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N:\Общая\УПРАВЛЕНИЕ ЭКОНОМИКИ\ЕЖЕМЕСЯЧНЫЕ ОТЧЕТЫ по МУНИЦИПАЛЬНЫМ ПРОГРАММАМ\2018 год\на 01.07.2018\спорт\"/>
    </mc:Choice>
  </mc:AlternateContent>
  <bookViews>
    <workbookView xWindow="0" yWindow="0" windowWidth="19320" windowHeight="8250" tabRatio="648" activeTab="1"/>
  </bookViews>
  <sheets>
    <sheet name="Титульный лист" sheetId="12" r:id="rId1"/>
    <sheet name="2018" sheetId="28" r:id="rId2"/>
  </sheets>
  <definedNames>
    <definedName name="_xlnm.Print_Titles" localSheetId="1">'2018'!$A:$A,'2018'!$3:$4</definedName>
    <definedName name="_xlnm.Print_Area" localSheetId="1">'2018'!$A$1:$AG$78</definedName>
  </definedNames>
  <calcPr calcId="152511"/>
</workbook>
</file>

<file path=xl/calcChain.xml><?xml version="1.0" encoding="utf-8"?>
<calcChain xmlns="http://schemas.openxmlformats.org/spreadsheetml/2006/main">
  <c r="P16" i="28" l="1"/>
  <c r="R67" i="28"/>
  <c r="AB67" i="28"/>
  <c r="C29" i="28"/>
  <c r="B29" i="28"/>
  <c r="S30" i="28"/>
  <c r="E30" i="28" s="1"/>
  <c r="T28" i="28"/>
  <c r="S28" i="28"/>
  <c r="E28" i="28" s="1"/>
  <c r="C17" i="28"/>
  <c r="S17" i="28"/>
  <c r="E17" i="28" s="1"/>
  <c r="S16" i="28"/>
  <c r="C21" i="28"/>
  <c r="S21" i="28"/>
  <c r="C62" i="28"/>
  <c r="S62" i="28"/>
  <c r="C11" i="28"/>
  <c r="S11" i="28"/>
  <c r="P50" i="28" l="1"/>
  <c r="B50" i="28" s="1"/>
  <c r="R30" i="28"/>
  <c r="P30" i="28"/>
  <c r="R16" i="28"/>
  <c r="C50" i="28" l="1"/>
  <c r="D29" i="28"/>
  <c r="R13" i="28"/>
  <c r="P73" i="28"/>
  <c r="N70" i="28"/>
  <c r="O70" i="28"/>
  <c r="P70" i="28"/>
  <c r="O69" i="28"/>
  <c r="P69" i="28"/>
  <c r="E50" i="28"/>
  <c r="E57" i="28" l="1"/>
  <c r="E55" i="28" s="1"/>
  <c r="C53" i="28" l="1"/>
  <c r="E45" i="28"/>
  <c r="C45" i="28"/>
  <c r="E40" i="28"/>
  <c r="E53" i="28" l="1"/>
  <c r="Q67" i="28" l="1"/>
  <c r="G50" i="28" l="1"/>
  <c r="Q62" i="28"/>
  <c r="Q21" i="28"/>
  <c r="Q16" i="28"/>
  <c r="B11" i="28"/>
  <c r="Q11" i="28"/>
  <c r="E25" i="28" l="1"/>
  <c r="C25" i="28"/>
  <c r="D25" i="28" s="1"/>
  <c r="AJ8" i="28" l="1"/>
  <c r="AK8" i="28"/>
  <c r="AJ10" i="28"/>
  <c r="AK10" i="28"/>
  <c r="AK11" i="28"/>
  <c r="AJ12" i="28"/>
  <c r="AK12" i="28"/>
  <c r="AJ14" i="28"/>
  <c r="AK14" i="28"/>
  <c r="AJ15" i="28"/>
  <c r="AK15" i="28"/>
  <c r="AJ17" i="28"/>
  <c r="AK17" i="28"/>
  <c r="AJ18" i="28"/>
  <c r="AK18" i="28"/>
  <c r="AJ20" i="28"/>
  <c r="AK20" i="28"/>
  <c r="AK21" i="28"/>
  <c r="AJ22" i="28"/>
  <c r="AK22" i="28"/>
  <c r="AJ24" i="28"/>
  <c r="AK24" i="28"/>
  <c r="AJ25" i="28"/>
  <c r="AK25" i="28"/>
  <c r="AJ26" i="28"/>
  <c r="AK26" i="28"/>
  <c r="AJ28" i="28"/>
  <c r="AK28" i="28"/>
  <c r="AJ29" i="28"/>
  <c r="AK29" i="28"/>
  <c r="AJ30" i="28"/>
  <c r="AJ34" i="28"/>
  <c r="AK34" i="28"/>
  <c r="AJ35" i="28"/>
  <c r="AK35" i="28"/>
  <c r="AJ39" i="28"/>
  <c r="AK39" i="28"/>
  <c r="AJ40" i="28"/>
  <c r="AJ41" i="28"/>
  <c r="AK41" i="28"/>
  <c r="AJ45" i="28"/>
  <c r="AK45" i="28"/>
  <c r="AJ48" i="28"/>
  <c r="AK48" i="28"/>
  <c r="AJ50" i="28"/>
  <c r="AK50" i="28"/>
  <c r="AJ53" i="28"/>
  <c r="AK53" i="28"/>
  <c r="AJ56" i="28"/>
  <c r="AK56" i="28"/>
  <c r="AJ57" i="28"/>
  <c r="AJ61" i="28"/>
  <c r="AK61" i="28"/>
  <c r="AK62" i="28"/>
  <c r="AJ66" i="28"/>
  <c r="AK66" i="28"/>
  <c r="AJ73" i="28"/>
  <c r="AK73" i="28"/>
  <c r="AJ74" i="28"/>
  <c r="AK74" i="28"/>
  <c r="AJ75" i="28"/>
  <c r="AK75" i="28"/>
  <c r="Q73" i="28" l="1"/>
  <c r="S73" i="28"/>
  <c r="E73" i="28" s="1"/>
  <c r="U73" i="28"/>
  <c r="W73" i="28"/>
  <c r="Y73" i="28"/>
  <c r="AA73" i="28"/>
  <c r="AC73" i="28"/>
  <c r="AE73" i="28"/>
  <c r="AC47" i="28"/>
  <c r="AE47" i="28"/>
  <c r="W47" i="28"/>
  <c r="Y47" i="28"/>
  <c r="AA47" i="28"/>
  <c r="K47" i="28"/>
  <c r="O47" i="28"/>
  <c r="Q47" i="28"/>
  <c r="S47" i="28"/>
  <c r="U47" i="28"/>
  <c r="AD73" i="28"/>
  <c r="AB73" i="28"/>
  <c r="Z73" i="28"/>
  <c r="X73" i="28"/>
  <c r="V73" i="28"/>
  <c r="T73" i="28"/>
  <c r="R73" i="28"/>
  <c r="D50" i="28"/>
  <c r="AC13" i="28"/>
  <c r="AE13" i="28"/>
  <c r="S13" i="28"/>
  <c r="U13" i="28"/>
  <c r="W13" i="28"/>
  <c r="Y13" i="28"/>
  <c r="AA13" i="28"/>
  <c r="J13" i="28"/>
  <c r="K13" i="28"/>
  <c r="L13" i="28"/>
  <c r="N13" i="28"/>
  <c r="Q13" i="28"/>
  <c r="B17" i="28"/>
  <c r="D17" i="28"/>
  <c r="C73" i="28" l="1"/>
  <c r="D73" i="28" s="1"/>
  <c r="F17" i="28"/>
  <c r="AI73" i="28"/>
  <c r="F50" i="28"/>
  <c r="G17" i="28"/>
  <c r="AA31" i="28"/>
  <c r="AB31" i="28"/>
  <c r="AC31" i="28"/>
  <c r="AD31" i="28"/>
  <c r="AE31" i="28"/>
  <c r="U31" i="28"/>
  <c r="V31" i="28"/>
  <c r="W31" i="28"/>
  <c r="X31" i="28"/>
  <c r="Y31" i="28"/>
  <c r="H31" i="28"/>
  <c r="I31" i="28"/>
  <c r="J31" i="28"/>
  <c r="K31" i="28"/>
  <c r="M31" i="28"/>
  <c r="N31" i="28"/>
  <c r="O31" i="28"/>
  <c r="P27" i="28"/>
  <c r="Q31" i="28"/>
  <c r="B34" i="28"/>
  <c r="C34" i="28"/>
  <c r="D34" i="28" s="1"/>
  <c r="E34" i="28"/>
  <c r="F34" i="28" s="1"/>
  <c r="B35" i="28"/>
  <c r="C35" i="28"/>
  <c r="D35" i="28" s="1"/>
  <c r="E35" i="28"/>
  <c r="F35" i="28" s="1"/>
  <c r="O27" i="28"/>
  <c r="N27" i="28"/>
  <c r="M27" i="28"/>
  <c r="E31" i="28" l="1"/>
  <c r="B73" i="28"/>
  <c r="F73" i="28" s="1"/>
  <c r="AJ31" i="28"/>
  <c r="G73" i="28"/>
  <c r="G34" i="28"/>
  <c r="G35" i="28"/>
  <c r="O67" i="28"/>
  <c r="C56" i="28" l="1"/>
  <c r="O62" i="28"/>
  <c r="E29" i="28"/>
  <c r="O21" i="28"/>
  <c r="O16" i="28"/>
  <c r="O13" i="28" s="1"/>
  <c r="O11" i="28"/>
  <c r="N67" i="28"/>
  <c r="L49" i="28"/>
  <c r="L47" i="28" s="1"/>
  <c r="Z47" i="28"/>
  <c r="N49" i="28"/>
  <c r="N47" i="28" s="1"/>
  <c r="O71" i="28" l="1"/>
  <c r="R28" i="28"/>
  <c r="C28" i="28" l="1"/>
  <c r="R27" i="28"/>
  <c r="B28" i="28"/>
  <c r="F28" i="28" s="1"/>
  <c r="Q71" i="28"/>
  <c r="S71" i="28"/>
  <c r="U71" i="28"/>
  <c r="W71" i="28"/>
  <c r="Y71" i="28"/>
  <c r="AA71" i="28"/>
  <c r="AC71" i="28"/>
  <c r="AE71" i="28"/>
  <c r="H70" i="28"/>
  <c r="AE72" i="28"/>
  <c r="H72" i="28"/>
  <c r="I72" i="28"/>
  <c r="J72" i="28"/>
  <c r="K72" i="28"/>
  <c r="M72" i="28"/>
  <c r="N72" i="28"/>
  <c r="O72" i="28"/>
  <c r="P72" i="28"/>
  <c r="Q72" i="28"/>
  <c r="R72" i="28"/>
  <c r="S72" i="28"/>
  <c r="E72" i="28" s="1"/>
  <c r="U72" i="28"/>
  <c r="V72" i="28"/>
  <c r="W72" i="28"/>
  <c r="X72" i="28"/>
  <c r="Y72" i="28"/>
  <c r="AA72" i="28"/>
  <c r="AB72" i="28"/>
  <c r="AC72" i="28"/>
  <c r="AD72" i="28"/>
  <c r="I27" i="28"/>
  <c r="J27" i="28"/>
  <c r="K27" i="28"/>
  <c r="Q27" i="28"/>
  <c r="S27" i="28"/>
  <c r="U27" i="28"/>
  <c r="V27" i="28"/>
  <c r="W27" i="28"/>
  <c r="X27" i="28"/>
  <c r="Y27" i="28"/>
  <c r="AA27" i="28"/>
  <c r="AB27" i="28"/>
  <c r="AC27" i="28"/>
  <c r="AD27" i="28"/>
  <c r="AE27" i="28"/>
  <c r="H27" i="28"/>
  <c r="D28" i="28" l="1"/>
  <c r="G28" i="28"/>
  <c r="AJ27" i="28"/>
  <c r="AJ72" i="28"/>
  <c r="L70" i="28"/>
  <c r="L30" i="28"/>
  <c r="C30" i="28" s="1"/>
  <c r="Z30" i="28"/>
  <c r="AK30" i="28" l="1"/>
  <c r="Z27" i="28"/>
  <c r="Z31" i="28"/>
  <c r="Z72" i="28" s="1"/>
  <c r="B30" i="28"/>
  <c r="L31" i="28"/>
  <c r="T27" i="28"/>
  <c r="B27" i="28" s="1"/>
  <c r="T72" i="28"/>
  <c r="L27" i="28"/>
  <c r="AK27" i="28" s="1"/>
  <c r="E27" i="28"/>
  <c r="AK31" i="28" l="1"/>
  <c r="B31" i="28"/>
  <c r="B72" i="28" s="1"/>
  <c r="C31" i="28"/>
  <c r="D31" i="28" s="1"/>
  <c r="F30" i="28"/>
  <c r="F31" i="28" s="1"/>
  <c r="F72" i="28" s="1"/>
  <c r="AI31" i="28"/>
  <c r="L72" i="28"/>
  <c r="C72" i="28" s="1"/>
  <c r="D72" i="28" s="1"/>
  <c r="D30" i="28"/>
  <c r="D27" i="28" s="1"/>
  <c r="G30" i="28"/>
  <c r="G31" i="28" s="1"/>
  <c r="G72" i="28" s="1"/>
  <c r="C27" i="28"/>
  <c r="F27" i="28"/>
  <c r="AK72" i="28" l="1"/>
  <c r="AI72" i="28"/>
  <c r="AI53" i="28"/>
  <c r="D53" i="28"/>
  <c r="B53" i="28"/>
  <c r="AE52" i="28"/>
  <c r="AD52" i="28"/>
  <c r="AD51" i="28" s="1"/>
  <c r="AC52" i="28"/>
  <c r="AB52" i="28"/>
  <c r="AB51" i="28" s="1"/>
  <c r="AA52" i="28"/>
  <c r="Z52" i="28"/>
  <c r="Z51" i="28" s="1"/>
  <c r="Y52" i="28"/>
  <c r="X52" i="28"/>
  <c r="X51" i="28" s="1"/>
  <c r="W52" i="28"/>
  <c r="V52" i="28"/>
  <c r="V51" i="28" s="1"/>
  <c r="U52" i="28"/>
  <c r="T52" i="28"/>
  <c r="T51" i="28" s="1"/>
  <c r="S52" i="28"/>
  <c r="R52" i="28"/>
  <c r="R51" i="28" s="1"/>
  <c r="Q52" i="28"/>
  <c r="P52" i="28"/>
  <c r="P51" i="28" s="1"/>
  <c r="O52" i="28"/>
  <c r="O51" i="28" s="1"/>
  <c r="N52" i="28"/>
  <c r="N51" i="28" s="1"/>
  <c r="M52" i="28"/>
  <c r="L52" i="28"/>
  <c r="L51" i="28" s="1"/>
  <c r="K52" i="28"/>
  <c r="J52" i="28"/>
  <c r="J51" i="28" s="1"/>
  <c r="I52" i="28"/>
  <c r="AJ52" i="28" s="1"/>
  <c r="H52" i="28"/>
  <c r="AK52" i="28" s="1"/>
  <c r="D52" i="28"/>
  <c r="C52" i="28"/>
  <c r="C51" i="28" s="1"/>
  <c r="B52" i="28"/>
  <c r="AE51" i="28"/>
  <c r="AC51" i="28"/>
  <c r="AA51" i="28"/>
  <c r="Y51" i="28"/>
  <c r="W51" i="28"/>
  <c r="U51" i="28"/>
  <c r="S51" i="28"/>
  <c r="Q51" i="28"/>
  <c r="M51" i="28"/>
  <c r="K51" i="28"/>
  <c r="I51" i="28"/>
  <c r="G51" i="28"/>
  <c r="D51" i="28"/>
  <c r="B51" i="28"/>
  <c r="M49" i="28"/>
  <c r="M47" i="28" s="1"/>
  <c r="M62" i="28"/>
  <c r="H51" i="28" l="1"/>
  <c r="AK51" i="28" s="1"/>
  <c r="AJ51" i="28"/>
  <c r="E52" i="28"/>
  <c r="F52" i="28" s="1"/>
  <c r="F51" i="28" s="1"/>
  <c r="F53" i="28"/>
  <c r="AI51" i="28"/>
  <c r="AI52" i="28"/>
  <c r="E51" i="28" l="1"/>
  <c r="M16" i="28"/>
  <c r="M13" i="28" s="1"/>
  <c r="M11" i="28"/>
  <c r="M67" i="28"/>
  <c r="M71" i="28" l="1"/>
  <c r="AI8" i="28"/>
  <c r="AI10" i="28"/>
  <c r="AI11" i="28"/>
  <c r="AI12" i="28"/>
  <c r="AI14" i="28"/>
  <c r="AI15" i="28"/>
  <c r="AI18" i="28"/>
  <c r="AI20" i="28"/>
  <c r="AI21" i="28"/>
  <c r="AI22" i="28"/>
  <c r="AI24" i="28"/>
  <c r="AI25" i="28"/>
  <c r="AI26" i="28"/>
  <c r="AI28" i="28"/>
  <c r="AI29" i="28"/>
  <c r="AI34" i="28"/>
  <c r="AI35" i="28"/>
  <c r="AI39" i="28"/>
  <c r="AI41" i="28"/>
  <c r="AI45" i="28"/>
  <c r="AI48" i="28"/>
  <c r="AI56" i="28"/>
  <c r="AI61" i="28"/>
  <c r="AI62" i="28"/>
  <c r="AI66" i="28"/>
  <c r="AI74" i="28"/>
  <c r="K67" i="28" l="1"/>
  <c r="K21" i="28" l="1"/>
  <c r="K11" i="28"/>
  <c r="E11" i="28" s="1"/>
  <c r="AJ21" i="28" l="1"/>
  <c r="E21" i="28"/>
  <c r="AJ11" i="28"/>
  <c r="K71" i="28"/>
  <c r="C74" i="28"/>
  <c r="D74" i="28" s="1"/>
  <c r="AD67" i="28"/>
  <c r="Z67" i="28"/>
  <c r="V67" i="28"/>
  <c r="V71" i="28" s="1"/>
  <c r="T67" i="28"/>
  <c r="P67" i="28"/>
  <c r="P71" i="28" s="1"/>
  <c r="P68" i="28" s="1"/>
  <c r="H67" i="28"/>
  <c r="AD47" i="28"/>
  <c r="AB47" i="28"/>
  <c r="X47" i="28"/>
  <c r="V47" i="28"/>
  <c r="T47" i="28"/>
  <c r="R49" i="28"/>
  <c r="R47" i="28" s="1"/>
  <c r="P47" i="28"/>
  <c r="J49" i="28"/>
  <c r="J47" i="28" s="1"/>
  <c r="H49" i="28"/>
  <c r="C49" i="28" s="1"/>
  <c r="C47" i="28" s="1"/>
  <c r="X13" i="28"/>
  <c r="H16" i="28"/>
  <c r="C16" i="28" s="1"/>
  <c r="C67" i="28" l="1"/>
  <c r="AK16" i="28"/>
  <c r="D16" i="28"/>
  <c r="AK67" i="28"/>
  <c r="C46" i="28"/>
  <c r="AK49" i="28"/>
  <c r="H47" i="28"/>
  <c r="AK47" i="28" s="1"/>
  <c r="H13" i="28"/>
  <c r="AK13" i="28" s="1"/>
  <c r="V13" i="28"/>
  <c r="Z71" i="28"/>
  <c r="Z13" i="28"/>
  <c r="AD71" i="28"/>
  <c r="AD13" i="28"/>
  <c r="R71" i="28"/>
  <c r="P13" i="28"/>
  <c r="T71" i="28"/>
  <c r="T13" i="28"/>
  <c r="AB71" i="28"/>
  <c r="AB13" i="28"/>
  <c r="AI30" i="28"/>
  <c r="AI16" i="28"/>
  <c r="AI49" i="28"/>
  <c r="B49" i="28"/>
  <c r="B47" i="28" s="1"/>
  <c r="AI67" i="28"/>
  <c r="B67" i="28"/>
  <c r="B16" i="28"/>
  <c r="I67" i="28" l="1"/>
  <c r="E67" i="28" s="1"/>
  <c r="AJ67" i="28" l="1"/>
  <c r="I49" i="28"/>
  <c r="E49" i="28" s="1"/>
  <c r="E47" i="28" l="1"/>
  <c r="AJ49" i="28"/>
  <c r="I47" i="28"/>
  <c r="AJ47" i="28" s="1"/>
  <c r="I62" i="28"/>
  <c r="I16" i="28"/>
  <c r="AJ62" i="28" l="1"/>
  <c r="E62" i="28"/>
  <c r="AJ16" i="28"/>
  <c r="E16" i="28"/>
  <c r="I13" i="28"/>
  <c r="AJ13" i="28" s="1"/>
  <c r="E60" i="28"/>
  <c r="I71" i="28"/>
  <c r="G43" i="28"/>
  <c r="AJ71" i="28" l="1"/>
  <c r="E71" i="28"/>
  <c r="E39" i="28"/>
  <c r="E41" i="28"/>
  <c r="E24" i="28"/>
  <c r="C23" i="28"/>
  <c r="E20" i="28"/>
  <c r="F21" i="28"/>
  <c r="E14" i="28"/>
  <c r="E15" i="28"/>
  <c r="C14" i="28"/>
  <c r="H69" i="28"/>
  <c r="L57" i="28"/>
  <c r="C57" i="28" s="1"/>
  <c r="G57" i="28" s="1"/>
  <c r="G55" i="28" s="1"/>
  <c r="I44" i="28"/>
  <c r="J44" i="28"/>
  <c r="J43" i="28" s="1"/>
  <c r="K44" i="28"/>
  <c r="K43" i="28" s="1"/>
  <c r="L44" i="28"/>
  <c r="L43" i="28" s="1"/>
  <c r="M44" i="28"/>
  <c r="N44" i="28"/>
  <c r="N43" i="28" s="1"/>
  <c r="O44" i="28"/>
  <c r="O43" i="28" s="1"/>
  <c r="P44" i="28"/>
  <c r="P43" i="28" s="1"/>
  <c r="Q44" i="28"/>
  <c r="R44" i="28"/>
  <c r="R43" i="28" s="1"/>
  <c r="S44" i="28"/>
  <c r="S43" i="28" s="1"/>
  <c r="T44" i="28"/>
  <c r="T43" i="28" s="1"/>
  <c r="U44" i="28"/>
  <c r="V44" i="28"/>
  <c r="V43" i="28" s="1"/>
  <c r="W44" i="28"/>
  <c r="W43" i="28" s="1"/>
  <c r="X44" i="28"/>
  <c r="X43" i="28" s="1"/>
  <c r="Y44" i="28"/>
  <c r="Z44" i="28"/>
  <c r="Z43" i="28" s="1"/>
  <c r="AA44" i="28"/>
  <c r="AA43" i="28" s="1"/>
  <c r="AB44" i="28"/>
  <c r="AB43" i="28" s="1"/>
  <c r="AC44" i="28"/>
  <c r="AD44" i="28"/>
  <c r="AD43" i="28" s="1"/>
  <c r="AE44" i="28"/>
  <c r="AE43" i="28" s="1"/>
  <c r="H44" i="28"/>
  <c r="AK44" i="28" s="1"/>
  <c r="D45" i="28"/>
  <c r="B45" i="28"/>
  <c r="X40" i="28"/>
  <c r="X71" i="28" s="1"/>
  <c r="N40" i="28"/>
  <c r="N71" i="28" s="1"/>
  <c r="L40" i="28"/>
  <c r="L71" i="28" s="1"/>
  <c r="J40" i="28"/>
  <c r="J71" i="28" s="1"/>
  <c r="H40" i="28"/>
  <c r="C40" i="28" s="1"/>
  <c r="AK57" i="28" l="1"/>
  <c r="AK40" i="28"/>
  <c r="AJ44" i="28"/>
  <c r="E13" i="28"/>
  <c r="B44" i="28"/>
  <c r="B43" i="28" s="1"/>
  <c r="H71" i="28"/>
  <c r="AI57" i="28"/>
  <c r="E44" i="28"/>
  <c r="E43" i="28" s="1"/>
  <c r="H38" i="28"/>
  <c r="AI40" i="28"/>
  <c r="AI44" i="28"/>
  <c r="F45" i="28"/>
  <c r="C44" i="28"/>
  <c r="C43" i="28" s="1"/>
  <c r="AC43" i="28"/>
  <c r="Y43" i="28"/>
  <c r="U43" i="28"/>
  <c r="Q43" i="28"/>
  <c r="M43" i="28"/>
  <c r="H43" i="28"/>
  <c r="AK43" i="28" s="1"/>
  <c r="B40" i="28"/>
  <c r="F40" i="28" s="1"/>
  <c r="E19" i="28"/>
  <c r="G49" i="28"/>
  <c r="G47" i="28" s="1"/>
  <c r="F49" i="28"/>
  <c r="F47" i="28" s="1"/>
  <c r="F16" i="28"/>
  <c r="E9" i="28"/>
  <c r="G11" i="28"/>
  <c r="D44" i="28"/>
  <c r="D43" i="28" s="1"/>
  <c r="I43" i="28"/>
  <c r="AJ43" i="28" s="1"/>
  <c r="E23" i="28"/>
  <c r="E38" i="28"/>
  <c r="L33" i="28"/>
  <c r="M33" i="28"/>
  <c r="N33" i="28"/>
  <c r="N32" i="28" s="1"/>
  <c r="O33" i="28"/>
  <c r="O32" i="28" s="1"/>
  <c r="P33" i="28"/>
  <c r="P32" i="28" s="1"/>
  <c r="Q33" i="28"/>
  <c r="Q32" i="28" s="1"/>
  <c r="R33" i="28"/>
  <c r="R32" i="28" s="1"/>
  <c r="S33" i="28"/>
  <c r="S32" i="28" s="1"/>
  <c r="T33" i="28"/>
  <c r="T32" i="28" s="1"/>
  <c r="U33" i="28"/>
  <c r="U32" i="28" s="1"/>
  <c r="V33" i="28"/>
  <c r="V32" i="28" s="1"/>
  <c r="W33" i="28"/>
  <c r="W32" i="28" s="1"/>
  <c r="X33" i="28"/>
  <c r="X32" i="28" s="1"/>
  <c r="Y33" i="28"/>
  <c r="Y32" i="28" s="1"/>
  <c r="Z33" i="28"/>
  <c r="Z32" i="28" s="1"/>
  <c r="AA33" i="28"/>
  <c r="AA32" i="28" s="1"/>
  <c r="AB33" i="28"/>
  <c r="AB32" i="28" s="1"/>
  <c r="AC33" i="28"/>
  <c r="AC32" i="28" s="1"/>
  <c r="AD33" i="28"/>
  <c r="AD32" i="28" s="1"/>
  <c r="AE33" i="28"/>
  <c r="AE32" i="28" s="1"/>
  <c r="H68" i="28" l="1"/>
  <c r="C71" i="28"/>
  <c r="D71" i="28" s="1"/>
  <c r="B71" i="28"/>
  <c r="AK33" i="28"/>
  <c r="AK71" i="28"/>
  <c r="AJ33" i="28"/>
  <c r="L32" i="28"/>
  <c r="AK32" i="28" s="1"/>
  <c r="B33" i="28"/>
  <c r="C33" i="28"/>
  <c r="D33" i="28" s="1"/>
  <c r="M32" i="28"/>
  <c r="E33" i="28"/>
  <c r="AI71" i="28"/>
  <c r="AI33" i="28"/>
  <c r="AI43" i="28"/>
  <c r="H37" i="28"/>
  <c r="E37" i="28"/>
  <c r="E7" i="28"/>
  <c r="D40" i="28"/>
  <c r="D38" i="28" s="1"/>
  <c r="D37" i="28" s="1"/>
  <c r="D36" i="28" s="1"/>
  <c r="G40" i="28"/>
  <c r="F71" i="28"/>
  <c r="AG35" i="28"/>
  <c r="AG34" i="28"/>
  <c r="E32" i="28" l="1"/>
  <c r="AJ32" i="28"/>
  <c r="F33" i="28"/>
  <c r="G33" i="28"/>
  <c r="B32" i="28"/>
  <c r="F32" i="28" s="1"/>
  <c r="C32" i="28"/>
  <c r="D32" i="28" s="1"/>
  <c r="AI32" i="28"/>
  <c r="AG33" i="28"/>
  <c r="E36" i="28"/>
  <c r="I70" i="28"/>
  <c r="J70" i="28"/>
  <c r="K70" i="28"/>
  <c r="M70" i="28"/>
  <c r="Q70" i="28"/>
  <c r="R70" i="28"/>
  <c r="S70" i="28"/>
  <c r="T70" i="28"/>
  <c r="U70" i="28"/>
  <c r="V70" i="28"/>
  <c r="W70" i="28"/>
  <c r="X70" i="28"/>
  <c r="Y70" i="28"/>
  <c r="Z70" i="28"/>
  <c r="AA70" i="28"/>
  <c r="AB70" i="28"/>
  <c r="AC70" i="28"/>
  <c r="AD70" i="28"/>
  <c r="AE70" i="28"/>
  <c r="I69" i="28"/>
  <c r="J69" i="28"/>
  <c r="K69" i="28"/>
  <c r="L69" i="28"/>
  <c r="L68" i="28" s="1"/>
  <c r="M69" i="28"/>
  <c r="N69" i="28"/>
  <c r="Q69" i="28"/>
  <c r="R69" i="28"/>
  <c r="C69" i="28" s="1"/>
  <c r="S69" i="28"/>
  <c r="T69" i="28"/>
  <c r="U69" i="28"/>
  <c r="V69" i="28"/>
  <c r="W69" i="28"/>
  <c r="X69" i="28"/>
  <c r="Y69" i="28"/>
  <c r="Z69" i="28"/>
  <c r="AA69" i="28"/>
  <c r="AB69" i="28"/>
  <c r="AC69" i="28"/>
  <c r="AD69" i="28"/>
  <c r="AE69" i="28"/>
  <c r="D67" i="28"/>
  <c r="B62" i="28"/>
  <c r="D62" i="28"/>
  <c r="B57" i="28"/>
  <c r="D57" i="28"/>
  <c r="D55" i="28" s="1"/>
  <c r="D54" i="28" s="1"/>
  <c r="E56" i="28"/>
  <c r="D56" i="28"/>
  <c r="B56" i="28"/>
  <c r="AE55" i="28"/>
  <c r="AD55" i="28"/>
  <c r="AC55" i="28"/>
  <c r="AC54" i="28" s="1"/>
  <c r="AB55" i="28"/>
  <c r="AB54" i="28" s="1"/>
  <c r="AA55" i="28"/>
  <c r="Z55" i="28"/>
  <c r="Y55" i="28"/>
  <c r="Y54" i="28" s="1"/>
  <c r="X55" i="28"/>
  <c r="X54" i="28" s="1"/>
  <c r="W55" i="28"/>
  <c r="V55" i="28"/>
  <c r="V54" i="28" s="1"/>
  <c r="U55" i="28"/>
  <c r="U54" i="28" s="1"/>
  <c r="T55" i="28"/>
  <c r="S55" i="28"/>
  <c r="R55" i="28"/>
  <c r="Q55" i="28"/>
  <c r="Q54" i="28" s="1"/>
  <c r="P55" i="28"/>
  <c r="P54" i="28" s="1"/>
  <c r="O55" i="28"/>
  <c r="N55" i="28"/>
  <c r="N54" i="28" s="1"/>
  <c r="M55" i="28"/>
  <c r="M54" i="28" s="1"/>
  <c r="L55" i="28"/>
  <c r="L54" i="28" s="1"/>
  <c r="K55" i="28"/>
  <c r="K54" i="28" s="1"/>
  <c r="J55" i="28"/>
  <c r="J54" i="28" s="1"/>
  <c r="I55" i="28"/>
  <c r="AJ55" i="28" s="1"/>
  <c r="H55" i="28"/>
  <c r="AK55" i="28" s="1"/>
  <c r="C55" i="28"/>
  <c r="C54" i="28" s="1"/>
  <c r="B55" i="28"/>
  <c r="B54" i="28" s="1"/>
  <c r="AE54" i="28"/>
  <c r="AD54" i="28"/>
  <c r="AA54" i="28"/>
  <c r="Z54" i="28"/>
  <c r="W54" i="28"/>
  <c r="T54" i="28"/>
  <c r="S54" i="28"/>
  <c r="R54" i="28"/>
  <c r="O54" i="28"/>
  <c r="V42" i="28"/>
  <c r="W42" i="28"/>
  <c r="X42" i="28"/>
  <c r="Y42" i="28"/>
  <c r="Z42" i="28"/>
  <c r="AA42" i="28"/>
  <c r="AB42" i="28"/>
  <c r="AC42" i="28"/>
  <c r="AD42" i="28"/>
  <c r="AE42" i="28"/>
  <c r="P42" i="28"/>
  <c r="Q42" i="28"/>
  <c r="R42" i="28"/>
  <c r="S42" i="28"/>
  <c r="T42" i="28"/>
  <c r="U42" i="28"/>
  <c r="J42" i="28"/>
  <c r="K42" i="28"/>
  <c r="L42" i="28"/>
  <c r="M42" i="28"/>
  <c r="N42" i="28"/>
  <c r="O42" i="28"/>
  <c r="E70" i="28" l="1"/>
  <c r="E69" i="28"/>
  <c r="AB68" i="28"/>
  <c r="C70" i="28"/>
  <c r="D70" i="28" s="1"/>
  <c r="AJ69" i="28"/>
  <c r="AD68" i="28"/>
  <c r="Z68" i="28"/>
  <c r="X68" i="28"/>
  <c r="V68" i="28"/>
  <c r="T68" i="28"/>
  <c r="R68" i="28"/>
  <c r="N68" i="28"/>
  <c r="K68" i="28"/>
  <c r="AJ70" i="28"/>
  <c r="I68" i="28"/>
  <c r="AK69" i="28"/>
  <c r="AE68" i="28"/>
  <c r="AC68" i="28"/>
  <c r="AA68" i="28"/>
  <c r="Y68" i="28"/>
  <c r="W68" i="28"/>
  <c r="U68" i="28"/>
  <c r="S68" i="28"/>
  <c r="Q68" i="28"/>
  <c r="O68" i="28"/>
  <c r="M68" i="28"/>
  <c r="J68" i="28"/>
  <c r="AK68" i="28" s="1"/>
  <c r="AK70" i="28"/>
  <c r="G32" i="28"/>
  <c r="H54" i="28"/>
  <c r="AK54" i="28" s="1"/>
  <c r="AG32" i="28"/>
  <c r="AI47" i="28"/>
  <c r="AI27" i="28"/>
  <c r="AI69" i="28"/>
  <c r="AI70" i="28"/>
  <c r="I42" i="28"/>
  <c r="AJ42" i="28" s="1"/>
  <c r="AI54" i="28"/>
  <c r="AI55" i="28"/>
  <c r="B70" i="28"/>
  <c r="H46" i="28"/>
  <c r="H42" i="28"/>
  <c r="AK42" i="28" s="1"/>
  <c r="I54" i="28"/>
  <c r="AJ54" i="28" s="1"/>
  <c r="F57" i="28"/>
  <c r="G62" i="28"/>
  <c r="F62" i="28"/>
  <c r="E54" i="28"/>
  <c r="F54" i="28" s="1"/>
  <c r="D23" i="28"/>
  <c r="L19" i="28"/>
  <c r="G21" i="28"/>
  <c r="G16" i="28"/>
  <c r="C9" i="28"/>
  <c r="AJ68" i="28" l="1"/>
  <c r="C68" i="28"/>
  <c r="D69" i="28"/>
  <c r="D68" i="28" s="1"/>
  <c r="AI42" i="28"/>
  <c r="F55" i="28"/>
  <c r="D49" i="28"/>
  <c r="D47" i="28" s="1"/>
  <c r="D46" i="28" s="1"/>
  <c r="D42" i="28" s="1"/>
  <c r="AI75" i="28" l="1"/>
  <c r="F11" i="28" l="1"/>
  <c r="R9" i="28"/>
  <c r="B9" i="28" l="1"/>
  <c r="Z63" i="28"/>
  <c r="G67" i="28" l="1"/>
  <c r="F67" i="28" l="1"/>
  <c r="Y9" i="28" l="1"/>
  <c r="C48" i="28" l="1"/>
  <c r="C38" i="28" l="1"/>
  <c r="G38" i="28" s="1"/>
  <c r="I36" i="28" l="1"/>
  <c r="AE36" i="28"/>
  <c r="H36" i="28"/>
  <c r="I38" i="28"/>
  <c r="J38" i="28"/>
  <c r="K38" i="28"/>
  <c r="K37" i="28" s="1"/>
  <c r="L38" i="28"/>
  <c r="L37" i="28" s="1"/>
  <c r="L36" i="28" s="1"/>
  <c r="M38" i="28"/>
  <c r="M37" i="28" s="1"/>
  <c r="M36" i="28" s="1"/>
  <c r="N38" i="28"/>
  <c r="N37" i="28" s="1"/>
  <c r="N36" i="28" s="1"/>
  <c r="O38" i="28"/>
  <c r="O37" i="28" s="1"/>
  <c r="O36" i="28" s="1"/>
  <c r="P38" i="28"/>
  <c r="P37" i="28" s="1"/>
  <c r="P36" i="28" s="1"/>
  <c r="Q38" i="28"/>
  <c r="Q37" i="28" s="1"/>
  <c r="Q36" i="28" s="1"/>
  <c r="R38" i="28"/>
  <c r="R37" i="28" s="1"/>
  <c r="R36" i="28" s="1"/>
  <c r="S38" i="28"/>
  <c r="S37" i="28" s="1"/>
  <c r="S36" i="28" s="1"/>
  <c r="T38" i="28"/>
  <c r="T37" i="28" s="1"/>
  <c r="T36" i="28" s="1"/>
  <c r="U38" i="28"/>
  <c r="U37" i="28" s="1"/>
  <c r="U36" i="28" s="1"/>
  <c r="V38" i="28"/>
  <c r="V37" i="28" s="1"/>
  <c r="V36" i="28" s="1"/>
  <c r="W38" i="28"/>
  <c r="W37" i="28" s="1"/>
  <c r="W36" i="28" s="1"/>
  <c r="X38" i="28"/>
  <c r="X37" i="28" s="1"/>
  <c r="X36" i="28" s="1"/>
  <c r="Y38" i="28"/>
  <c r="Y37" i="28" s="1"/>
  <c r="Y36" i="28" s="1"/>
  <c r="Z38" i="28"/>
  <c r="Z37" i="28" s="1"/>
  <c r="Z36" i="28" s="1"/>
  <c r="AA38" i="28"/>
  <c r="AA37" i="28" s="1"/>
  <c r="AA36" i="28" s="1"/>
  <c r="AB38" i="28"/>
  <c r="AB37" i="28" s="1"/>
  <c r="AB36" i="28" s="1"/>
  <c r="AC38" i="28"/>
  <c r="AC37" i="28" s="1"/>
  <c r="AC36" i="28" s="1"/>
  <c r="AD38" i="28"/>
  <c r="AE38" i="28"/>
  <c r="E48" i="28"/>
  <c r="D48" i="28"/>
  <c r="C42" i="28"/>
  <c r="B48" i="28"/>
  <c r="J46" i="28"/>
  <c r="L46" i="28"/>
  <c r="N46" i="28"/>
  <c r="P46" i="28"/>
  <c r="R46" i="28"/>
  <c r="T46" i="28"/>
  <c r="U46" i="28"/>
  <c r="W46" i="28"/>
  <c r="Y46" i="28"/>
  <c r="AA46" i="28"/>
  <c r="AC46" i="28"/>
  <c r="AE46" i="28"/>
  <c r="K36" i="28" l="1"/>
  <c r="AJ37" i="28"/>
  <c r="AK46" i="28"/>
  <c r="AK38" i="28"/>
  <c r="AJ38" i="28"/>
  <c r="AJ36" i="28"/>
  <c r="J37" i="28"/>
  <c r="AI38" i="28"/>
  <c r="E46" i="28"/>
  <c r="E42" i="28" s="1"/>
  <c r="M46" i="28"/>
  <c r="B46" i="28"/>
  <c r="B42" i="28" s="1"/>
  <c r="AD46" i="28"/>
  <c r="AB46" i="28"/>
  <c r="Z46" i="28"/>
  <c r="X46" i="28"/>
  <c r="V46" i="28"/>
  <c r="S46" i="28"/>
  <c r="Q46" i="28"/>
  <c r="O46" i="28"/>
  <c r="K46" i="28"/>
  <c r="I46" i="28"/>
  <c r="E74" i="28"/>
  <c r="E68" i="28" s="1"/>
  <c r="AK37" i="28" l="1"/>
  <c r="J36" i="28"/>
  <c r="AI46" i="28"/>
  <c r="AK36" i="28"/>
  <c r="AJ46" i="28"/>
  <c r="B74" i="28"/>
  <c r="D11" i="28"/>
  <c r="AD37" i="28"/>
  <c r="AI37" i="28" s="1"/>
  <c r="B38" i="28"/>
  <c r="F38" i="28" s="1"/>
  <c r="G46" i="28" l="1"/>
  <c r="F46" i="28"/>
  <c r="AD36" i="28"/>
  <c r="AI36" i="28" s="1"/>
  <c r="B37" i="28"/>
  <c r="C37" i="28"/>
  <c r="AG8" i="28"/>
  <c r="AG10" i="28"/>
  <c r="AG12" i="28"/>
  <c r="AG18" i="28"/>
  <c r="AG20" i="28"/>
  <c r="AG22" i="28"/>
  <c r="AG24" i="28"/>
  <c r="AG26" i="28"/>
  <c r="AG61" i="28"/>
  <c r="AG66" i="28"/>
  <c r="B36" i="28" l="1"/>
  <c r="F36" i="28" s="1"/>
  <c r="F37" i="28"/>
  <c r="C36" i="28"/>
  <c r="G36" i="28" s="1"/>
  <c r="G37" i="28"/>
  <c r="F44" i="28"/>
  <c r="F43" i="28" s="1"/>
  <c r="Q65" i="28"/>
  <c r="Q60" i="28"/>
  <c r="Q59" i="28" s="1"/>
  <c r="Q58" i="28" s="1"/>
  <c r="Q9" i="28"/>
  <c r="F42" i="28" l="1"/>
  <c r="G42" i="28"/>
  <c r="D21" i="28"/>
  <c r="D19" i="28" s="1"/>
  <c r="AG11" i="28"/>
  <c r="AG67" i="28"/>
  <c r="C19" i="28" l="1"/>
  <c r="AG62" i="28" l="1"/>
  <c r="C65" i="28" l="1"/>
  <c r="B25" i="28"/>
  <c r="F25" i="28" s="1"/>
  <c r="I9" i="28" l="1"/>
  <c r="J9" i="28"/>
  <c r="K9" i="28"/>
  <c r="L9" i="28"/>
  <c r="M9" i="28"/>
  <c r="N9" i="28"/>
  <c r="O9" i="28"/>
  <c r="P9" i="28"/>
  <c r="S9" i="28"/>
  <c r="T9" i="28"/>
  <c r="U9" i="28"/>
  <c r="V9" i="28"/>
  <c r="W9" i="28"/>
  <c r="X9" i="28"/>
  <c r="Z9" i="28"/>
  <c r="AA9" i="28"/>
  <c r="AB9" i="28"/>
  <c r="AC9" i="28"/>
  <c r="AD9" i="28"/>
  <c r="AE9" i="28"/>
  <c r="H9" i="28"/>
  <c r="AK9" i="28" s="1"/>
  <c r="AG28" i="28"/>
  <c r="AG30" i="28"/>
  <c r="AJ9" i="28" l="1"/>
  <c r="AI9" i="28"/>
  <c r="B69" i="28"/>
  <c r="B68" i="28" s="1"/>
  <c r="F68" i="28" s="1"/>
  <c r="D9" i="28"/>
  <c r="AG16" i="28"/>
  <c r="AG9" i="28" l="1"/>
  <c r="AG69" i="28"/>
  <c r="F9" i="28"/>
  <c r="G9" i="28"/>
  <c r="D65" i="28" l="1"/>
  <c r="I65" i="28"/>
  <c r="J65" i="28"/>
  <c r="K65" i="28"/>
  <c r="L65" i="28"/>
  <c r="M65" i="28"/>
  <c r="N65" i="28"/>
  <c r="O65" i="28"/>
  <c r="P65" i="28"/>
  <c r="R65" i="28"/>
  <c r="S65" i="28"/>
  <c r="T65" i="28"/>
  <c r="U65" i="28"/>
  <c r="V65" i="28"/>
  <c r="W65" i="28"/>
  <c r="X65" i="28"/>
  <c r="Y65" i="28"/>
  <c r="Z65" i="28"/>
  <c r="AA65" i="28"/>
  <c r="AB65" i="28"/>
  <c r="AC65" i="28"/>
  <c r="AD65" i="28"/>
  <c r="AE65" i="28"/>
  <c r="H65" i="28"/>
  <c r="AK65" i="28" s="1"/>
  <c r="AJ65" i="28" l="1"/>
  <c r="AI13" i="28"/>
  <c r="AI65" i="28"/>
  <c r="AG27" i="28"/>
  <c r="I19" i="28"/>
  <c r="J19" i="28"/>
  <c r="K19" i="28"/>
  <c r="M19" i="28"/>
  <c r="N19" i="28"/>
  <c r="O19" i="28"/>
  <c r="P19" i="28"/>
  <c r="Q19" i="28"/>
  <c r="R19" i="28"/>
  <c r="S19" i="28"/>
  <c r="T19" i="28"/>
  <c r="U19" i="28"/>
  <c r="V19" i="28"/>
  <c r="W19" i="28"/>
  <c r="X19" i="28"/>
  <c r="Y19" i="28"/>
  <c r="Z19" i="28"/>
  <c r="AA19" i="28"/>
  <c r="AB19" i="28"/>
  <c r="AC19" i="28"/>
  <c r="AD19" i="28"/>
  <c r="AE19" i="28"/>
  <c r="H19" i="28"/>
  <c r="AK19" i="28" s="1"/>
  <c r="I23" i="28"/>
  <c r="J23" i="28"/>
  <c r="K23" i="28"/>
  <c r="L23" i="28"/>
  <c r="L7" i="28" s="1"/>
  <c r="L6" i="28" s="1"/>
  <c r="M23" i="28"/>
  <c r="N23" i="28"/>
  <c r="O23" i="28"/>
  <c r="P23" i="28"/>
  <c r="Q23" i="28"/>
  <c r="R23" i="28"/>
  <c r="S23" i="28"/>
  <c r="T23" i="28"/>
  <c r="U23" i="28"/>
  <c r="V23" i="28"/>
  <c r="W23" i="28"/>
  <c r="X23" i="28"/>
  <c r="Y23" i="28"/>
  <c r="Z23" i="28"/>
  <c r="AA23" i="28"/>
  <c r="AB23" i="28"/>
  <c r="AC23" i="28"/>
  <c r="AD23" i="28"/>
  <c r="AE23" i="28"/>
  <c r="H23" i="28"/>
  <c r="AK23" i="28" s="1"/>
  <c r="I60" i="28"/>
  <c r="J60" i="28"/>
  <c r="K60" i="28"/>
  <c r="K59" i="28" s="1"/>
  <c r="L60" i="28"/>
  <c r="M60" i="28"/>
  <c r="N60" i="28"/>
  <c r="O60" i="28"/>
  <c r="P60" i="28"/>
  <c r="R60" i="28"/>
  <c r="S60" i="28"/>
  <c r="T60" i="28"/>
  <c r="U60" i="28"/>
  <c r="V60" i="28"/>
  <c r="W60" i="28"/>
  <c r="X60" i="28"/>
  <c r="Y60" i="28"/>
  <c r="Z60" i="28"/>
  <c r="AA60" i="28"/>
  <c r="AB60" i="28"/>
  <c r="AC60" i="28"/>
  <c r="AD60" i="28"/>
  <c r="AE60" i="28"/>
  <c r="H60" i="28"/>
  <c r="AK60" i="28" s="1"/>
  <c r="C60" i="28"/>
  <c r="C59" i="28" s="1"/>
  <c r="C58" i="28" s="1"/>
  <c r="AJ60" i="28" l="1"/>
  <c r="AJ23" i="28"/>
  <c r="AJ19" i="28"/>
  <c r="AI23" i="28"/>
  <c r="AI19" i="28"/>
  <c r="AI60" i="28"/>
  <c r="H7" i="28"/>
  <c r="N7" i="28"/>
  <c r="N6" i="28" s="1"/>
  <c r="AD7" i="28"/>
  <c r="AD6" i="28" s="1"/>
  <c r="AB7" i="28"/>
  <c r="AB6" i="28" s="1"/>
  <c r="X7" i="28"/>
  <c r="X6" i="28" s="1"/>
  <c r="V7" i="28"/>
  <c r="V6" i="28" s="1"/>
  <c r="T7" i="28"/>
  <c r="T6" i="28" s="1"/>
  <c r="R7" i="28"/>
  <c r="R6" i="28" s="1"/>
  <c r="P7" i="28"/>
  <c r="P6" i="28" s="1"/>
  <c r="K7" i="28"/>
  <c r="K6" i="28" s="1"/>
  <c r="I7" i="28"/>
  <c r="AE7" i="28"/>
  <c r="AE6" i="28" s="1"/>
  <c r="AC7" i="28"/>
  <c r="AC6" i="28" s="1"/>
  <c r="AA7" i="28"/>
  <c r="AA6" i="28" s="1"/>
  <c r="Y7" i="28"/>
  <c r="Y6" i="28" s="1"/>
  <c r="U7" i="28"/>
  <c r="U6" i="28" s="1"/>
  <c r="S7" i="28"/>
  <c r="S6" i="28" s="1"/>
  <c r="Q7" i="28"/>
  <c r="Q6" i="28" s="1"/>
  <c r="O7" i="28"/>
  <c r="O6" i="28" s="1"/>
  <c r="M7" i="28"/>
  <c r="M6" i="28" s="1"/>
  <c r="J7" i="28"/>
  <c r="J6" i="28" s="1"/>
  <c r="Z7" i="28"/>
  <c r="Z6" i="28" s="1"/>
  <c r="W7" i="28"/>
  <c r="W6" i="28" s="1"/>
  <c r="AG19" i="28"/>
  <c r="B23" i="28"/>
  <c r="AJ7" i="28" l="1"/>
  <c r="AK7" i="28"/>
  <c r="I6" i="28"/>
  <c r="AJ6" i="28" s="1"/>
  <c r="H6" i="28"/>
  <c r="AK6" i="28" s="1"/>
  <c r="C7" i="28"/>
  <c r="C6" i="28" s="1"/>
  <c r="AI7" i="28"/>
  <c r="G19" i="28"/>
  <c r="D14" i="28"/>
  <c r="B14" i="28"/>
  <c r="B6" i="28" l="1"/>
  <c r="AL6" i="28"/>
  <c r="AI6" i="28"/>
  <c r="AG14" i="28"/>
  <c r="D60" i="28" l="1"/>
  <c r="AG25" i="28"/>
  <c r="AG21" i="28"/>
  <c r="AG60" i="28" l="1"/>
  <c r="G60" i="28"/>
  <c r="B19" i="28"/>
  <c r="F19" i="28" s="1"/>
  <c r="B60" i="28"/>
  <c r="F60" i="28" s="1"/>
  <c r="E65" i="28"/>
  <c r="G65" i="28" l="1"/>
  <c r="E6" i="28"/>
  <c r="AG65" i="28"/>
  <c r="E64" i="28"/>
  <c r="AG23" i="28"/>
  <c r="F23" i="28"/>
  <c r="D15" i="28" l="1"/>
  <c r="C15" i="28"/>
  <c r="C13" i="28" s="1"/>
  <c r="B15" i="28"/>
  <c r="B13" i="28" s="1"/>
  <c r="F13" i="28" s="1"/>
  <c r="B7" i="28" l="1"/>
  <c r="F7" i="28" s="1"/>
  <c r="D13" i="28"/>
  <c r="D7" i="28" s="1"/>
  <c r="D6" i="28" s="1"/>
  <c r="F6" i="28"/>
  <c r="AG15" i="28"/>
  <c r="B59" i="28"/>
  <c r="B58" i="28" s="1"/>
  <c r="G13" i="28" l="1"/>
  <c r="AG13" i="28"/>
  <c r="B65" i="28"/>
  <c r="B64" i="28" l="1"/>
  <c r="F65" i="28"/>
  <c r="F70" i="28"/>
  <c r="AG70" i="28"/>
  <c r="F64" i="28" l="1"/>
  <c r="B63" i="28"/>
  <c r="D59" i="28"/>
  <c r="D58" i="28" s="1"/>
  <c r="D64" i="28" l="1"/>
  <c r="D63" i="28" s="1"/>
  <c r="AI68" i="28" l="1"/>
  <c r="G71" i="28" l="1"/>
  <c r="G68" i="28"/>
  <c r="AG71" i="28"/>
  <c r="K58" i="28"/>
  <c r="L59" i="28"/>
  <c r="L58" i="28" s="1"/>
  <c r="M59" i="28"/>
  <c r="M58" i="28" s="1"/>
  <c r="N59" i="28"/>
  <c r="N58" i="28" s="1"/>
  <c r="O59" i="28"/>
  <c r="O58" i="28" s="1"/>
  <c r="P59" i="28"/>
  <c r="P58" i="28" s="1"/>
  <c r="R59" i="28"/>
  <c r="R58" i="28" s="1"/>
  <c r="S59" i="28"/>
  <c r="S58" i="28" s="1"/>
  <c r="T59" i="28"/>
  <c r="T58" i="28" s="1"/>
  <c r="U59" i="28"/>
  <c r="U58" i="28" s="1"/>
  <c r="V59" i="28"/>
  <c r="V58" i="28" s="1"/>
  <c r="W59" i="28"/>
  <c r="W58" i="28" s="1"/>
  <c r="X59" i="28"/>
  <c r="X58" i="28" s="1"/>
  <c r="Z59" i="28"/>
  <c r="Z58" i="28" s="1"/>
  <c r="AA59" i="28"/>
  <c r="AA58" i="28" s="1"/>
  <c r="AB59" i="28"/>
  <c r="AB58" i="28" s="1"/>
  <c r="AC59" i="28"/>
  <c r="AC58" i="28" s="1"/>
  <c r="AD59" i="28"/>
  <c r="AD58" i="28" s="1"/>
  <c r="AE59" i="28"/>
  <c r="AE58" i="28" s="1"/>
  <c r="J59" i="28"/>
  <c r="J58" i="28" s="1"/>
  <c r="AG68" i="28" l="1"/>
  <c r="Y59" i="28"/>
  <c r="I59" i="28"/>
  <c r="AJ59" i="28" s="1"/>
  <c r="Y58" i="28" l="1"/>
  <c r="I58" i="28"/>
  <c r="AJ58" i="28" s="1"/>
  <c r="I64" i="28"/>
  <c r="I63" i="28" l="1"/>
  <c r="C64" i="28" l="1"/>
  <c r="G64" i="28" s="1"/>
  <c r="C63" i="28" l="1"/>
  <c r="H59" i="28"/>
  <c r="AK59" i="28" s="1"/>
  <c r="AI59" i="28" l="1"/>
  <c r="H58" i="28"/>
  <c r="AK58" i="28" s="1"/>
  <c r="AI58" i="28" l="1"/>
  <c r="J64" i="28"/>
  <c r="J63" i="28" s="1"/>
  <c r="L64" i="28"/>
  <c r="L63" i="28" s="1"/>
  <c r="M64" i="28"/>
  <c r="M63" i="28" s="1"/>
  <c r="N64" i="28"/>
  <c r="N63" i="28" s="1"/>
  <c r="O64" i="28"/>
  <c r="O63" i="28" s="1"/>
  <c r="P64" i="28"/>
  <c r="P63" i="28" s="1"/>
  <c r="Q64" i="28"/>
  <c r="Q63" i="28" s="1"/>
  <c r="R64" i="28"/>
  <c r="R63" i="28" s="1"/>
  <c r="S64" i="28"/>
  <c r="S63" i="28" s="1"/>
  <c r="T64" i="28"/>
  <c r="T63" i="28" s="1"/>
  <c r="U64" i="28"/>
  <c r="U63" i="28" s="1"/>
  <c r="V64" i="28"/>
  <c r="V63" i="28" s="1"/>
  <c r="W64" i="28"/>
  <c r="W63" i="28" s="1"/>
  <c r="X64" i="28"/>
  <c r="X63" i="28" s="1"/>
  <c r="Y64" i="28"/>
  <c r="Y63" i="28" s="1"/>
  <c r="Z64" i="28"/>
  <c r="AA64" i="28"/>
  <c r="AA63" i="28" s="1"/>
  <c r="AB64" i="28"/>
  <c r="AB63" i="28" s="1"/>
  <c r="AC64" i="28"/>
  <c r="AC63" i="28" s="1"/>
  <c r="AD64" i="28"/>
  <c r="AD63" i="28" s="1"/>
  <c r="AE64" i="28"/>
  <c r="AE63" i="28" s="1"/>
  <c r="K64" i="28" l="1"/>
  <c r="AJ64" i="28" s="1"/>
  <c r="K63" i="28" l="1"/>
  <c r="AJ63" i="28" s="1"/>
  <c r="E63" i="28" l="1"/>
  <c r="AG64" i="28"/>
  <c r="AG63" i="28" l="1"/>
  <c r="G63" i="28"/>
  <c r="F63" i="28"/>
  <c r="H64" i="28"/>
  <c r="AK64" i="28" s="1"/>
  <c r="AI64" i="28" l="1"/>
  <c r="AG7" i="28"/>
  <c r="H63" i="28"/>
  <c r="AK63" i="28" s="1"/>
  <c r="E59" i="28"/>
  <c r="AI63" i="28" l="1"/>
  <c r="G59" i="28"/>
  <c r="F59" i="28"/>
  <c r="AG59" i="28"/>
  <c r="E58" i="28"/>
  <c r="AG58" i="28" l="1"/>
  <c r="G58" i="28"/>
  <c r="F58" i="28"/>
  <c r="G7" i="28"/>
  <c r="AG6" i="28"/>
  <c r="G6" i="28" l="1"/>
</calcChain>
</file>

<file path=xl/sharedStrings.xml><?xml version="1.0" encoding="utf-8"?>
<sst xmlns="http://schemas.openxmlformats.org/spreadsheetml/2006/main" count="153" uniqueCount="78">
  <si>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</si>
  <si>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</si>
  <si>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</si>
  <si>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</si>
  <si>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</si>
  <si>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</si>
  <si>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</si>
  <si>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</si>
  <si>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</si>
  <si>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</si>
  <si>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</si>
  <si>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</si>
  <si>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</si>
  <si>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 xml:space="preserve">план </t>
  </si>
  <si>
    <t>тыс.руб.</t>
  </si>
  <si>
    <t>Исполнение,%</t>
  </si>
  <si>
    <t>на отчетную дату</t>
  </si>
  <si>
    <t>к текущему году</t>
  </si>
  <si>
    <t>кассовый расход</t>
  </si>
  <si>
    <t>Результаты реализации и причины отклонений факта от плана</t>
  </si>
  <si>
    <t>бюджет автономного округа</t>
  </si>
  <si>
    <t>бюджет города Когалыма</t>
  </si>
  <si>
    <t>Сетевой график</t>
  </si>
  <si>
    <t>по реализации мероприятий муниципальной программы</t>
  </si>
  <si>
    <t>Всего</t>
  </si>
  <si>
    <t>Итого по программе, в том числе</t>
  </si>
  <si>
    <t>Управление культуры, спорта и молодёжной политики Администрации города Когалыма</t>
  </si>
  <si>
    <t>Подпрограмма 1 "Развитие массовой физической культуры и спорта"</t>
  </si>
  <si>
    <t>2.1."Организация участия спортсменов города Когалыма в соревнованиях различного уровня  окружного и всероссийского масштаба"</t>
  </si>
  <si>
    <t xml:space="preserve"> </t>
  </si>
  <si>
    <t>1.1."Мероприятия по развитию физической культуры и спорта"</t>
  </si>
  <si>
    <t>1.1.1."Организация и проведение спортивно-массовых мероприятий"</t>
  </si>
  <si>
    <t>1.1.2."Содержание муниципального автономного учреждения "Дворец спорта"</t>
  </si>
  <si>
    <t>1.1.3."Проведение мероприятий по внедрению ВФСК "ГТО" в городе Когалыме"</t>
  </si>
  <si>
    <t>Подпрограмма 2. "Развитие спорта высших достижений и системы подготовки спортивного резерва"</t>
  </si>
  <si>
    <t>Подпрограмма 3 "Управление отраслью "физическая культура и спорт"</t>
  </si>
  <si>
    <t>3.1."Содержание секторов Управления культуры, спорта и молодёжной политики Администрации города Когалыма"</t>
  </si>
  <si>
    <t>Муниципальная программа "Развитие физической культуры и спорта в городе Когалыме"</t>
  </si>
  <si>
    <t>1.2."Ремонт МАУ  "Дворец спорта"</t>
  </si>
  <si>
    <t>"Развитие физической культуры и спорта в городе Когалыме"</t>
  </si>
  <si>
    <t>план</t>
  </si>
  <si>
    <t>1.1.5. Развитие материально-технической базы МАУ "Дворец спорта"</t>
  </si>
  <si>
    <t xml:space="preserve">бюджет Правительства Тюменской области </t>
  </si>
  <si>
    <t>бюджет Правительства Тюменской области</t>
  </si>
  <si>
    <t>1.2. Строительство объектов спорта, в том числе проектно-изыскательские работы</t>
  </si>
  <si>
    <t>1.2.1."Строительство объекта:"Региональный центр спортивной подготовки в городе Когалыме"</t>
  </si>
  <si>
    <t>1.3. Обеспечение комплексной безопасности и комфортных условий в учреждениях физической культуры и спорта</t>
  </si>
  <si>
    <t>привлеченные средства</t>
  </si>
  <si>
    <t>План на 2018 год</t>
  </si>
  <si>
    <t>1.1.4. "Организация работы по присвоению спортивных разрядов, квалификационных категорий"</t>
  </si>
  <si>
    <t>1.3.3.Обеспечение хозяйственной деятельности учреждений спорта города Когалыма</t>
  </si>
  <si>
    <t>1.4.Поддержка некоммерческих организаций, реализующих проекты в сфере массовой физической культуры</t>
  </si>
  <si>
    <t>1.3.2. Усиление металлоконструкций здания "Спортивно-оздоровительного комплекса "Дружба", расположенного по адресу: ул. Привокзальная, 27/1</t>
  </si>
  <si>
    <t>1.3.4. Реконструкция металлоконструкций здания "Спортивно-оздоровительного комплекса "Дружба", расположенного по адресу: ул. Привокзальная, 27/1</t>
  </si>
  <si>
    <t>бюджет города Когалыма - (101,104 направление) выполнение условий софинансирования</t>
  </si>
  <si>
    <t>Начальник Управления культуры, спорта и молодежной политики _______________________________Л.А. Юрьева</t>
  </si>
  <si>
    <t>тел.: 93-632</t>
  </si>
  <si>
    <t>Ответственный за составление сетевого графика: ведущий  специалист сектора спортивной подготовки _______________________Е.В. Дульцева</t>
  </si>
  <si>
    <t>бюджет Правительства ХМАО - Югры</t>
  </si>
  <si>
    <t>Приобретены разрядные значки, зачетные квалификационныеи судейские книжки, значки спортивного судьи. Договор  поставки №298 от 04.05.2018г.</t>
  </si>
  <si>
    <t>Кассовый расход сформировался меньше планового в связи с образованием вакантных ставок</t>
  </si>
  <si>
    <t>В целях исполнения мероприятия выполнены следующие работы: 1. Заключен контракт №18Д0088 от 22.12.2017 на выполнение изыскательских работ, функции заказчика МУ "УКС"  г. Когалыма переданы 26.12.2017, цена контракта 2172,73 тыс. руб., срок окончания выполнения работ 30.04.2018, продлен до 30.07.2018. На отчетную дату выполнены инженерные работы.2. Контракт №1 от 15.01.2018 на выполнение проектных работ, функции заказчика МУ "УКС" г. Когалыма переданы 16.01.2018, цена контракта 11 934,27 тыс. руб.,  срок окончания выполнения работ 31.08.2018. Перечислен аванс в размере 6 991,08 тыс. руб., ведется выполнение работ. Произведена оплата за выполненый эскизный проект.Сетевой график неисполнен в части контракта №18Д0088 от 22.12.2017 по причине продления первоначального срока выполнения работ по 30.04.2018, продлен до 30.07.2018.</t>
  </si>
  <si>
    <t>На июнь месяц  2018 года денежные средства не запланированы.</t>
  </si>
  <si>
    <t>Денежные средства выделены в рамках Соглашения между Правительством ХМАО-Югры и ПАО "НК"ЛУКОЙЛ" от 25.10.2013. На отчетную дату ведется работа по определению подрядной организации на выполнение работ. На июнь месяц  2018 года денежные средства не запланированы.</t>
  </si>
  <si>
    <t>План на 01.07.2018</t>
  </si>
  <si>
    <t>Профинансировано на 01.07.2018</t>
  </si>
  <si>
    <t>Кассовый расход на  01.07.2018</t>
  </si>
  <si>
    <t xml:space="preserve">Произведено перечесление денежных средств на расчетный счет получателя (предоставление из бюджета города Когалыма субсидии с городской общественной организацией "Когалымский Боксерский Клуб Патриот").                                                                             </t>
  </si>
  <si>
    <t>Оплата труда персонала, начисления на выплаты по оплате труда.</t>
  </si>
  <si>
    <t xml:space="preserve">Экономия денежных средств по оплате договоров ГПХ, в связи с меньшим количеством дней по проведения соревнований. </t>
  </si>
  <si>
    <t xml:space="preserve">Перерасход денежных средств в связи с командировочными расходами на Первенство округа по мини-футболу среди юношей  до16 лет  (2003-2004 г.р.),  в зачет XIII Спартакиады учащихся автономного округа, посвященной 73-й годовщине Победы в Великой Отечественной войне, запланированные в мае 2018 года. </t>
  </si>
  <si>
    <t>Остаток денежных средств в результате внесения изменений в график отпусков, в связи с предоставлением больничных листов, наличием вакантных мест.</t>
  </si>
  <si>
    <t>Перерасход денежных средств в связи с перераспределением остатков 2017 года на: командировочные расходы сотрудников учреждения, на оплату тепловой энергии, на выполнение энергетического обследования и составления энергетического паспорта 6 (шести) объектов МАУ "Дворец спорта", на обучение сотрудников, составление проектно-сметной документации на ремонт кровли крыши СЦ "Юбилейный", создание сайта, приобретение мебели для секции картинга, приобретение флагов, приобретение коврового покрытия, приобретение мишеней, приобретение вентиляторов, приобретение комплектующих для холодильной установки, приобретение информационных табличек. На текущую дату сложился остаток денежных средств в результате внесения изменений в график отпусков, в связи с предоставлением больничных листов, наличием вакантных мест. Согласно фактическим показателям приборов учета по водоснабжению. По уборке снега согласно фактически предоставленным услугам. Согласно условиям договора, исследование воды в чашах бассейнов проводиться ежемесячно, но счет выставляется поквартально и складывается из месячных сумм. В связи с проведением закупочной процедуры по физ.охране объектов МАУ "Дворец спорта".</t>
  </si>
  <si>
    <t xml:space="preserve">На текущую дату сложилась экономия в связи с невыездом на соревнования 2 этап Зимний Фестиваль ВФСК "ГТО"  в период с 30.03.2018 г. по 01.04.2018 г. в г. Ханты-Мансийск по причине болезни основного состава команды. </t>
  </si>
  <si>
    <t xml:space="preserve">Приобретение тренажера машина Смита в размере 200 000 рублей (договор № 18 ДС-103 от 06.06.2018г.). </t>
  </si>
  <si>
    <t xml:space="preserve">Остаток денежных средств в сумме 20,27 тыс.рублей образовался в связи с тем, что учреждением было написано письмо на главу города о перераспределении суммы вместо приобретения мата поролонового на осуществление закупки по приобретению других позиций (фляк, липучка синяя и белая, магнезия). </t>
  </si>
  <si>
    <t>1) Экономия 2000,00 тыс.руб.:13 марта 2018 года учреждением был размещен аукцион на поставку транспортного средства (автобуса), адаптированного для перевозки спортсменов-инвалидов. По результатам рассмотрения, т.к. не было подано ни одной заявки на участие в аукционе, закупочной  комиссией было принято решение признать аукцион несостоявшимся. Позднее 28 апреля текущего года учреждением был повторно проведен аукцион на приобретение автотранспорта (автобуса), по итогам которых 21 мая 2018 года победителем признан ООО "Автобусный центр". Проект договора по приобретению транспортного средства находится на стадии согласования между заказчиком и победителем электронного аукциона. Оплата будет произведена после подписания акта приёма-передачи. Приобретение пневматического пистолета (договор № 02/ЗК от 15.05.2018 г.). 2)Экономия денежных средств в сумме 45,00 рублей в результате котировочной процедуры.3)Остаток денежных средств в сумме 385,07 тыс.рублей (бюджет ХМАО-Югры) образовался в связи с тем, что учреждением было написано письмо на главу города о перераспределении суммы вместо приобретения мата поролонового на осуществление закупки по приобретению других позиций (фляк, липучка синяя и белая, магнезия).</t>
  </si>
  <si>
    <t xml:space="preserve">Приобретение мебели в хоккейную раздевалку на сумму 151 350 рублей, приобретение материалов для улучшения условий безопасности и эксплуатации городской лыжной трассы на сумму 507 000 рублей в рамках реализации проектов (инициатив) граждан по вопросам местного значения в городе Когалыме (бюджет города Когалыма). Приобретение светодиодных светильников в бассейн на сумму 196 500 рублей (договор №18-06/8 от 26.06.2018 г.).Остаток денежных средств в сумме 20,27 тыс.рублей образовался в связи с тем, что учреждением было написано письмо на главу города о перераспределении суммы вместо приобретения мата поролонового на осуществление закупки по приобретению других позиций (фляк, липучка синяя и белая, магнезия).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</si>
</sst>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_ ;[Red]\-#,##0.0\ "/>
  </numFmts>
  <fonts count="14" x14ac:knownFonts="1">
    <font>
      <sz val="10"/>
      <name val="Arial"/>
    </font>
    <font>
      <sz val="10"/>
      <name val="Times New Roman"/>
      <family val="1"/>
      <charset val="204"/>
    </font>
    <font>
      <sz val="18"/>
      <name val="Times New Roman"/>
      <family val="1"/>
      <charset val="204"/>
    </font>
    <font>
      <sz val="15"/>
      <name val="Times New Roman"/>
      <family val="1"/>
      <charset val="204"/>
    </font>
    <font>
      <sz val="13"/>
      <name val="Times New Roman"/>
      <family val="1"/>
      <charset val="204"/>
    </font>
    <font>
      <i/>
      <sz val="14"/>
      <name val="Times New Roman"/>
      <family val="1"/>
      <charset val="204"/>
    </font>
    <font>
      <sz val="11"/>
      <color theme="1"/>
      <name val="Calibri"/>
      <family val="2"/>
      <charset val="204"/>
      <scheme val="minor"/>
    </font>
    <font>
      <sz val="12"/>
      <name val="Times New Roman"/>
      <family val="1"/>
      <charset val="204"/>
    </font>
    <font>
      <sz val="12"/>
      <name val="Arial"/>
      <family val="2"/>
      <charset val="204"/>
    </font>
    <font>
      <b/>
      <sz val="12"/>
      <name val="Times New Roman"/>
      <family val="1"/>
      <charset val="204"/>
    </font>
    <font>
      <b/>
      <i/>
      <sz val="12"/>
      <name val="Times New Roman"/>
      <family val="1"/>
      <charset val="204"/>
    </font>
    <font>
      <b/>
      <sz val="12"/>
      <color rgb="FFFF0000"/>
      <name val="Times New Roman"/>
      <family val="1"/>
      <charset val="204"/>
    </font>
    <font>
      <b/>
      <sz val="12"/>
      <name val="Arial"/>
      <family val="2"/>
      <charset val="204"/>
    </font>
    <font>
      <sz val="12"/>
      <color rgb="FFFF0000"/>
      <name val="Times New Roman"/>
      <family val="1"/>
      <charset val="204"/>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2">
    <xf numFmtId="0" fontId="0" fillId="0" borderId="0"/>
    <xf numFmtId="0" fontId="6" fillId="0" borderId="0"/>
  </cellStyleXfs>
  <cellXfs count="124">
    <xf numFmtId="0" fontId="0" fillId="0" borderId="0" xfId="0"/>
    <xf numFmtId="0" fontId="1" fillId="0" borderId="0" xfId="0" applyFont="1"/>
    <xf numFmtId="0" fontId="7" fillId="0" borderId="0" xfId="0" applyFont="1" applyFill="1" applyAlignment="1">
      <alignment vertical="center" wrapText="1"/>
    </xf>
    <xf numFmtId="0" fontId="10" fillId="0" borderId="0" xfId="0" applyFont="1" applyFill="1" applyAlignment="1">
      <alignment horizontal="right" wrapText="1"/>
    </xf>
    <xf numFmtId="0" fontId="9" fillId="0" borderId="0" xfId="0" applyFont="1" applyFill="1" applyAlignment="1">
      <alignment horizontal="center" vertical="center" wrapText="1"/>
    </xf>
    <xf numFmtId="0" fontId="7"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right" wrapText="1"/>
    </xf>
    <xf numFmtId="0" fontId="9" fillId="0" borderId="0" xfId="0" applyFont="1" applyFill="1" applyBorder="1" applyAlignment="1">
      <alignment wrapText="1"/>
    </xf>
    <xf numFmtId="0" fontId="9" fillId="0" borderId="0" xfId="0" applyFont="1" applyFill="1" applyAlignment="1">
      <alignment vertical="center" wrapText="1"/>
    </xf>
    <xf numFmtId="164" fontId="7" fillId="0" borderId="0" xfId="0" applyNumberFormat="1" applyFont="1" applyFill="1" applyAlignment="1">
      <alignment vertical="center" wrapText="1"/>
    </xf>
    <xf numFmtId="164" fontId="9" fillId="0" borderId="0" xfId="0" applyNumberFormat="1" applyFont="1" applyFill="1" applyAlignment="1">
      <alignment vertical="center" wrapText="1"/>
    </xf>
    <xf numFmtId="0" fontId="7" fillId="0" borderId="0" xfId="0" applyFont="1" applyFill="1" applyAlignment="1">
      <alignment horizontal="justify" vertical="center" wrapText="1"/>
    </xf>
    <xf numFmtId="0" fontId="7" fillId="2" borderId="0" xfId="0" applyFont="1" applyFill="1" applyAlignment="1">
      <alignment vertical="center" wrapText="1"/>
    </xf>
    <xf numFmtId="164" fontId="7" fillId="2" borderId="0" xfId="0" applyNumberFormat="1" applyFont="1" applyFill="1" applyAlignment="1">
      <alignment vertical="center" wrapText="1"/>
    </xf>
    <xf numFmtId="4" fontId="9" fillId="0" borderId="1" xfId="0" applyNumberFormat="1" applyFont="1" applyFill="1" applyBorder="1" applyAlignment="1" applyProtection="1">
      <alignment horizontal="center" vertical="center" wrapText="1"/>
    </xf>
    <xf numFmtId="4" fontId="7" fillId="0" borderId="1" xfId="0" applyNumberFormat="1" applyFont="1" applyFill="1" applyBorder="1" applyAlignment="1" applyProtection="1">
      <alignment horizontal="center" vertical="center" wrapText="1"/>
    </xf>
    <xf numFmtId="4" fontId="7"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49" fontId="9" fillId="0" borderId="1" xfId="0" applyNumberFormat="1" applyFont="1" applyFill="1" applyBorder="1" applyAlignment="1" applyProtection="1">
      <alignment horizontal="left" vertical="center"/>
      <protection locked="0"/>
    </xf>
    <xf numFmtId="164" fontId="9" fillId="0" borderId="1" xfId="0" applyNumberFormat="1" applyFont="1" applyFill="1" applyBorder="1" applyAlignment="1" applyProtection="1">
      <alignment horizontal="right" vertical="center"/>
    </xf>
    <xf numFmtId="0" fontId="9" fillId="0" borderId="1" xfId="0" applyFont="1" applyFill="1" applyBorder="1" applyAlignment="1">
      <alignment horizontal="justify" vertical="center" wrapText="1"/>
    </xf>
    <xf numFmtId="0" fontId="9" fillId="0" borderId="1" xfId="0" applyFont="1" applyFill="1" applyBorder="1" applyAlignment="1">
      <alignment horizontal="left" wrapText="1"/>
    </xf>
    <xf numFmtId="0" fontId="7" fillId="0" borderId="1" xfId="0" applyFont="1" applyFill="1" applyBorder="1" applyAlignment="1">
      <alignment horizontal="justify" wrapText="1"/>
    </xf>
    <xf numFmtId="0" fontId="7" fillId="0" borderId="1" xfId="0" applyFont="1" applyFill="1" applyBorder="1" applyAlignment="1">
      <alignment horizontal="left" wrapText="1"/>
    </xf>
    <xf numFmtId="4" fontId="9" fillId="0" borderId="0" xfId="0" applyNumberFormat="1" applyFont="1" applyFill="1" applyAlignment="1">
      <alignment horizontal="center" vertical="center" wrapText="1"/>
    </xf>
    <xf numFmtId="164" fontId="7" fillId="0" borderId="0" xfId="0" applyNumberFormat="1" applyFont="1" applyFill="1" applyAlignment="1">
      <alignment vertical="center" wrapText="1"/>
    </xf>
    <xf numFmtId="4" fontId="7" fillId="3" borderId="1" xfId="0" applyNumberFormat="1" applyFont="1" applyFill="1" applyBorder="1" applyAlignment="1" applyProtection="1">
      <alignment horizontal="center" vertical="center" wrapText="1"/>
    </xf>
    <xf numFmtId="4" fontId="9" fillId="3" borderId="1" xfId="0" applyNumberFormat="1" applyFont="1" applyFill="1" applyBorder="1" applyAlignment="1">
      <alignment horizontal="center" vertical="center" wrapText="1"/>
    </xf>
    <xf numFmtId="4" fontId="7" fillId="0" borderId="0" xfId="0" applyNumberFormat="1" applyFont="1" applyFill="1" applyAlignment="1">
      <alignment vertical="center" wrapText="1"/>
    </xf>
    <xf numFmtId="0" fontId="9" fillId="4" borderId="1" xfId="0" applyFont="1" applyFill="1" applyBorder="1" applyAlignment="1">
      <alignment horizontal="justify" vertical="center" wrapText="1"/>
    </xf>
    <xf numFmtId="4" fontId="9" fillId="4" borderId="1" xfId="0" applyNumberFormat="1" applyFont="1" applyFill="1" applyBorder="1" applyAlignment="1">
      <alignment horizontal="center" vertical="center" wrapText="1"/>
    </xf>
    <xf numFmtId="4" fontId="9" fillId="4" borderId="1" xfId="0" applyNumberFormat="1" applyFont="1" applyFill="1" applyBorder="1" applyAlignment="1" applyProtection="1">
      <alignment horizontal="center" vertical="center" wrapText="1"/>
    </xf>
    <xf numFmtId="4" fontId="9" fillId="0" borderId="0" xfId="0" applyNumberFormat="1" applyFont="1" applyFill="1" applyAlignment="1">
      <alignment horizontal="left" vertical="center" wrapText="1"/>
    </xf>
    <xf numFmtId="0" fontId="7" fillId="0" borderId="1" xfId="0" applyFont="1" applyFill="1" applyBorder="1" applyAlignment="1">
      <alignment horizontal="left" vertical="center" wrapText="1"/>
    </xf>
    <xf numFmtId="164" fontId="7" fillId="0" borderId="0" xfId="0" applyNumberFormat="1" applyFont="1" applyFill="1" applyAlignment="1">
      <alignment vertical="center" wrapText="1"/>
    </xf>
    <xf numFmtId="164" fontId="7" fillId="0" borderId="0" xfId="0" applyNumberFormat="1" applyFont="1" applyFill="1" applyAlignment="1">
      <alignment vertical="center" wrapText="1"/>
    </xf>
    <xf numFmtId="4" fontId="9" fillId="0" borderId="0" xfId="0" applyNumberFormat="1" applyFont="1" applyFill="1" applyBorder="1" applyAlignment="1">
      <alignment vertical="center" wrapText="1"/>
    </xf>
    <xf numFmtId="49" fontId="9" fillId="3" borderId="1" xfId="0" applyNumberFormat="1" applyFont="1" applyFill="1" applyBorder="1" applyAlignment="1" applyProtection="1">
      <alignment horizontal="left" vertical="center"/>
      <protection locked="0"/>
    </xf>
    <xf numFmtId="0" fontId="7" fillId="3" borderId="0" xfId="0" applyFont="1" applyFill="1" applyAlignment="1">
      <alignment vertical="center" wrapText="1"/>
    </xf>
    <xf numFmtId="4" fontId="7" fillId="3" borderId="0" xfId="0" applyNumberFormat="1" applyFont="1" applyFill="1" applyAlignment="1">
      <alignment vertical="center" wrapText="1"/>
    </xf>
    <xf numFmtId="164" fontId="7" fillId="3" borderId="0" xfId="0" applyNumberFormat="1" applyFont="1" applyFill="1" applyAlignment="1">
      <alignment vertical="center" wrapText="1"/>
    </xf>
    <xf numFmtId="164" fontId="9" fillId="0" borderId="1" xfId="0" applyNumberFormat="1" applyFont="1" applyFill="1" applyBorder="1" applyAlignment="1">
      <alignment horizontal="center" vertical="center" wrapText="1"/>
    </xf>
    <xf numFmtId="2" fontId="11" fillId="0" borderId="0" xfId="0" applyNumberFormat="1" applyFont="1" applyFill="1" applyAlignment="1">
      <alignment vertical="center" wrapText="1"/>
    </xf>
    <xf numFmtId="2" fontId="11" fillId="3" borderId="0" xfId="0" applyNumberFormat="1" applyFont="1" applyFill="1" applyAlignment="1">
      <alignment vertical="center" wrapText="1"/>
    </xf>
    <xf numFmtId="2" fontId="11" fillId="0" borderId="0" xfId="0" applyNumberFormat="1" applyFont="1" applyFill="1" applyAlignment="1">
      <alignment horizontal="justify" vertical="center" wrapText="1"/>
    </xf>
    <xf numFmtId="164" fontId="9" fillId="3" borderId="1" xfId="0" applyNumberFormat="1" applyFont="1" applyFill="1" applyBorder="1" applyAlignment="1">
      <alignment horizontal="center" vertical="center" wrapText="1"/>
    </xf>
    <xf numFmtId="2" fontId="11" fillId="0" borderId="0" xfId="0" applyNumberFormat="1" applyFont="1" applyFill="1" applyBorder="1" applyAlignment="1">
      <alignment vertical="center" wrapText="1"/>
    </xf>
    <xf numFmtId="0" fontId="7" fillId="0" borderId="1" xfId="0" applyFont="1" applyFill="1" applyBorder="1" applyAlignment="1" applyProtection="1">
      <alignment horizontal="left" vertical="top" wrapText="1"/>
    </xf>
    <xf numFmtId="4" fontId="9" fillId="3" borderId="1" xfId="0" applyNumberFormat="1" applyFont="1" applyFill="1" applyBorder="1" applyAlignment="1" applyProtection="1">
      <alignment horizontal="center" vertical="center" wrapText="1"/>
    </xf>
    <xf numFmtId="4" fontId="7" fillId="3" borderId="1" xfId="0" applyNumberFormat="1" applyFont="1" applyFill="1" applyBorder="1" applyAlignment="1">
      <alignment horizontal="center" vertical="center" wrapText="1"/>
    </xf>
    <xf numFmtId="0" fontId="7" fillId="2" borderId="1" xfId="0" applyFont="1" applyFill="1" applyBorder="1" applyAlignment="1">
      <alignment horizontal="left" wrapText="1"/>
    </xf>
    <xf numFmtId="164" fontId="7" fillId="0" borderId="0" xfId="0" applyNumberFormat="1" applyFont="1" applyFill="1" applyAlignment="1">
      <alignmen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left" wrapText="1"/>
    </xf>
    <xf numFmtId="0" fontId="7" fillId="0" borderId="1" xfId="0" applyFont="1" applyFill="1" applyBorder="1" applyAlignment="1">
      <alignment horizontal="justify" vertic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4" fontId="9" fillId="5" borderId="1" xfId="0" applyNumberFormat="1" applyFont="1" applyFill="1" applyBorder="1" applyAlignment="1">
      <alignment horizontal="center" vertical="center" wrapText="1"/>
    </xf>
    <xf numFmtId="4" fontId="9" fillId="5" borderId="1" xfId="0" applyNumberFormat="1" applyFont="1" applyFill="1" applyBorder="1" applyAlignment="1" applyProtection="1">
      <alignment horizontal="center" vertical="center" wrapText="1"/>
    </xf>
    <xf numFmtId="4" fontId="7" fillId="5" borderId="1" xfId="0" applyNumberFormat="1" applyFont="1" applyFill="1" applyBorder="1" applyAlignment="1" applyProtection="1">
      <alignment horizontal="center" vertical="center" wrapText="1"/>
    </xf>
    <xf numFmtId="4" fontId="7" fillId="6" borderId="1" xfId="0" applyNumberFormat="1" applyFont="1" applyFill="1" applyBorder="1" applyAlignment="1">
      <alignment horizontal="center" vertical="center" wrapText="1"/>
    </xf>
    <xf numFmtId="0" fontId="7" fillId="6" borderId="1" xfId="0" applyFont="1" applyFill="1" applyBorder="1" applyAlignment="1">
      <alignment horizontal="justify" wrapText="1"/>
    </xf>
    <xf numFmtId="4" fontId="9" fillId="6" borderId="1" xfId="0" applyNumberFormat="1" applyFont="1" applyFill="1" applyBorder="1" applyAlignment="1">
      <alignment horizontal="center" vertical="center" wrapText="1"/>
    </xf>
    <xf numFmtId="2" fontId="9" fillId="0" borderId="6" xfId="0" applyNumberFormat="1" applyFont="1" applyFill="1" applyBorder="1" applyAlignment="1">
      <alignment vertical="center" wrapText="1"/>
    </xf>
    <xf numFmtId="2" fontId="12" fillId="0" borderId="6" xfId="0" applyNumberFormat="1" applyFont="1" applyFill="1" applyBorder="1" applyAlignment="1">
      <alignment vertical="center" wrapText="1"/>
    </xf>
    <xf numFmtId="2" fontId="9" fillId="0" borderId="0" xfId="0" applyNumberFormat="1" applyFont="1" applyFill="1" applyAlignment="1">
      <alignment horizontal="left" vertical="center" wrapText="1"/>
    </xf>
    <xf numFmtId="2" fontId="9" fillId="0" borderId="0" xfId="0" applyNumberFormat="1" applyFont="1" applyFill="1" applyAlignment="1">
      <alignment vertical="center" wrapText="1"/>
    </xf>
    <xf numFmtId="2" fontId="9" fillId="3" borderId="0" xfId="0" applyNumberFormat="1" applyFont="1" applyFill="1" applyAlignment="1">
      <alignment vertical="center" wrapText="1"/>
    </xf>
    <xf numFmtId="0" fontId="8"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4" fontId="7"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 fontId="7" fillId="2" borderId="1" xfId="0" applyNumberFormat="1" applyFont="1" applyFill="1" applyBorder="1" applyAlignment="1" applyProtection="1">
      <alignment horizontal="center" vertical="center" wrapText="1"/>
    </xf>
    <xf numFmtId="4" fontId="9" fillId="2" borderId="1" xfId="0" applyNumberFormat="1" applyFont="1" applyFill="1" applyBorder="1" applyAlignment="1" applyProtection="1">
      <alignment horizontal="center" vertical="center" wrapText="1"/>
    </xf>
    <xf numFmtId="0" fontId="7" fillId="3" borderId="1" xfId="0" applyFont="1" applyFill="1" applyBorder="1" applyAlignment="1">
      <alignment horizontal="left" vertical="center" wrapText="1"/>
    </xf>
    <xf numFmtId="0" fontId="9" fillId="3" borderId="1" xfId="0" applyFont="1" applyFill="1" applyBorder="1" applyAlignment="1">
      <alignment horizontal="left" wrapText="1"/>
    </xf>
    <xf numFmtId="0" fontId="7" fillId="3" borderId="1" xfId="0" applyFont="1" applyFill="1" applyBorder="1" applyAlignment="1">
      <alignment horizontal="left" wrapText="1"/>
    </xf>
    <xf numFmtId="0" fontId="9" fillId="0" borderId="1" xfId="0" applyFont="1" applyFill="1" applyBorder="1" applyAlignment="1">
      <alignment horizontal="left" vertical="top" wrapText="1"/>
    </xf>
    <xf numFmtId="4" fontId="13" fillId="0" borderId="1" xfId="0" applyNumberFormat="1" applyFont="1" applyFill="1" applyBorder="1" applyAlignment="1" applyProtection="1">
      <alignment horizontal="center" vertical="center" wrapText="1"/>
    </xf>
    <xf numFmtId="4" fontId="7" fillId="7" borderId="1" xfId="0" applyNumberFormat="1" applyFont="1" applyFill="1" applyBorder="1" applyAlignment="1">
      <alignment horizontal="center" vertical="center" wrapText="1"/>
    </xf>
    <xf numFmtId="0" fontId="7" fillId="7" borderId="1" xfId="0" applyFont="1" applyFill="1" applyBorder="1" applyAlignment="1">
      <alignment horizontal="left" wrapText="1"/>
    </xf>
    <xf numFmtId="164" fontId="7" fillId="0" borderId="0" xfId="0" applyNumberFormat="1" applyFont="1" applyFill="1" applyAlignment="1">
      <alignment vertical="center" wrapText="1"/>
    </xf>
    <xf numFmtId="0" fontId="9" fillId="0" borderId="1" xfId="0" applyFont="1" applyFill="1" applyBorder="1" applyAlignment="1">
      <alignment horizontal="justify" wrapText="1"/>
    </xf>
    <xf numFmtId="0" fontId="7" fillId="0" borderId="3" xfId="0" applyFont="1" applyFill="1" applyBorder="1" applyAlignment="1">
      <alignment horizontal="center" vertical="center" wrapText="1"/>
    </xf>
    <xf numFmtId="0" fontId="9" fillId="0" borderId="1" xfId="0" applyFont="1" applyFill="1" applyBorder="1" applyAlignment="1" applyProtection="1">
      <alignment wrapText="1"/>
    </xf>
    <xf numFmtId="0" fontId="7" fillId="0" borderId="1" xfId="0" applyFont="1" applyFill="1" applyBorder="1" applyAlignment="1">
      <alignment vertical="center" wrapText="1"/>
    </xf>
    <xf numFmtId="0" fontId="7" fillId="6" borderId="1" xfId="0" applyFont="1" applyFill="1" applyBorder="1" applyAlignment="1">
      <alignment vertical="center" wrapText="1"/>
    </xf>
    <xf numFmtId="0" fontId="7" fillId="0" borderId="2" xfId="0" applyFont="1" applyFill="1" applyBorder="1" applyAlignment="1">
      <alignment vertical="center" wrapText="1"/>
    </xf>
    <xf numFmtId="4" fontId="7" fillId="0" borderId="0" xfId="0" applyNumberFormat="1" applyFont="1" applyFill="1" applyAlignment="1">
      <alignment horizontal="justify" vertical="center" wrapText="1"/>
    </xf>
    <xf numFmtId="0" fontId="3" fillId="0" borderId="0" xfId="0" applyFont="1" applyAlignment="1">
      <alignment horizontal="center"/>
    </xf>
    <xf numFmtId="0" fontId="3" fillId="0" borderId="0" xfId="0" applyFont="1" applyAlignment="1">
      <alignment horizontal="center" wrapText="1"/>
    </xf>
    <xf numFmtId="0" fontId="4" fillId="0" borderId="0" xfId="0" applyFont="1" applyAlignment="1">
      <alignment horizontal="center"/>
    </xf>
    <xf numFmtId="0" fontId="5"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wrapText="1"/>
    </xf>
    <xf numFmtId="0" fontId="9" fillId="0" borderId="0" xfId="0" applyFont="1" applyFill="1" applyAlignment="1">
      <alignment horizontal="center" vertical="center" wrapText="1"/>
    </xf>
    <xf numFmtId="0" fontId="12" fillId="0" borderId="0" xfId="0" applyFont="1" applyFill="1" applyAlignment="1">
      <alignment horizontal="center" vertical="center" wrapText="1"/>
    </xf>
    <xf numFmtId="164" fontId="7" fillId="0" borderId="0" xfId="0" applyNumberFormat="1" applyFont="1" applyFill="1" applyAlignment="1">
      <alignment vertical="center" wrapText="1"/>
    </xf>
    <xf numFmtId="0" fontId="8" fillId="0" borderId="0" xfId="0" applyFont="1" applyFill="1" applyAlignment="1">
      <alignment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7" fillId="0" borderId="0" xfId="0" applyFont="1" applyFill="1" applyAlignment="1">
      <alignment horizontal="left"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0" xfId="0" applyFont="1" applyFill="1" applyAlignment="1">
      <alignment horizontal="justify" vertical="center" wrapText="1"/>
    </xf>
    <xf numFmtId="0" fontId="8" fillId="0" borderId="0" xfId="0" applyFont="1" applyFill="1" applyAlignment="1">
      <alignment horizontal="justify" vertical="center" wrapText="1"/>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4" xfId="0" applyFont="1" applyFill="1" applyBorder="1" applyAlignment="1">
      <alignment vertical="center" wrapText="1"/>
    </xf>
    <xf numFmtId="0" fontId="7" fillId="0" borderId="3" xfId="0" applyFont="1" applyFill="1" applyBorder="1" applyAlignment="1">
      <alignment vertical="center" wrapText="1"/>
    </xf>
  </cellXfs>
  <cellStyles count="2">
    <cellStyle name="Обычный" xfId="0" builtinId="0"/>
    <cellStyle name="Обычный 2" xfId="1"/>
  </cellStyles>
  <dxfs count="0"/>
  <tableStyles count="0" defaultTableStyle="TableStyleMedium2" defaultPivotStyle="PivotStyleLight16"/>
  <colors>
    <mruColors>
      <color rgb="FFFF99FF"/>
      <color rgb="FFFFFF99"/>
      <color rgb="FF99FF99"/>
      <color rgb="FF66CCFF"/>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selection activeCell="O29" sqref="O29"/>
    </sheetView>
  </sheetViews>
  <sheetFormatPr defaultColWidth="9.140625" defaultRowHeight="12.75" x14ac:dyDescent="0.2"/>
  <cols>
    <col min="1" max="16384" width="9.140625" style="1"/>
  </cols>
  <sheetData>
    <row r="1" spans="1:14" ht="18.75" x14ac:dyDescent="0.3">
      <c r="A1" s="95"/>
      <c r="B1" s="95"/>
    </row>
    <row r="10" spans="1:14" ht="45" customHeight="1" x14ac:dyDescent="0.35">
      <c r="A10" s="97" t="s">
        <v>26</v>
      </c>
      <c r="B10" s="97"/>
      <c r="C10" s="97"/>
      <c r="D10" s="97"/>
      <c r="E10" s="97"/>
      <c r="F10" s="97"/>
      <c r="G10" s="97"/>
      <c r="H10" s="97"/>
      <c r="I10" s="97"/>
      <c r="J10" s="97"/>
      <c r="K10" s="97"/>
      <c r="L10" s="97"/>
      <c r="M10" s="97"/>
      <c r="N10" s="97"/>
    </row>
    <row r="11" spans="1:14" ht="16.5" customHeight="1" x14ac:dyDescent="0.35">
      <c r="A11" s="96"/>
      <c r="B11" s="96"/>
      <c r="C11" s="96"/>
      <c r="D11" s="96"/>
      <c r="E11" s="96"/>
      <c r="F11" s="96"/>
      <c r="G11" s="96"/>
      <c r="H11" s="96"/>
      <c r="I11" s="96"/>
    </row>
    <row r="13" spans="1:14" ht="27" customHeight="1" x14ac:dyDescent="0.3">
      <c r="A13" s="92" t="s">
        <v>22</v>
      </c>
      <c r="B13" s="92"/>
      <c r="C13" s="92"/>
      <c r="D13" s="92"/>
      <c r="E13" s="92"/>
      <c r="F13" s="92"/>
      <c r="G13" s="92"/>
      <c r="H13" s="92"/>
      <c r="I13" s="92"/>
      <c r="J13" s="92"/>
      <c r="K13" s="92"/>
      <c r="L13" s="92"/>
      <c r="M13" s="92"/>
      <c r="N13" s="92"/>
    </row>
    <row r="14" spans="1:14" ht="27" customHeight="1" x14ac:dyDescent="0.3">
      <c r="A14" s="92" t="s">
        <v>23</v>
      </c>
      <c r="B14" s="92"/>
      <c r="C14" s="92"/>
      <c r="D14" s="92"/>
      <c r="E14" s="92"/>
      <c r="F14" s="92"/>
      <c r="G14" s="92"/>
      <c r="H14" s="92"/>
      <c r="I14" s="92"/>
      <c r="J14" s="92"/>
      <c r="K14" s="92"/>
      <c r="L14" s="92"/>
      <c r="M14" s="92"/>
      <c r="N14" s="92"/>
    </row>
    <row r="15" spans="1:14" ht="40.5" customHeight="1" x14ac:dyDescent="0.3">
      <c r="A15" s="93" t="s">
        <v>39</v>
      </c>
      <c r="B15" s="93"/>
      <c r="C15" s="93"/>
      <c r="D15" s="93"/>
      <c r="E15" s="93"/>
      <c r="F15" s="93"/>
      <c r="G15" s="93"/>
      <c r="H15" s="93"/>
      <c r="I15" s="93"/>
      <c r="J15" s="93"/>
      <c r="K15" s="93"/>
      <c r="L15" s="93"/>
      <c r="M15" s="93"/>
      <c r="N15" s="93"/>
    </row>
    <row r="46" spans="1:9" ht="16.5" x14ac:dyDescent="0.25">
      <c r="A46" s="94"/>
      <c r="B46" s="94"/>
      <c r="C46" s="94"/>
      <c r="D46" s="94"/>
      <c r="E46" s="94"/>
      <c r="F46" s="94"/>
      <c r="G46" s="94"/>
      <c r="H46" s="94"/>
      <c r="I46" s="94"/>
    </row>
    <row r="47" spans="1:9" ht="16.5" x14ac:dyDescent="0.25">
      <c r="A47" s="94"/>
      <c r="B47" s="94"/>
      <c r="C47" s="94"/>
      <c r="D47" s="94"/>
      <c r="E47" s="94"/>
      <c r="F47" s="94"/>
      <c r="G47" s="94"/>
      <c r="H47" s="94"/>
      <c r="I47" s="94"/>
    </row>
  </sheetData>
  <mergeCells count="8">
    <mergeCell ref="A14:N14"/>
    <mergeCell ref="A15:N15"/>
    <mergeCell ref="A47:I47"/>
    <mergeCell ref="A1:B1"/>
    <mergeCell ref="A11:I11"/>
    <mergeCell ref="A46:I46"/>
    <mergeCell ref="A10:N10"/>
    <mergeCell ref="A13:N13"/>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56"/>
  <sheetViews>
    <sheetView tabSelected="1" view="pageBreakPreview" zoomScale="85" zoomScaleNormal="60" zoomScaleSheetLayoutView="85" workbookViewId="0">
      <pane xSplit="7" ySplit="4" topLeftCell="Z5" activePane="bottomRight" state="frozen"/>
      <selection pane="topRight" activeCell="H1" sqref="H1"/>
      <selection pane="bottomLeft" activeCell="A5" sqref="A5"/>
      <selection pane="bottomRight" activeCell="AF28" sqref="AF28"/>
    </sheetView>
  </sheetViews>
  <sheetFormatPr defaultColWidth="35.7109375" defaultRowHeight="15.75" x14ac:dyDescent="0.2"/>
  <cols>
    <col min="1" max="1" width="35.7109375" style="12"/>
    <col min="2" max="2" width="16.7109375" style="12" customWidth="1"/>
    <col min="3" max="3" width="17.140625" style="10" customWidth="1"/>
    <col min="4" max="4" width="17.28515625" style="10" customWidth="1"/>
    <col min="5" max="5" width="20.5703125" style="10" customWidth="1"/>
    <col min="6" max="6" width="16" style="10" customWidth="1"/>
    <col min="7" max="7" width="15.42578125" style="10" customWidth="1"/>
    <col min="8" max="8" width="11.5703125" style="13" customWidth="1"/>
    <col min="9" max="9" width="11.28515625" style="2" customWidth="1"/>
    <col min="10" max="10" width="11.85546875" style="13" customWidth="1"/>
    <col min="11" max="11" width="13.140625" style="2" customWidth="1"/>
    <col min="12" max="12" width="12.28515625" style="13" customWidth="1"/>
    <col min="13" max="13" width="14.140625" style="2" customWidth="1"/>
    <col min="14" max="14" width="12.7109375" style="40" customWidth="1"/>
    <col min="15" max="15" width="14.42578125" style="2" customWidth="1"/>
    <col min="16" max="16" width="12.140625" style="13" customWidth="1"/>
    <col min="17" max="17" width="13.42578125" style="2" customWidth="1"/>
    <col min="18" max="18" width="14.5703125" style="13" customWidth="1"/>
    <col min="19" max="19" width="13.28515625" style="2" customWidth="1"/>
    <col min="20" max="20" width="13" style="14" customWidth="1"/>
    <col min="21" max="21" width="12.140625" style="10" customWidth="1"/>
    <col min="22" max="22" width="12.42578125" style="27" customWidth="1"/>
    <col min="23" max="23" width="11.5703125" style="27" customWidth="1"/>
    <col min="24" max="24" width="15.42578125" style="14" customWidth="1"/>
    <col min="25" max="25" width="15.140625" style="10" customWidth="1"/>
    <col min="26" max="26" width="12.42578125" style="42" customWidth="1"/>
    <col min="27" max="27" width="14.140625" style="10" customWidth="1"/>
    <col min="28" max="28" width="11.85546875" style="42" customWidth="1"/>
    <col min="29" max="29" width="12.7109375" style="10" customWidth="1"/>
    <col min="30" max="30" width="15.7109375" style="42" customWidth="1"/>
    <col min="31" max="31" width="14.28515625" style="10" customWidth="1"/>
    <col min="32" max="32" width="62.42578125" style="12" customWidth="1"/>
    <col min="33" max="33" width="13.7109375" style="2" hidden="1" customWidth="1"/>
    <col min="34" max="34" width="13.28515625" style="2" customWidth="1"/>
    <col min="35" max="35" width="15.7109375" style="2" customWidth="1"/>
    <col min="36" max="36" width="20.7109375" style="2" customWidth="1"/>
    <col min="37" max="37" width="22.42578125" style="2" customWidth="1"/>
    <col min="38" max="16384" width="35.7109375" style="2"/>
  </cols>
  <sheetData>
    <row r="1" spans="1:38" ht="36" customHeight="1" x14ac:dyDescent="0.2">
      <c r="A1" s="98" t="s">
        <v>37</v>
      </c>
      <c r="B1" s="99"/>
      <c r="C1" s="99"/>
      <c r="D1" s="99"/>
      <c r="E1" s="99"/>
      <c r="F1" s="99"/>
      <c r="G1" s="99"/>
      <c r="H1" s="99"/>
      <c r="I1" s="99"/>
      <c r="J1" s="99"/>
      <c r="K1" s="99"/>
      <c r="L1" s="99"/>
      <c r="M1" s="99"/>
      <c r="N1" s="99"/>
      <c r="O1" s="99"/>
      <c r="P1" s="99"/>
      <c r="Q1" s="99"/>
      <c r="R1" s="99"/>
      <c r="T1" s="100"/>
      <c r="U1" s="101"/>
      <c r="V1" s="101"/>
      <c r="W1" s="101"/>
      <c r="X1" s="101"/>
      <c r="Y1" s="101"/>
      <c r="Z1" s="101"/>
      <c r="AA1" s="101"/>
      <c r="AB1" s="101"/>
      <c r="AC1" s="101"/>
      <c r="AD1" s="101"/>
      <c r="AE1" s="101"/>
      <c r="AF1" s="101"/>
    </row>
    <row r="2" spans="1:38" ht="25.9" customHeight="1" x14ac:dyDescent="0.25">
      <c r="A2" s="102"/>
      <c r="B2" s="102"/>
      <c r="C2" s="102"/>
      <c r="D2" s="102"/>
      <c r="E2" s="102"/>
      <c r="F2" s="102"/>
      <c r="G2" s="102"/>
      <c r="H2" s="102"/>
      <c r="I2" s="102"/>
      <c r="J2" s="102"/>
      <c r="K2" s="102"/>
      <c r="L2" s="102"/>
      <c r="M2" s="102"/>
      <c r="N2" s="102"/>
      <c r="O2" s="102"/>
      <c r="P2" s="102"/>
      <c r="Q2" s="102"/>
      <c r="R2" s="102"/>
      <c r="S2" s="3" t="s">
        <v>14</v>
      </c>
      <c r="T2" s="102"/>
      <c r="U2" s="102"/>
      <c r="V2" s="102"/>
      <c r="W2" s="102"/>
      <c r="X2" s="102"/>
      <c r="Y2" s="102"/>
      <c r="Z2" s="102"/>
      <c r="AA2" s="102"/>
      <c r="AB2" s="102"/>
      <c r="AC2" s="102"/>
      <c r="AD2" s="102"/>
      <c r="AE2" s="102"/>
      <c r="AF2" s="3" t="s">
        <v>14</v>
      </c>
    </row>
    <row r="3" spans="1:38" s="4" customFormat="1" ht="99.75" customHeight="1" x14ac:dyDescent="0.2">
      <c r="A3" s="103" t="s">
        <v>5</v>
      </c>
      <c r="B3" s="104" t="s">
        <v>48</v>
      </c>
      <c r="C3" s="104" t="s">
        <v>64</v>
      </c>
      <c r="D3" s="104" t="s">
        <v>65</v>
      </c>
      <c r="E3" s="104" t="s">
        <v>66</v>
      </c>
      <c r="F3" s="106" t="s">
        <v>15</v>
      </c>
      <c r="G3" s="106"/>
      <c r="H3" s="106" t="s">
        <v>0</v>
      </c>
      <c r="I3" s="106"/>
      <c r="J3" s="106" t="s">
        <v>1</v>
      </c>
      <c r="K3" s="106"/>
      <c r="L3" s="106" t="s">
        <v>2</v>
      </c>
      <c r="M3" s="106"/>
      <c r="N3" s="106" t="s">
        <v>3</v>
      </c>
      <c r="O3" s="106"/>
      <c r="P3" s="106" t="s">
        <v>4</v>
      </c>
      <c r="Q3" s="106"/>
      <c r="R3" s="106" t="s">
        <v>6</v>
      </c>
      <c r="S3" s="106"/>
      <c r="T3" s="106" t="s">
        <v>7</v>
      </c>
      <c r="U3" s="106"/>
      <c r="V3" s="106" t="s">
        <v>8</v>
      </c>
      <c r="W3" s="106"/>
      <c r="X3" s="106" t="s">
        <v>9</v>
      </c>
      <c r="Y3" s="106"/>
      <c r="Z3" s="106" t="s">
        <v>10</v>
      </c>
      <c r="AA3" s="106"/>
      <c r="AB3" s="106" t="s">
        <v>11</v>
      </c>
      <c r="AC3" s="106"/>
      <c r="AD3" s="106" t="s">
        <v>12</v>
      </c>
      <c r="AE3" s="106"/>
      <c r="AF3" s="103" t="s">
        <v>19</v>
      </c>
    </row>
    <row r="4" spans="1:38" s="4" customFormat="1" ht="47.25" customHeight="1" x14ac:dyDescent="0.2">
      <c r="A4" s="103"/>
      <c r="B4" s="105"/>
      <c r="C4" s="105"/>
      <c r="D4" s="105"/>
      <c r="E4" s="105"/>
      <c r="F4" s="19" t="s">
        <v>17</v>
      </c>
      <c r="G4" s="19" t="s">
        <v>16</v>
      </c>
      <c r="H4" s="43" t="s">
        <v>13</v>
      </c>
      <c r="I4" s="43" t="s">
        <v>18</v>
      </c>
      <c r="J4" s="43" t="s">
        <v>13</v>
      </c>
      <c r="K4" s="43" t="s">
        <v>18</v>
      </c>
      <c r="L4" s="43" t="s">
        <v>13</v>
      </c>
      <c r="M4" s="43" t="s">
        <v>18</v>
      </c>
      <c r="N4" s="47" t="s">
        <v>13</v>
      </c>
      <c r="O4" s="43" t="s">
        <v>18</v>
      </c>
      <c r="P4" s="43" t="s">
        <v>13</v>
      </c>
      <c r="Q4" s="43" t="s">
        <v>18</v>
      </c>
      <c r="R4" s="43" t="s">
        <v>13</v>
      </c>
      <c r="S4" s="43" t="s">
        <v>18</v>
      </c>
      <c r="T4" s="43" t="s">
        <v>13</v>
      </c>
      <c r="U4" s="43" t="s">
        <v>18</v>
      </c>
      <c r="V4" s="43" t="s">
        <v>40</v>
      </c>
      <c r="W4" s="43" t="s">
        <v>18</v>
      </c>
      <c r="X4" s="43" t="s">
        <v>13</v>
      </c>
      <c r="Y4" s="43" t="s">
        <v>18</v>
      </c>
      <c r="Z4" s="47" t="s">
        <v>13</v>
      </c>
      <c r="AA4" s="43" t="s">
        <v>18</v>
      </c>
      <c r="AB4" s="47" t="s">
        <v>13</v>
      </c>
      <c r="AC4" s="43" t="s">
        <v>18</v>
      </c>
      <c r="AD4" s="47" t="s">
        <v>13</v>
      </c>
      <c r="AE4" s="43" t="s">
        <v>18</v>
      </c>
      <c r="AF4" s="103"/>
      <c r="AG4" s="26"/>
    </row>
    <row r="5" spans="1:38" s="5" customFormat="1" ht="25.5" customHeight="1" x14ac:dyDescent="0.2">
      <c r="A5" s="20" t="s">
        <v>37</v>
      </c>
      <c r="B5" s="20"/>
      <c r="C5" s="21"/>
      <c r="D5" s="21"/>
      <c r="E5" s="21"/>
      <c r="F5" s="21"/>
      <c r="G5" s="21"/>
      <c r="H5" s="20"/>
      <c r="I5" s="20"/>
      <c r="J5" s="20"/>
      <c r="K5" s="20"/>
      <c r="L5" s="20"/>
      <c r="M5" s="20"/>
      <c r="N5" s="39"/>
      <c r="O5" s="20"/>
      <c r="P5" s="20"/>
      <c r="Q5" s="20"/>
      <c r="R5" s="20"/>
      <c r="S5" s="20"/>
      <c r="T5" s="20"/>
      <c r="U5" s="20"/>
      <c r="V5" s="20"/>
      <c r="W5" s="20"/>
      <c r="X5" s="20"/>
      <c r="Y5" s="20"/>
      <c r="Z5" s="39"/>
      <c r="AA5" s="20"/>
      <c r="AB5" s="39"/>
      <c r="AC5" s="20"/>
      <c r="AD5" s="20"/>
      <c r="AE5" s="21"/>
      <c r="AF5" s="21"/>
    </row>
    <row r="6" spans="1:38" s="6" customFormat="1" ht="47.25" customHeight="1" x14ac:dyDescent="0.2">
      <c r="A6" s="57" t="s">
        <v>27</v>
      </c>
      <c r="B6" s="15">
        <f>H6+J6+L6+N6+P6+R6+T6+V6+X6+Z6+AB6+AD6</f>
        <v>234505.90100000004</v>
      </c>
      <c r="C6" s="15">
        <f>C7+C36+C42+C54</f>
        <v>57004.893360000009</v>
      </c>
      <c r="D6" s="15">
        <f>D7+D36+D42+D54</f>
        <v>122046.06535999999</v>
      </c>
      <c r="E6" s="15">
        <f>E7+E36+E42+E54</f>
        <v>107064.82352999998</v>
      </c>
      <c r="F6" s="15">
        <f>E6/B6*100</f>
        <v>45.655492281194221</v>
      </c>
      <c r="G6" s="15">
        <f>E6/C6*100</f>
        <v>187.81689995253413</v>
      </c>
      <c r="H6" s="15">
        <f t="shared" ref="H6:AE6" si="0">H7+H36+H42+H54</f>
        <v>20166.403960000003</v>
      </c>
      <c r="I6" s="15">
        <f t="shared" si="0"/>
        <v>4269.0982999999997</v>
      </c>
      <c r="J6" s="15">
        <f t="shared" si="0"/>
        <v>16897.14849</v>
      </c>
      <c r="K6" s="15">
        <f t="shared" si="0"/>
        <v>17485.468820000002</v>
      </c>
      <c r="L6" s="15">
        <f t="shared" si="0"/>
        <v>18168.290999999997</v>
      </c>
      <c r="M6" s="15">
        <f t="shared" si="0"/>
        <v>13741.839409999999</v>
      </c>
      <c r="N6" s="50">
        <f t="shared" si="0"/>
        <v>17034.092909999999</v>
      </c>
      <c r="O6" s="15">
        <f t="shared" si="0"/>
        <v>15679.424550000003</v>
      </c>
      <c r="P6" s="15">
        <f t="shared" si="0"/>
        <v>24537.716</v>
      </c>
      <c r="Q6" s="15">
        <f t="shared" si="0"/>
        <v>19656.548789999997</v>
      </c>
      <c r="R6" s="15">
        <f t="shared" si="0"/>
        <v>25250.713</v>
      </c>
      <c r="S6" s="15">
        <f t="shared" si="0"/>
        <v>28585.423659999993</v>
      </c>
      <c r="T6" s="15">
        <f t="shared" si="0"/>
        <v>19220.062000000002</v>
      </c>
      <c r="U6" s="15">
        <f t="shared" si="0"/>
        <v>0</v>
      </c>
      <c r="V6" s="15">
        <f t="shared" si="0"/>
        <v>13022.912</v>
      </c>
      <c r="W6" s="15">
        <f t="shared" si="0"/>
        <v>0</v>
      </c>
      <c r="X6" s="15">
        <f t="shared" si="0"/>
        <v>17327.664140000001</v>
      </c>
      <c r="Y6" s="15">
        <f t="shared" si="0"/>
        <v>0</v>
      </c>
      <c r="Z6" s="15">
        <f t="shared" si="0"/>
        <v>16681.499499999998</v>
      </c>
      <c r="AA6" s="15">
        <f t="shared" si="0"/>
        <v>0</v>
      </c>
      <c r="AB6" s="15">
        <f t="shared" si="0"/>
        <v>16256.662</v>
      </c>
      <c r="AC6" s="15">
        <f t="shared" si="0"/>
        <v>0</v>
      </c>
      <c r="AD6" s="15">
        <f t="shared" si="0"/>
        <v>29942.736000000001</v>
      </c>
      <c r="AE6" s="15">
        <f t="shared" si="0"/>
        <v>0</v>
      </c>
      <c r="AF6" s="49"/>
      <c r="AG6" s="38">
        <f>C6-E6</f>
        <v>-50059.930169999971</v>
      </c>
      <c r="AI6" s="38">
        <f>H6+J6+L6+N6+P6+R6+T6+V6+X6+Z6+AB6+AD6</f>
        <v>234505.90100000004</v>
      </c>
      <c r="AJ6" s="38">
        <f>I6+K6+M6+O6</f>
        <v>51175.831080000004</v>
      </c>
      <c r="AK6" s="38">
        <f>H6+J6+L6+N6</f>
        <v>72265.936359999992</v>
      </c>
      <c r="AL6" s="38">
        <f>C6-AK6</f>
        <v>-15261.042999999983</v>
      </c>
    </row>
    <row r="7" spans="1:38" s="6" customFormat="1" ht="39.75" customHeight="1" x14ac:dyDescent="0.2">
      <c r="A7" s="58" t="s">
        <v>30</v>
      </c>
      <c r="B7" s="18">
        <f>B9+B13+B19+B23+B27</f>
        <v>160570.49699999997</v>
      </c>
      <c r="C7" s="18">
        <f>H7+J7</f>
        <v>23532.027000000002</v>
      </c>
      <c r="D7" s="18">
        <f>D9+D13+D19+D27</f>
        <v>88573.198999999993</v>
      </c>
      <c r="E7" s="18">
        <f>E9+E13+E19++E23+E27</f>
        <v>77895.824529999983</v>
      </c>
      <c r="F7" s="18">
        <f>E7/B7*100</f>
        <v>48.511915940572813</v>
      </c>
      <c r="G7" s="18">
        <f>E7/C7*100</f>
        <v>331.02046215568242</v>
      </c>
      <c r="H7" s="18">
        <f>H9+H13+H19+H23+H27</f>
        <v>10998.597</v>
      </c>
      <c r="I7" s="18">
        <f t="shared" ref="I7:AE7" si="1">I9+I13+I19+I23+I27</f>
        <v>3190.5122999999999</v>
      </c>
      <c r="J7" s="18">
        <f t="shared" si="1"/>
        <v>12533.43</v>
      </c>
      <c r="K7" s="18">
        <f t="shared" si="1"/>
        <v>14670.71882</v>
      </c>
      <c r="L7" s="18">
        <f t="shared" si="1"/>
        <v>11725.115</v>
      </c>
      <c r="M7" s="18">
        <f t="shared" si="1"/>
        <v>11217.216409999999</v>
      </c>
      <c r="N7" s="29">
        <f>N9+N13+N19+N23+N27</f>
        <v>13154.51</v>
      </c>
      <c r="O7" s="18">
        <f t="shared" si="1"/>
        <v>12772.624550000002</v>
      </c>
      <c r="P7" s="18">
        <f t="shared" si="1"/>
        <v>20281.173999999999</v>
      </c>
      <c r="Q7" s="18">
        <f t="shared" si="1"/>
        <v>13599.708789999997</v>
      </c>
      <c r="R7" s="18">
        <f t="shared" si="1"/>
        <v>19888.672999999999</v>
      </c>
      <c r="S7" s="18">
        <f t="shared" si="1"/>
        <v>22440.933659999995</v>
      </c>
      <c r="T7" s="18">
        <f t="shared" si="1"/>
        <v>15081.720000000001</v>
      </c>
      <c r="U7" s="18">
        <f t="shared" si="1"/>
        <v>0</v>
      </c>
      <c r="V7" s="18">
        <f t="shared" si="1"/>
        <v>9250.3799999999992</v>
      </c>
      <c r="W7" s="18">
        <f t="shared" si="1"/>
        <v>0</v>
      </c>
      <c r="X7" s="18">
        <f t="shared" si="1"/>
        <v>11092.29</v>
      </c>
      <c r="Y7" s="18">
        <f t="shared" si="1"/>
        <v>0</v>
      </c>
      <c r="Z7" s="18">
        <f t="shared" si="1"/>
        <v>12921.888000000001</v>
      </c>
      <c r="AA7" s="18">
        <f t="shared" si="1"/>
        <v>0</v>
      </c>
      <c r="AB7" s="18">
        <f t="shared" si="1"/>
        <v>12029.7</v>
      </c>
      <c r="AC7" s="18">
        <f t="shared" si="1"/>
        <v>0</v>
      </c>
      <c r="AD7" s="18">
        <f t="shared" si="1"/>
        <v>11613.03</v>
      </c>
      <c r="AE7" s="18">
        <f t="shared" si="1"/>
        <v>0</v>
      </c>
      <c r="AF7" s="22"/>
      <c r="AG7" s="38">
        <f t="shared" ref="AG7:AG71" si="2">C7-E7</f>
        <v>-54363.797529999982</v>
      </c>
      <c r="AI7" s="38">
        <f t="shared" ref="AI7:AI74" si="3">H7+J7+L7+N7+P7+R7+T7+V7+X7+Z7+AB7+AD7</f>
        <v>160570.50700000001</v>
      </c>
      <c r="AJ7" s="38">
        <f t="shared" ref="AJ7:AJ70" si="4">I7+K7+M7+O7</f>
        <v>41851.072079999998</v>
      </c>
      <c r="AK7" s="38">
        <f t="shared" ref="AK7:AK70" si="5">H7+J7+L7+N7</f>
        <v>48411.652000000002</v>
      </c>
    </row>
    <row r="8" spans="1:38" s="6" customFormat="1" ht="50.1" customHeight="1" x14ac:dyDescent="0.2">
      <c r="A8" s="58" t="s">
        <v>31</v>
      </c>
      <c r="B8" s="17"/>
      <c r="C8" s="16"/>
      <c r="D8" s="16"/>
      <c r="E8" s="15"/>
      <c r="F8" s="18" t="s">
        <v>29</v>
      </c>
      <c r="G8" s="18" t="s">
        <v>29</v>
      </c>
      <c r="H8" s="15"/>
      <c r="I8" s="15"/>
      <c r="J8" s="15"/>
      <c r="K8" s="15"/>
      <c r="L8" s="15"/>
      <c r="M8" s="15"/>
      <c r="N8" s="50"/>
      <c r="O8" s="15"/>
      <c r="P8" s="15"/>
      <c r="Q8" s="15"/>
      <c r="R8" s="15"/>
      <c r="S8" s="15"/>
      <c r="T8" s="15"/>
      <c r="U8" s="15"/>
      <c r="V8" s="15"/>
      <c r="W8" s="15"/>
      <c r="X8" s="15"/>
      <c r="Y8" s="15"/>
      <c r="Z8" s="15"/>
      <c r="AA8" s="15"/>
      <c r="AB8" s="15"/>
      <c r="AC8" s="15"/>
      <c r="AD8" s="15"/>
      <c r="AE8" s="15"/>
      <c r="AF8" s="121" t="s">
        <v>69</v>
      </c>
      <c r="AG8" s="38">
        <f t="shared" si="2"/>
        <v>0</v>
      </c>
      <c r="AI8" s="38">
        <f t="shared" si="3"/>
        <v>0</v>
      </c>
      <c r="AJ8" s="38">
        <f t="shared" si="4"/>
        <v>0</v>
      </c>
      <c r="AK8" s="38">
        <f t="shared" si="5"/>
        <v>0</v>
      </c>
    </row>
    <row r="9" spans="1:38" s="7" customFormat="1" ht="24.75" customHeight="1" x14ac:dyDescent="0.25">
      <c r="A9" s="23" t="s">
        <v>24</v>
      </c>
      <c r="B9" s="18">
        <f>B10+B11</f>
        <v>3203.7999999999997</v>
      </c>
      <c r="C9" s="15">
        <f>SUM(C10:C11)</f>
        <v>1736.8700000000001</v>
      </c>
      <c r="D9" s="15">
        <f>SUM(C9)</f>
        <v>1736.8700000000001</v>
      </c>
      <c r="E9" s="15">
        <f>E10+E11</f>
        <v>1439.13337</v>
      </c>
      <c r="F9" s="18">
        <f t="shared" ref="F9:F21" si="6">E9/B9*100</f>
        <v>44.919575816218241</v>
      </c>
      <c r="G9" s="18">
        <f t="shared" ref="G9:G21" si="7">E9/C9*100</f>
        <v>82.857863282801816</v>
      </c>
      <c r="H9" s="15">
        <f>H11+H10</f>
        <v>67.8</v>
      </c>
      <c r="I9" s="15">
        <f t="shared" ref="I9:AE9" si="8">I11+I10</f>
        <v>9</v>
      </c>
      <c r="J9" s="15">
        <f t="shared" si="8"/>
        <v>585.22</v>
      </c>
      <c r="K9" s="50">
        <f t="shared" si="8"/>
        <v>634.70681999999999</v>
      </c>
      <c r="L9" s="15">
        <f t="shared" si="8"/>
        <v>377.18</v>
      </c>
      <c r="M9" s="15">
        <f t="shared" si="8"/>
        <v>125.24571</v>
      </c>
      <c r="N9" s="50">
        <f t="shared" si="8"/>
        <v>189.68</v>
      </c>
      <c r="O9" s="15">
        <f t="shared" si="8"/>
        <v>382.11099999999999</v>
      </c>
      <c r="P9" s="15">
        <f t="shared" si="8"/>
        <v>420.92</v>
      </c>
      <c r="Q9" s="15">
        <f t="shared" si="8"/>
        <v>229.85695999999999</v>
      </c>
      <c r="R9" s="15">
        <f>R11+R10</f>
        <v>96.07</v>
      </c>
      <c r="S9" s="15">
        <f t="shared" si="8"/>
        <v>58.212879999999998</v>
      </c>
      <c r="T9" s="15">
        <f t="shared" si="8"/>
        <v>150.79</v>
      </c>
      <c r="U9" s="15">
        <f t="shared" si="8"/>
        <v>0</v>
      </c>
      <c r="V9" s="15">
        <f t="shared" si="8"/>
        <v>323.47000000000003</v>
      </c>
      <c r="W9" s="15">
        <f t="shared" si="8"/>
        <v>0</v>
      </c>
      <c r="X9" s="15">
        <f t="shared" si="8"/>
        <v>80.16</v>
      </c>
      <c r="Y9" s="15">
        <f t="shared" si="8"/>
        <v>0</v>
      </c>
      <c r="Z9" s="15">
        <f t="shared" si="8"/>
        <v>298.02999999999997</v>
      </c>
      <c r="AA9" s="15">
        <f t="shared" si="8"/>
        <v>0</v>
      </c>
      <c r="AB9" s="15">
        <f t="shared" si="8"/>
        <v>396.59</v>
      </c>
      <c r="AC9" s="15">
        <f t="shared" si="8"/>
        <v>0</v>
      </c>
      <c r="AD9" s="15">
        <f t="shared" si="8"/>
        <v>217.89</v>
      </c>
      <c r="AE9" s="15">
        <f t="shared" si="8"/>
        <v>0</v>
      </c>
      <c r="AF9" s="122"/>
      <c r="AG9" s="38">
        <f>C9-E9</f>
        <v>297.7366300000001</v>
      </c>
      <c r="AI9" s="38">
        <f t="shared" si="3"/>
        <v>3203.7999999999997</v>
      </c>
      <c r="AJ9" s="38">
        <f t="shared" si="4"/>
        <v>1151.0635299999999</v>
      </c>
      <c r="AK9" s="38">
        <f t="shared" si="5"/>
        <v>1219.8800000000001</v>
      </c>
    </row>
    <row r="10" spans="1:38" s="6" customFormat="1" ht="30.6" customHeight="1" x14ac:dyDescent="0.2">
      <c r="A10" s="56" t="s">
        <v>20</v>
      </c>
      <c r="B10" s="17">
        <v>0</v>
      </c>
      <c r="C10" s="16">
        <v>0</v>
      </c>
      <c r="D10" s="16">
        <v>0</v>
      </c>
      <c r="E10" s="16">
        <v>0</v>
      </c>
      <c r="F10" s="17">
        <v>0</v>
      </c>
      <c r="G10" s="17">
        <v>0</v>
      </c>
      <c r="H10" s="16">
        <v>0</v>
      </c>
      <c r="I10" s="16">
        <v>0</v>
      </c>
      <c r="J10" s="16">
        <v>0</v>
      </c>
      <c r="K10" s="16">
        <v>0</v>
      </c>
      <c r="L10" s="16">
        <v>0</v>
      </c>
      <c r="M10" s="16">
        <v>0</v>
      </c>
      <c r="N10" s="28">
        <v>0</v>
      </c>
      <c r="O10" s="16">
        <v>0</v>
      </c>
      <c r="P10" s="16">
        <v>0</v>
      </c>
      <c r="Q10" s="16">
        <v>0</v>
      </c>
      <c r="R10" s="16">
        <v>0</v>
      </c>
      <c r="S10" s="16">
        <v>0</v>
      </c>
      <c r="T10" s="16">
        <v>0</v>
      </c>
      <c r="U10" s="16"/>
      <c r="V10" s="16">
        <v>0</v>
      </c>
      <c r="W10" s="16"/>
      <c r="X10" s="16">
        <v>0</v>
      </c>
      <c r="Y10" s="16"/>
      <c r="Z10" s="16">
        <v>0</v>
      </c>
      <c r="AA10" s="16"/>
      <c r="AB10" s="16">
        <v>0</v>
      </c>
      <c r="AC10" s="16"/>
      <c r="AD10" s="16">
        <v>0</v>
      </c>
      <c r="AE10" s="15"/>
      <c r="AF10" s="122"/>
      <c r="AG10" s="38">
        <f t="shared" si="2"/>
        <v>0</v>
      </c>
      <c r="AI10" s="38">
        <f t="shared" si="3"/>
        <v>0</v>
      </c>
      <c r="AJ10" s="38">
        <f t="shared" si="4"/>
        <v>0</v>
      </c>
      <c r="AK10" s="38">
        <f t="shared" si="5"/>
        <v>0</v>
      </c>
    </row>
    <row r="11" spans="1:38" s="6" customFormat="1" ht="23.25" customHeight="1" x14ac:dyDescent="0.2">
      <c r="A11" s="56" t="s">
        <v>21</v>
      </c>
      <c r="B11" s="17">
        <f>H11+J11+L11+N11+P11+R11+T11+V11+X11+Z11+AD11+AB11</f>
        <v>3203.7999999999997</v>
      </c>
      <c r="C11" s="16">
        <f>SUM(H11+J11+L11+N11+P11+R11)</f>
        <v>1736.8700000000001</v>
      </c>
      <c r="D11" s="16">
        <f>SUM(C11)</f>
        <v>1736.8700000000001</v>
      </c>
      <c r="E11" s="16">
        <f>I11+K11+M11+O11+Q11+S11+U11+W11+Y11+AA11+AC11+AE11</f>
        <v>1439.13337</v>
      </c>
      <c r="F11" s="17">
        <f>E11/B11*100</f>
        <v>44.919575816218241</v>
      </c>
      <c r="G11" s="17">
        <f t="shared" ref="G11" si="9">E11/C11*100</f>
        <v>82.857863282801816</v>
      </c>
      <c r="H11" s="16">
        <v>67.8</v>
      </c>
      <c r="I11" s="16">
        <v>9</v>
      </c>
      <c r="J11" s="16">
        <v>585.22</v>
      </c>
      <c r="K11" s="16">
        <f>634706.82/1000</f>
        <v>634.70681999999999</v>
      </c>
      <c r="L11" s="16">
        <v>377.18</v>
      </c>
      <c r="M11" s="16">
        <f>125245.71/1000</f>
        <v>125.24571</v>
      </c>
      <c r="N11" s="28">
        <v>189.68</v>
      </c>
      <c r="O11" s="16">
        <f>382111/1000</f>
        <v>382.11099999999999</v>
      </c>
      <c r="P11" s="16">
        <v>420.92</v>
      </c>
      <c r="Q11" s="16">
        <f>229856.96/1000</f>
        <v>229.85695999999999</v>
      </c>
      <c r="R11" s="16">
        <v>96.07</v>
      </c>
      <c r="S11" s="16">
        <f>58212.88/1000</f>
        <v>58.212879999999998</v>
      </c>
      <c r="T11" s="16">
        <v>150.79</v>
      </c>
      <c r="U11" s="16"/>
      <c r="V11" s="16">
        <v>323.47000000000003</v>
      </c>
      <c r="W11" s="16"/>
      <c r="X11" s="16">
        <v>80.16</v>
      </c>
      <c r="Y11" s="16"/>
      <c r="Z11" s="16">
        <v>298.02999999999997</v>
      </c>
      <c r="AA11" s="16"/>
      <c r="AB11" s="16">
        <v>396.59</v>
      </c>
      <c r="AC11" s="16"/>
      <c r="AD11" s="16">
        <v>217.89</v>
      </c>
      <c r="AE11" s="16"/>
      <c r="AF11" s="123"/>
      <c r="AG11" s="38">
        <f t="shared" si="2"/>
        <v>297.7366300000001</v>
      </c>
      <c r="AI11" s="38">
        <f t="shared" si="3"/>
        <v>3203.7999999999997</v>
      </c>
      <c r="AJ11" s="38">
        <f t="shared" si="4"/>
        <v>1151.0635299999999</v>
      </c>
      <c r="AK11" s="38">
        <f t="shared" si="5"/>
        <v>1219.8800000000001</v>
      </c>
    </row>
    <row r="12" spans="1:38" s="6" customFormat="1" ht="53.25" customHeight="1" x14ac:dyDescent="0.2">
      <c r="A12" s="57" t="s">
        <v>32</v>
      </c>
      <c r="B12" s="16"/>
      <c r="C12" s="16"/>
      <c r="D12" s="16"/>
      <c r="E12" s="15"/>
      <c r="F12" s="18" t="s">
        <v>29</v>
      </c>
      <c r="G12" s="18" t="s">
        <v>29</v>
      </c>
      <c r="H12" s="15"/>
      <c r="I12" s="15"/>
      <c r="J12" s="15"/>
      <c r="K12" s="15"/>
      <c r="L12" s="15"/>
      <c r="M12" s="15"/>
      <c r="N12" s="50"/>
      <c r="O12" s="15"/>
      <c r="P12" s="15"/>
      <c r="Q12" s="15"/>
      <c r="R12" s="15"/>
      <c r="S12" s="15"/>
      <c r="T12" s="15"/>
      <c r="U12" s="15"/>
      <c r="V12" s="15"/>
      <c r="W12" s="15"/>
      <c r="X12" s="15"/>
      <c r="Y12" s="15"/>
      <c r="Z12" s="15"/>
      <c r="AA12" s="15"/>
      <c r="AB12" s="15"/>
      <c r="AC12" s="15"/>
      <c r="AD12" s="15"/>
      <c r="AE12" s="15"/>
      <c r="AF12" s="88"/>
      <c r="AG12" s="38">
        <f t="shared" si="2"/>
        <v>0</v>
      </c>
      <c r="AI12" s="38">
        <f t="shared" si="3"/>
        <v>0</v>
      </c>
      <c r="AJ12" s="38">
        <f t="shared" si="4"/>
        <v>0</v>
      </c>
      <c r="AK12" s="38">
        <f t="shared" si="5"/>
        <v>0</v>
      </c>
    </row>
    <row r="13" spans="1:38" s="6" customFormat="1" ht="23.25" customHeight="1" x14ac:dyDescent="0.2">
      <c r="A13" s="22" t="s">
        <v>24</v>
      </c>
      <c r="B13" s="18">
        <f>B15+B16+B14+B17</f>
        <v>149795.09699999998</v>
      </c>
      <c r="C13" s="15">
        <f>SUM(C14:C17)</f>
        <v>81842.596999999994</v>
      </c>
      <c r="D13" s="15">
        <f>SUM(C13)</f>
        <v>81842.596999999994</v>
      </c>
      <c r="E13" s="15">
        <f>E14+E15+E16+E17</f>
        <v>74994.754809999984</v>
      </c>
      <c r="F13" s="29">
        <f>E13/B13*100</f>
        <v>50.064892851599808</v>
      </c>
      <c r="G13" s="18">
        <f t="shared" si="7"/>
        <v>91.632911905275918</v>
      </c>
      <c r="H13" s="15">
        <f>H15+H16+H17</f>
        <v>10834.697</v>
      </c>
      <c r="I13" s="15">
        <f t="shared" ref="I13:AE13" si="10">I15+I16+I17</f>
        <v>3181.5122999999999</v>
      </c>
      <c r="J13" s="15">
        <f t="shared" si="10"/>
        <v>11914.1</v>
      </c>
      <c r="K13" s="15">
        <f t="shared" si="10"/>
        <v>13992.41</v>
      </c>
      <c r="L13" s="15">
        <f t="shared" si="10"/>
        <v>11303.02</v>
      </c>
      <c r="M13" s="15">
        <f t="shared" si="10"/>
        <v>11055.860699999999</v>
      </c>
      <c r="N13" s="15">
        <f t="shared" si="10"/>
        <v>12862.41</v>
      </c>
      <c r="O13" s="15">
        <f t="shared" si="10"/>
        <v>12277.710550000002</v>
      </c>
      <c r="P13" s="15">
        <f>P15+P16+P17</f>
        <v>16177.774000000001</v>
      </c>
      <c r="Q13" s="15">
        <f t="shared" si="10"/>
        <v>13350.183859999999</v>
      </c>
      <c r="R13" s="15">
        <f t="shared" si="10"/>
        <v>18750.596000000001</v>
      </c>
      <c r="S13" s="15">
        <f>S15+S16+S17</f>
        <v>21137.077399999998</v>
      </c>
      <c r="T13" s="15">
        <f t="shared" si="10"/>
        <v>12661.93</v>
      </c>
      <c r="U13" s="15">
        <f t="shared" si="10"/>
        <v>0</v>
      </c>
      <c r="V13" s="15">
        <f t="shared" si="10"/>
        <v>8888.81</v>
      </c>
      <c r="W13" s="15">
        <f t="shared" si="10"/>
        <v>0</v>
      </c>
      <c r="X13" s="15">
        <f t="shared" si="10"/>
        <v>11004.53</v>
      </c>
      <c r="Y13" s="15">
        <f t="shared" si="10"/>
        <v>0</v>
      </c>
      <c r="Z13" s="15">
        <f t="shared" si="10"/>
        <v>12405.44</v>
      </c>
      <c r="AA13" s="15">
        <f t="shared" si="10"/>
        <v>0</v>
      </c>
      <c r="AB13" s="15">
        <f t="shared" si="10"/>
        <v>11614.09</v>
      </c>
      <c r="AC13" s="15">
        <f>AC15+AC16+AC17</f>
        <v>0</v>
      </c>
      <c r="AD13" s="15">
        <f t="shared" si="10"/>
        <v>11377.7</v>
      </c>
      <c r="AE13" s="15">
        <f t="shared" si="10"/>
        <v>0</v>
      </c>
      <c r="AF13" s="108" t="s">
        <v>72</v>
      </c>
      <c r="AG13" s="38">
        <f t="shared" si="2"/>
        <v>6847.8421900000103</v>
      </c>
      <c r="AI13" s="38">
        <f t="shared" si="3"/>
        <v>149795.09700000001</v>
      </c>
      <c r="AJ13" s="38">
        <f t="shared" si="4"/>
        <v>40507.493549999999</v>
      </c>
      <c r="AK13" s="38">
        <f t="shared" si="5"/>
        <v>46914.226999999999</v>
      </c>
    </row>
    <row r="14" spans="1:38" s="6" customFormat="1" ht="30.75" customHeight="1" x14ac:dyDescent="0.2">
      <c r="A14" s="35" t="s">
        <v>43</v>
      </c>
      <c r="B14" s="17">
        <f>AD14</f>
        <v>0</v>
      </c>
      <c r="C14" s="16">
        <f>H14</f>
        <v>0</v>
      </c>
      <c r="D14" s="16">
        <f>AD14</f>
        <v>0</v>
      </c>
      <c r="E14" s="16">
        <f t="shared" ref="E14:E15" si="11">SUM(I14+K14+M14+O14+Q14+S14+U14+W14+Y14+AA14+AC14+AE14)</f>
        <v>0</v>
      </c>
      <c r="F14" s="51">
        <v>0</v>
      </c>
      <c r="G14" s="17">
        <v>0</v>
      </c>
      <c r="H14" s="16">
        <v>0</v>
      </c>
      <c r="I14" s="16">
        <v>0</v>
      </c>
      <c r="J14" s="16">
        <v>0</v>
      </c>
      <c r="K14" s="16">
        <v>0</v>
      </c>
      <c r="L14" s="16">
        <v>0</v>
      </c>
      <c r="M14" s="16">
        <v>0</v>
      </c>
      <c r="N14" s="28">
        <v>0</v>
      </c>
      <c r="O14" s="16">
        <v>0</v>
      </c>
      <c r="P14" s="16">
        <v>0</v>
      </c>
      <c r="Q14" s="16">
        <v>0</v>
      </c>
      <c r="R14" s="16">
        <v>0</v>
      </c>
      <c r="S14" s="16">
        <v>0</v>
      </c>
      <c r="T14" s="16">
        <v>0</v>
      </c>
      <c r="U14" s="15"/>
      <c r="V14" s="16">
        <v>0</v>
      </c>
      <c r="W14" s="15"/>
      <c r="X14" s="16">
        <v>0</v>
      </c>
      <c r="Y14" s="15"/>
      <c r="Z14" s="16">
        <v>0</v>
      </c>
      <c r="AA14" s="15"/>
      <c r="AB14" s="16">
        <v>0</v>
      </c>
      <c r="AC14" s="15"/>
      <c r="AD14" s="16">
        <v>0</v>
      </c>
      <c r="AE14" s="15"/>
      <c r="AF14" s="109"/>
      <c r="AG14" s="38">
        <f t="shared" si="2"/>
        <v>0</v>
      </c>
      <c r="AI14" s="38">
        <f t="shared" si="3"/>
        <v>0</v>
      </c>
      <c r="AJ14" s="38">
        <f t="shared" si="4"/>
        <v>0</v>
      </c>
      <c r="AK14" s="38">
        <f t="shared" si="5"/>
        <v>0</v>
      </c>
    </row>
    <row r="15" spans="1:38" s="6" customFormat="1" ht="27.75" customHeight="1" x14ac:dyDescent="0.25">
      <c r="A15" s="24" t="s">
        <v>20</v>
      </c>
      <c r="B15" s="17">
        <f>H15+J15+L15+N15+P15+R15+T15+V15+X15+Z15+AB15+AD15</f>
        <v>0</v>
      </c>
      <c r="C15" s="16">
        <f>I15+K15+M15+O15+Q15+S15+U15+W15+Y15+AA15+AC15+AE15</f>
        <v>0</v>
      </c>
      <c r="D15" s="16">
        <f>J15+L15+N15+P15+R15+T15+V15+X15+Z15+AB15+AD15+AF15</f>
        <v>0</v>
      </c>
      <c r="E15" s="16">
        <f t="shared" si="11"/>
        <v>0</v>
      </c>
      <c r="F15" s="51">
        <v>0</v>
      </c>
      <c r="G15" s="17">
        <v>0</v>
      </c>
      <c r="H15" s="16">
        <v>0</v>
      </c>
      <c r="I15" s="16">
        <v>0</v>
      </c>
      <c r="J15" s="16">
        <v>0</v>
      </c>
      <c r="K15" s="16">
        <v>0</v>
      </c>
      <c r="L15" s="16">
        <v>0</v>
      </c>
      <c r="M15" s="16">
        <v>0</v>
      </c>
      <c r="N15" s="28">
        <v>0</v>
      </c>
      <c r="O15" s="16">
        <v>0</v>
      </c>
      <c r="P15" s="16">
        <v>0</v>
      </c>
      <c r="Q15" s="16">
        <v>0</v>
      </c>
      <c r="R15" s="16">
        <v>0</v>
      </c>
      <c r="S15" s="16">
        <v>0</v>
      </c>
      <c r="T15" s="16">
        <v>0</v>
      </c>
      <c r="U15" s="16"/>
      <c r="V15" s="16">
        <v>0</v>
      </c>
      <c r="W15" s="16"/>
      <c r="X15" s="16">
        <v>0</v>
      </c>
      <c r="Y15" s="16"/>
      <c r="Z15" s="16">
        <v>0</v>
      </c>
      <c r="AA15" s="16"/>
      <c r="AB15" s="16">
        <v>0</v>
      </c>
      <c r="AC15" s="16"/>
      <c r="AD15" s="16">
        <v>0</v>
      </c>
      <c r="AE15" s="15"/>
      <c r="AF15" s="109"/>
      <c r="AG15" s="38">
        <f t="shared" si="2"/>
        <v>0</v>
      </c>
      <c r="AI15" s="38">
        <f t="shared" si="3"/>
        <v>0</v>
      </c>
      <c r="AJ15" s="38">
        <f t="shared" si="4"/>
        <v>0</v>
      </c>
      <c r="AK15" s="38">
        <f t="shared" si="5"/>
        <v>0</v>
      </c>
    </row>
    <row r="16" spans="1:38" s="6" customFormat="1" ht="291.75" customHeight="1" x14ac:dyDescent="0.25">
      <c r="A16" s="24" t="s">
        <v>21</v>
      </c>
      <c r="B16" s="17">
        <f>H16+J16+L16+N16+P16+R16+T16+V16+X16+Z16+AB16+AD16</f>
        <v>142341.59699999998</v>
      </c>
      <c r="C16" s="16">
        <f>H16+J16+L16+N16+P16+R16</f>
        <v>78088.697</v>
      </c>
      <c r="D16" s="16">
        <f>SUM(C16)</f>
        <v>78088.697</v>
      </c>
      <c r="E16" s="16">
        <f>SUM(I16+K16+M16+O16+Q16+S16+U16+W16+Y16+AA16+AC16+AE16)</f>
        <v>73894.771069999988</v>
      </c>
      <c r="F16" s="17">
        <f t="shared" ref="F16" si="12">E16/B16*100</f>
        <v>51.913686952662196</v>
      </c>
      <c r="G16" s="17">
        <f t="shared" si="7"/>
        <v>94.629279151629319</v>
      </c>
      <c r="H16" s="16">
        <f>10834697/1000</f>
        <v>10834.697</v>
      </c>
      <c r="I16" s="16">
        <f>3181512.3/1000</f>
        <v>3181.5122999999999</v>
      </c>
      <c r="J16" s="16">
        <v>11914.1</v>
      </c>
      <c r="K16" s="16">
        <v>13992.41</v>
      </c>
      <c r="L16" s="16">
        <v>11303.02</v>
      </c>
      <c r="M16" s="16">
        <f>11055860.7/1000</f>
        <v>11055.860699999999</v>
      </c>
      <c r="N16" s="16">
        <v>12862.41</v>
      </c>
      <c r="O16" s="16">
        <f>12277710.55/1000</f>
        <v>12277.710550000002</v>
      </c>
      <c r="P16" s="81">
        <f>15561174/1000</f>
        <v>15561.174000000001</v>
      </c>
      <c r="Q16" s="16">
        <f>13350183.86/1000</f>
        <v>13350.183859999999</v>
      </c>
      <c r="R16" s="16">
        <f>(14870296+743000)/1000</f>
        <v>15613.296</v>
      </c>
      <c r="S16" s="16">
        <f>20037093.66/1000</f>
        <v>20037.093659999999</v>
      </c>
      <c r="T16" s="28">
        <v>12045.33</v>
      </c>
      <c r="U16" s="28"/>
      <c r="V16" s="28">
        <v>8272.2099999999991</v>
      </c>
      <c r="W16" s="28"/>
      <c r="X16" s="28">
        <v>10387.93</v>
      </c>
      <c r="Y16" s="28"/>
      <c r="Z16" s="28">
        <v>11788.84</v>
      </c>
      <c r="AA16" s="28"/>
      <c r="AB16" s="28">
        <v>10997.49</v>
      </c>
      <c r="AC16" s="28"/>
      <c r="AD16" s="28">
        <v>10761.1</v>
      </c>
      <c r="AE16" s="28"/>
      <c r="AF16" s="110"/>
      <c r="AG16" s="38">
        <f t="shared" si="2"/>
        <v>4193.9259300000122</v>
      </c>
      <c r="AI16" s="38">
        <f t="shared" si="3"/>
        <v>142341.59699999998</v>
      </c>
      <c r="AJ16" s="38">
        <f t="shared" si="4"/>
        <v>40507.493549999999</v>
      </c>
      <c r="AK16" s="38">
        <f t="shared" si="5"/>
        <v>46914.226999999999</v>
      </c>
    </row>
    <row r="17" spans="1:37" s="6" customFormat="1" ht="51.75" customHeight="1" x14ac:dyDescent="0.2">
      <c r="A17" s="56" t="s">
        <v>58</v>
      </c>
      <c r="B17" s="17">
        <f>H17+J17+L17+N17+P17+R17+T17+V17+X17+Z17+AB17+AD17</f>
        <v>7453.5000000000018</v>
      </c>
      <c r="C17" s="16">
        <f>H17+J17+L17+N17+P17+R17</f>
        <v>3753.9</v>
      </c>
      <c r="D17" s="16">
        <f>SUM(C17)</f>
        <v>3753.9</v>
      </c>
      <c r="E17" s="16">
        <f>SUM(I17+K17+M17+O17+Q17+S17+U17+W17+Y17+AA17+AC17+AE17)</f>
        <v>1099.9837399999999</v>
      </c>
      <c r="F17" s="51">
        <f t="shared" ref="F17" si="13">E17/B17*100</f>
        <v>14.757949151405375</v>
      </c>
      <c r="G17" s="17">
        <f t="shared" ref="G17" si="14">E17/C17*100</f>
        <v>29.302425211113771</v>
      </c>
      <c r="H17" s="16">
        <v>0</v>
      </c>
      <c r="I17" s="28">
        <v>0</v>
      </c>
      <c r="J17" s="28">
        <v>0</v>
      </c>
      <c r="K17" s="28">
        <v>0</v>
      </c>
      <c r="L17" s="28">
        <v>0</v>
      </c>
      <c r="M17" s="28">
        <v>0</v>
      </c>
      <c r="N17" s="28">
        <v>0</v>
      </c>
      <c r="O17" s="28">
        <v>0</v>
      </c>
      <c r="P17" s="28">
        <v>616.6</v>
      </c>
      <c r="Q17" s="28">
        <v>0</v>
      </c>
      <c r="R17" s="28">
        <v>3137.3</v>
      </c>
      <c r="S17" s="16">
        <f>1099983.74/1000</f>
        <v>1099.9837399999999</v>
      </c>
      <c r="T17" s="28">
        <v>616.6</v>
      </c>
      <c r="U17" s="28"/>
      <c r="V17" s="28">
        <v>616.6</v>
      </c>
      <c r="W17" s="28"/>
      <c r="X17" s="28">
        <v>616.6</v>
      </c>
      <c r="Y17" s="28"/>
      <c r="Z17" s="28">
        <v>616.6</v>
      </c>
      <c r="AA17" s="28"/>
      <c r="AB17" s="28">
        <v>616.6</v>
      </c>
      <c r="AC17" s="28"/>
      <c r="AD17" s="28">
        <v>616.6</v>
      </c>
      <c r="AE17" s="28"/>
      <c r="AF17" s="88" t="s">
        <v>71</v>
      </c>
      <c r="AG17" s="38"/>
      <c r="AI17" s="38"/>
      <c r="AJ17" s="38">
        <f t="shared" si="4"/>
        <v>0</v>
      </c>
      <c r="AK17" s="38">
        <f t="shared" si="5"/>
        <v>0</v>
      </c>
    </row>
    <row r="18" spans="1:37" s="6" customFormat="1" ht="68.25" customHeight="1" x14ac:dyDescent="0.25">
      <c r="A18" s="23" t="s">
        <v>33</v>
      </c>
      <c r="B18" s="18"/>
      <c r="C18" s="15"/>
      <c r="D18" s="15"/>
      <c r="E18" s="15"/>
      <c r="F18" s="18" t="s">
        <v>29</v>
      </c>
      <c r="G18" s="18" t="s">
        <v>29</v>
      </c>
      <c r="H18" s="15"/>
      <c r="I18" s="15"/>
      <c r="J18" s="15"/>
      <c r="K18" s="15"/>
      <c r="L18" s="15"/>
      <c r="M18" s="15"/>
      <c r="N18" s="50"/>
      <c r="O18" s="15"/>
      <c r="P18" s="15"/>
      <c r="Q18" s="15"/>
      <c r="R18" s="15"/>
      <c r="S18" s="15"/>
      <c r="T18" s="15"/>
      <c r="U18" s="15"/>
      <c r="V18" s="15"/>
      <c r="W18" s="15"/>
      <c r="X18" s="15"/>
      <c r="Y18" s="15"/>
      <c r="Z18" s="15"/>
      <c r="AA18" s="15"/>
      <c r="AB18" s="15"/>
      <c r="AC18" s="15"/>
      <c r="AD18" s="15"/>
      <c r="AE18" s="15"/>
      <c r="AF18" s="108" t="s">
        <v>73</v>
      </c>
      <c r="AG18" s="38">
        <f t="shared" si="2"/>
        <v>0</v>
      </c>
      <c r="AI18" s="38">
        <f t="shared" si="3"/>
        <v>0</v>
      </c>
      <c r="AJ18" s="38">
        <f t="shared" si="4"/>
        <v>0</v>
      </c>
      <c r="AK18" s="38">
        <f t="shared" si="5"/>
        <v>0</v>
      </c>
    </row>
    <row r="19" spans="1:37" s="6" customFormat="1" ht="22.5" customHeight="1" x14ac:dyDescent="0.25">
      <c r="A19" s="23" t="s">
        <v>24</v>
      </c>
      <c r="B19" s="18">
        <f>B21+B20</f>
        <v>370.2</v>
      </c>
      <c r="C19" s="18">
        <f>C21+C20</f>
        <v>252.08999999999997</v>
      </c>
      <c r="D19" s="18">
        <f>D21+D20</f>
        <v>252.08999999999997</v>
      </c>
      <c r="E19" s="18">
        <f>E20+E21</f>
        <v>158.26634999999999</v>
      </c>
      <c r="F19" s="18">
        <f t="shared" si="6"/>
        <v>42.751580226904373</v>
      </c>
      <c r="G19" s="18">
        <f t="shared" si="7"/>
        <v>62.78168511245984</v>
      </c>
      <c r="H19" s="15">
        <f>H20+H21</f>
        <v>96.1</v>
      </c>
      <c r="I19" s="15">
        <f t="shared" ref="I19:AE19" si="15">I20+I21</f>
        <v>0</v>
      </c>
      <c r="J19" s="15">
        <f t="shared" si="15"/>
        <v>34.11</v>
      </c>
      <c r="K19" s="15">
        <f t="shared" si="15"/>
        <v>43.601999999999997</v>
      </c>
      <c r="L19" s="15">
        <f>L20+L21</f>
        <v>8.81</v>
      </c>
      <c r="M19" s="15">
        <f t="shared" si="15"/>
        <v>0</v>
      </c>
      <c r="N19" s="50">
        <f t="shared" si="15"/>
        <v>57.12</v>
      </c>
      <c r="O19" s="15">
        <f t="shared" si="15"/>
        <v>67.503</v>
      </c>
      <c r="P19" s="15">
        <f t="shared" si="15"/>
        <v>15.78</v>
      </c>
      <c r="Q19" s="15">
        <f t="shared" si="15"/>
        <v>11.36797</v>
      </c>
      <c r="R19" s="15">
        <f t="shared" si="15"/>
        <v>40.17</v>
      </c>
      <c r="S19" s="15">
        <f t="shared" si="15"/>
        <v>35.793379999999999</v>
      </c>
      <c r="T19" s="15">
        <f t="shared" si="15"/>
        <v>0</v>
      </c>
      <c r="U19" s="15">
        <f t="shared" si="15"/>
        <v>0</v>
      </c>
      <c r="V19" s="15">
        <f t="shared" si="15"/>
        <v>38.1</v>
      </c>
      <c r="W19" s="15">
        <f t="shared" si="15"/>
        <v>0</v>
      </c>
      <c r="X19" s="15">
        <f t="shared" si="15"/>
        <v>7.6</v>
      </c>
      <c r="Y19" s="15">
        <f t="shared" si="15"/>
        <v>0</v>
      </c>
      <c r="Z19" s="15">
        <f t="shared" si="15"/>
        <v>35.96</v>
      </c>
      <c r="AA19" s="15">
        <f t="shared" si="15"/>
        <v>0</v>
      </c>
      <c r="AB19" s="15">
        <f t="shared" si="15"/>
        <v>19.02</v>
      </c>
      <c r="AC19" s="15">
        <f t="shared" si="15"/>
        <v>0</v>
      </c>
      <c r="AD19" s="15">
        <f t="shared" si="15"/>
        <v>17.440000000000001</v>
      </c>
      <c r="AE19" s="15">
        <f t="shared" si="15"/>
        <v>0</v>
      </c>
      <c r="AF19" s="109"/>
      <c r="AG19" s="38">
        <f t="shared" si="2"/>
        <v>93.823649999999986</v>
      </c>
      <c r="AI19" s="38">
        <f t="shared" si="3"/>
        <v>370.21</v>
      </c>
      <c r="AJ19" s="38">
        <f t="shared" si="4"/>
        <v>111.10499999999999</v>
      </c>
      <c r="AK19" s="38">
        <f t="shared" si="5"/>
        <v>196.14</v>
      </c>
    </row>
    <row r="20" spans="1:37" s="6" customFormat="1" ht="24.75" customHeight="1" x14ac:dyDescent="0.25">
      <c r="A20" s="25" t="s">
        <v>20</v>
      </c>
      <c r="B20" s="17">
        <v>0</v>
      </c>
      <c r="C20" s="16">
        <v>0</v>
      </c>
      <c r="D20" s="16">
        <v>0</v>
      </c>
      <c r="E20" s="17">
        <f t="shared" ref="E20" si="16">SUM(I20+K20+M20+O20+Q20+S20+U20+W20+Y20+AA20+AC20+AE20)</f>
        <v>0</v>
      </c>
      <c r="F20" s="17">
        <v>0</v>
      </c>
      <c r="G20" s="17">
        <v>0</v>
      </c>
      <c r="H20" s="16">
        <v>0</v>
      </c>
      <c r="I20" s="16">
        <v>0</v>
      </c>
      <c r="J20" s="16">
        <v>0</v>
      </c>
      <c r="K20" s="16">
        <v>0</v>
      </c>
      <c r="L20" s="16">
        <v>0</v>
      </c>
      <c r="M20" s="16">
        <v>0</v>
      </c>
      <c r="N20" s="28">
        <v>0</v>
      </c>
      <c r="O20" s="16">
        <v>0</v>
      </c>
      <c r="P20" s="16">
        <v>0</v>
      </c>
      <c r="Q20" s="16">
        <v>0</v>
      </c>
      <c r="R20" s="16">
        <v>0</v>
      </c>
      <c r="S20" s="15">
        <v>0</v>
      </c>
      <c r="T20" s="16">
        <v>0</v>
      </c>
      <c r="U20" s="15"/>
      <c r="V20" s="16">
        <v>0</v>
      </c>
      <c r="W20" s="15"/>
      <c r="X20" s="16">
        <v>0</v>
      </c>
      <c r="Y20" s="15"/>
      <c r="Z20" s="16">
        <v>0</v>
      </c>
      <c r="AA20" s="15"/>
      <c r="AB20" s="16">
        <v>0</v>
      </c>
      <c r="AC20" s="15"/>
      <c r="AD20" s="16">
        <v>0</v>
      </c>
      <c r="AE20" s="15"/>
      <c r="AF20" s="109"/>
      <c r="AG20" s="38">
        <f t="shared" si="2"/>
        <v>0</v>
      </c>
      <c r="AI20" s="38">
        <f t="shared" si="3"/>
        <v>0</v>
      </c>
      <c r="AJ20" s="38">
        <f t="shared" si="4"/>
        <v>0</v>
      </c>
      <c r="AK20" s="38">
        <f t="shared" si="5"/>
        <v>0</v>
      </c>
    </row>
    <row r="21" spans="1:37" s="6" customFormat="1" ht="26.25" customHeight="1" x14ac:dyDescent="0.25">
      <c r="A21" s="25" t="s">
        <v>21</v>
      </c>
      <c r="B21" s="17">
        <v>370.2</v>
      </c>
      <c r="C21" s="16">
        <f>H21+J21+L21+N21+P21+R21</f>
        <v>252.08999999999997</v>
      </c>
      <c r="D21" s="16">
        <f>SUM(C21)</f>
        <v>252.08999999999997</v>
      </c>
      <c r="E21" s="17">
        <f>SUM(I21+K21+M21+O21+Q21+S21+U21+W21+Y21+AA21+AC21+AE21)</f>
        <v>158.26634999999999</v>
      </c>
      <c r="F21" s="17">
        <f t="shared" si="6"/>
        <v>42.751580226904373</v>
      </c>
      <c r="G21" s="17">
        <f t="shared" si="7"/>
        <v>62.78168511245984</v>
      </c>
      <c r="H21" s="16">
        <v>96.1</v>
      </c>
      <c r="I21" s="16">
        <v>0</v>
      </c>
      <c r="J21" s="16">
        <v>34.11</v>
      </c>
      <c r="K21" s="16">
        <f>43602/1000</f>
        <v>43.601999999999997</v>
      </c>
      <c r="L21" s="16">
        <v>8.81</v>
      </c>
      <c r="M21" s="16">
        <v>0</v>
      </c>
      <c r="N21" s="28">
        <v>57.12</v>
      </c>
      <c r="O21" s="16">
        <f>67503/1000</f>
        <v>67.503</v>
      </c>
      <c r="P21" s="16">
        <v>15.78</v>
      </c>
      <c r="Q21" s="16">
        <f>11367.97/1000</f>
        <v>11.36797</v>
      </c>
      <c r="R21" s="16">
        <v>40.17</v>
      </c>
      <c r="S21" s="16">
        <f>35793.38/1000</f>
        <v>35.793379999999999</v>
      </c>
      <c r="T21" s="16">
        <v>0</v>
      </c>
      <c r="U21" s="16"/>
      <c r="V21" s="16">
        <v>38.1</v>
      </c>
      <c r="W21" s="16"/>
      <c r="X21" s="16">
        <v>7.6</v>
      </c>
      <c r="Y21" s="16"/>
      <c r="Z21" s="16">
        <v>35.96</v>
      </c>
      <c r="AA21" s="16"/>
      <c r="AB21" s="16">
        <v>19.02</v>
      </c>
      <c r="AC21" s="16"/>
      <c r="AD21" s="16">
        <v>17.440000000000001</v>
      </c>
      <c r="AE21" s="16"/>
      <c r="AF21" s="110"/>
      <c r="AG21" s="38">
        <f t="shared" si="2"/>
        <v>93.823649999999986</v>
      </c>
      <c r="AI21" s="38">
        <f t="shared" si="3"/>
        <v>370.21</v>
      </c>
      <c r="AJ21" s="38">
        <f t="shared" si="4"/>
        <v>111.10499999999999</v>
      </c>
      <c r="AK21" s="38">
        <f t="shared" si="5"/>
        <v>196.14</v>
      </c>
    </row>
    <row r="22" spans="1:37" s="6" customFormat="1" ht="50.1" customHeight="1" x14ac:dyDescent="0.2">
      <c r="A22" s="80" t="s">
        <v>49</v>
      </c>
      <c r="B22" s="18"/>
      <c r="C22" s="15"/>
      <c r="D22" s="15"/>
      <c r="E22" s="15"/>
      <c r="F22" s="18" t="s">
        <v>29</v>
      </c>
      <c r="G22" s="18" t="s">
        <v>29</v>
      </c>
      <c r="H22" s="15"/>
      <c r="I22" s="15"/>
      <c r="J22" s="15"/>
      <c r="K22" s="15"/>
      <c r="L22" s="15"/>
      <c r="M22" s="15"/>
      <c r="N22" s="50"/>
      <c r="O22" s="15"/>
      <c r="P22" s="15"/>
      <c r="Q22" s="15"/>
      <c r="R22" s="15"/>
      <c r="S22" s="15"/>
      <c r="T22" s="15"/>
      <c r="U22" s="15"/>
      <c r="V22" s="15"/>
      <c r="W22" s="15"/>
      <c r="X22" s="15"/>
      <c r="Y22" s="15"/>
      <c r="Z22" s="15"/>
      <c r="AA22" s="15"/>
      <c r="AB22" s="15"/>
      <c r="AC22" s="15"/>
      <c r="AD22" s="15"/>
      <c r="AE22" s="15"/>
      <c r="AF22" s="108" t="s">
        <v>59</v>
      </c>
      <c r="AG22" s="38">
        <f t="shared" si="2"/>
        <v>0</v>
      </c>
      <c r="AI22" s="38">
        <f t="shared" si="3"/>
        <v>0</v>
      </c>
      <c r="AJ22" s="38">
        <f t="shared" si="4"/>
        <v>0</v>
      </c>
      <c r="AK22" s="38">
        <f t="shared" si="5"/>
        <v>0</v>
      </c>
    </row>
    <row r="23" spans="1:37" s="6" customFormat="1" ht="24" customHeight="1" x14ac:dyDescent="0.25">
      <c r="A23" s="23" t="s">
        <v>24</v>
      </c>
      <c r="B23" s="18">
        <f>B24+B25</f>
        <v>8.3000000000000007</v>
      </c>
      <c r="C23" s="18">
        <f>SUM(C24:C25)</f>
        <v>8.3000000000000007</v>
      </c>
      <c r="D23" s="18">
        <f>SUM(D24:D25)</f>
        <v>8.3000000000000007</v>
      </c>
      <c r="E23" s="15">
        <f>E24+E25</f>
        <v>8.3000000000000007</v>
      </c>
      <c r="F23" s="18">
        <f>E23/B23*100</f>
        <v>100</v>
      </c>
      <c r="G23" s="18">
        <v>0</v>
      </c>
      <c r="H23" s="15">
        <f>H24+H25</f>
        <v>0</v>
      </c>
      <c r="I23" s="15">
        <f t="shared" ref="I23:AE23" si="17">I24+I25</f>
        <v>0</v>
      </c>
      <c r="J23" s="15">
        <f t="shared" si="17"/>
        <v>0</v>
      </c>
      <c r="K23" s="15">
        <f t="shared" si="17"/>
        <v>0</v>
      </c>
      <c r="L23" s="15">
        <f t="shared" si="17"/>
        <v>0</v>
      </c>
      <c r="M23" s="15">
        <f t="shared" si="17"/>
        <v>0</v>
      </c>
      <c r="N23" s="50">
        <f t="shared" si="17"/>
        <v>0</v>
      </c>
      <c r="O23" s="15">
        <f t="shared" si="17"/>
        <v>0</v>
      </c>
      <c r="P23" s="15">
        <f t="shared" si="17"/>
        <v>8.3000000000000007</v>
      </c>
      <c r="Q23" s="15">
        <f t="shared" si="17"/>
        <v>8.3000000000000007</v>
      </c>
      <c r="R23" s="15">
        <f t="shared" si="17"/>
        <v>0</v>
      </c>
      <c r="S23" s="15">
        <f t="shared" si="17"/>
        <v>0</v>
      </c>
      <c r="T23" s="15">
        <f t="shared" si="17"/>
        <v>0</v>
      </c>
      <c r="U23" s="15">
        <f t="shared" si="17"/>
        <v>0</v>
      </c>
      <c r="V23" s="15">
        <f t="shared" si="17"/>
        <v>0</v>
      </c>
      <c r="W23" s="15">
        <f t="shared" si="17"/>
        <v>0</v>
      </c>
      <c r="X23" s="15">
        <f t="shared" si="17"/>
        <v>0</v>
      </c>
      <c r="Y23" s="15">
        <f t="shared" si="17"/>
        <v>0</v>
      </c>
      <c r="Z23" s="15">
        <f t="shared" si="17"/>
        <v>0</v>
      </c>
      <c r="AA23" s="15">
        <f t="shared" si="17"/>
        <v>0</v>
      </c>
      <c r="AB23" s="15">
        <f t="shared" si="17"/>
        <v>0</v>
      </c>
      <c r="AC23" s="15">
        <f t="shared" si="17"/>
        <v>0</v>
      </c>
      <c r="AD23" s="15">
        <f t="shared" si="17"/>
        <v>0</v>
      </c>
      <c r="AE23" s="15">
        <f t="shared" si="17"/>
        <v>0</v>
      </c>
      <c r="AF23" s="109"/>
      <c r="AG23" s="38">
        <f t="shared" si="2"/>
        <v>0</v>
      </c>
      <c r="AI23" s="38">
        <f t="shared" si="3"/>
        <v>8.3000000000000007</v>
      </c>
      <c r="AJ23" s="38">
        <f t="shared" si="4"/>
        <v>0</v>
      </c>
      <c r="AK23" s="38">
        <f t="shared" si="5"/>
        <v>0</v>
      </c>
    </row>
    <row r="24" spans="1:37" s="6" customFormat="1" ht="22.5" customHeight="1" x14ac:dyDescent="0.25">
      <c r="A24" s="25" t="s">
        <v>20</v>
      </c>
      <c r="B24" s="17">
        <v>0</v>
      </c>
      <c r="C24" s="16">
        <v>0</v>
      </c>
      <c r="D24" s="16">
        <v>0</v>
      </c>
      <c r="E24" s="16">
        <f t="shared" ref="E24" si="18">I24+K24+M24+O24+Q24+S24+U24+W24+Y24+AA24+AC24+AE24</f>
        <v>0</v>
      </c>
      <c r="F24" s="17">
        <v>0</v>
      </c>
      <c r="G24" s="17">
        <v>0</v>
      </c>
      <c r="H24" s="16">
        <v>0</v>
      </c>
      <c r="I24" s="16">
        <v>0</v>
      </c>
      <c r="J24" s="16">
        <v>0</v>
      </c>
      <c r="K24" s="16">
        <v>0</v>
      </c>
      <c r="L24" s="16">
        <v>0</v>
      </c>
      <c r="M24" s="16">
        <v>0</v>
      </c>
      <c r="N24" s="28">
        <v>0</v>
      </c>
      <c r="O24" s="16">
        <v>0</v>
      </c>
      <c r="P24" s="16">
        <v>0</v>
      </c>
      <c r="Q24" s="16">
        <v>0</v>
      </c>
      <c r="R24" s="16">
        <v>0</v>
      </c>
      <c r="S24" s="16"/>
      <c r="T24" s="16">
        <v>0</v>
      </c>
      <c r="U24" s="16"/>
      <c r="V24" s="16">
        <v>0</v>
      </c>
      <c r="W24" s="16"/>
      <c r="X24" s="16">
        <v>0</v>
      </c>
      <c r="Y24" s="16"/>
      <c r="Z24" s="16">
        <v>0</v>
      </c>
      <c r="AA24" s="16"/>
      <c r="AB24" s="16">
        <v>0</v>
      </c>
      <c r="AC24" s="16"/>
      <c r="AD24" s="16">
        <v>0</v>
      </c>
      <c r="AE24" s="16"/>
      <c r="AF24" s="109"/>
      <c r="AG24" s="38">
        <f t="shared" si="2"/>
        <v>0</v>
      </c>
      <c r="AI24" s="38">
        <f t="shared" si="3"/>
        <v>0</v>
      </c>
      <c r="AJ24" s="38">
        <f t="shared" si="4"/>
        <v>0</v>
      </c>
      <c r="AK24" s="38">
        <f t="shared" si="5"/>
        <v>0</v>
      </c>
    </row>
    <row r="25" spans="1:37" s="6" customFormat="1" ht="22.5" customHeight="1" x14ac:dyDescent="0.25">
      <c r="A25" s="25" t="s">
        <v>21</v>
      </c>
      <c r="B25" s="17">
        <f>H25+J25+L25+N25+P25+R25+T25+V25+X25+Z25+AB25+AD25</f>
        <v>8.3000000000000007</v>
      </c>
      <c r="C25" s="16">
        <f>P25</f>
        <v>8.3000000000000007</v>
      </c>
      <c r="D25" s="16">
        <f>C25</f>
        <v>8.3000000000000007</v>
      </c>
      <c r="E25" s="16">
        <f>I25+K25+M25+O25+Q25+S25+U25+W25+Y25+AA25+AC25+AE25</f>
        <v>8.3000000000000007</v>
      </c>
      <c r="F25" s="17">
        <f>E25/B25*100</f>
        <v>100</v>
      </c>
      <c r="G25" s="17">
        <v>0</v>
      </c>
      <c r="H25" s="16">
        <v>0</v>
      </c>
      <c r="I25" s="16">
        <v>0</v>
      </c>
      <c r="J25" s="16">
        <v>0</v>
      </c>
      <c r="K25" s="16">
        <v>0</v>
      </c>
      <c r="L25" s="16">
        <v>0</v>
      </c>
      <c r="M25" s="16">
        <v>0</v>
      </c>
      <c r="N25" s="28">
        <v>0</v>
      </c>
      <c r="O25" s="16">
        <v>0</v>
      </c>
      <c r="P25" s="16">
        <v>8.3000000000000007</v>
      </c>
      <c r="Q25" s="16">
        <v>8.3000000000000007</v>
      </c>
      <c r="R25" s="16">
        <v>0</v>
      </c>
      <c r="S25" s="16"/>
      <c r="T25" s="16">
        <v>0</v>
      </c>
      <c r="U25" s="16"/>
      <c r="V25" s="16">
        <v>0</v>
      </c>
      <c r="W25" s="16"/>
      <c r="X25" s="16">
        <v>0</v>
      </c>
      <c r="Y25" s="16"/>
      <c r="Z25" s="16">
        <v>0</v>
      </c>
      <c r="AA25" s="16"/>
      <c r="AB25" s="16">
        <v>0</v>
      </c>
      <c r="AC25" s="16"/>
      <c r="AD25" s="16">
        <v>0</v>
      </c>
      <c r="AE25" s="16"/>
      <c r="AF25" s="110"/>
      <c r="AG25" s="38">
        <f t="shared" si="2"/>
        <v>0</v>
      </c>
      <c r="AI25" s="38">
        <f t="shared" si="3"/>
        <v>8.3000000000000007</v>
      </c>
      <c r="AJ25" s="38">
        <f t="shared" si="4"/>
        <v>0</v>
      </c>
      <c r="AK25" s="38">
        <f t="shared" si="5"/>
        <v>0</v>
      </c>
    </row>
    <row r="26" spans="1:37" s="6" customFormat="1" ht="46.5" customHeight="1" x14ac:dyDescent="0.25">
      <c r="A26" s="23" t="s">
        <v>41</v>
      </c>
      <c r="B26" s="18"/>
      <c r="C26" s="15"/>
      <c r="D26" s="15"/>
      <c r="E26" s="15"/>
      <c r="F26" s="15"/>
      <c r="G26" s="16"/>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19"/>
      <c r="AG26" s="38">
        <f t="shared" si="2"/>
        <v>0</v>
      </c>
      <c r="AI26" s="38">
        <f t="shared" si="3"/>
        <v>0</v>
      </c>
      <c r="AJ26" s="38">
        <f t="shared" si="4"/>
        <v>0</v>
      </c>
      <c r="AK26" s="38">
        <f t="shared" si="5"/>
        <v>0</v>
      </c>
    </row>
    <row r="27" spans="1:37" s="6" customFormat="1" ht="24.75" customHeight="1" x14ac:dyDescent="0.25">
      <c r="A27" s="23" t="s">
        <v>24</v>
      </c>
      <c r="B27" s="18">
        <f>H27+J27+L27+N27+P27+R27+T27+V27+X27+Z27+AB27+AD27</f>
        <v>7193.0999999999995</v>
      </c>
      <c r="C27" s="15">
        <f>SUM(C28:C30)</f>
        <v>4741.6419999999998</v>
      </c>
      <c r="D27" s="15">
        <f>SUM(D28:D30)</f>
        <v>4741.6419999999998</v>
      </c>
      <c r="E27" s="15">
        <f>E28+E29+E30+E31</f>
        <v>1295.3699999999999</v>
      </c>
      <c r="F27" s="15">
        <f>E27/B27*100</f>
        <v>18.008508153647245</v>
      </c>
      <c r="G27" s="15">
        <v>0</v>
      </c>
      <c r="H27" s="15">
        <f>H28+H29+H30+H31</f>
        <v>0</v>
      </c>
      <c r="I27" s="15">
        <f t="shared" ref="I27:AE27" si="19">I28+I29+I30+I31</f>
        <v>0</v>
      </c>
      <c r="J27" s="15">
        <f t="shared" si="19"/>
        <v>0</v>
      </c>
      <c r="K27" s="15">
        <f t="shared" si="19"/>
        <v>0</v>
      </c>
      <c r="L27" s="15">
        <f>L28+L29+L30</f>
        <v>36.104999999999997</v>
      </c>
      <c r="M27" s="15">
        <f>M28+M29+M30</f>
        <v>36.11</v>
      </c>
      <c r="N27" s="15">
        <f>N28+N29+N30</f>
        <v>45.3</v>
      </c>
      <c r="O27" s="15">
        <f>O28+O29+O30</f>
        <v>45.3</v>
      </c>
      <c r="P27" s="15">
        <f t="shared" si="19"/>
        <v>3658.4</v>
      </c>
      <c r="Q27" s="15">
        <f t="shared" si="19"/>
        <v>0</v>
      </c>
      <c r="R27" s="15">
        <f>R28+R29+R30</f>
        <v>1001.837</v>
      </c>
      <c r="S27" s="15">
        <f t="shared" si="19"/>
        <v>1209.8499999999999</v>
      </c>
      <c r="T27" s="15">
        <f>T28+T29+T30</f>
        <v>2269</v>
      </c>
      <c r="U27" s="15">
        <f t="shared" si="19"/>
        <v>0</v>
      </c>
      <c r="V27" s="15">
        <f t="shared" si="19"/>
        <v>0</v>
      </c>
      <c r="W27" s="15">
        <f t="shared" si="19"/>
        <v>0</v>
      </c>
      <c r="X27" s="15">
        <f t="shared" si="19"/>
        <v>0</v>
      </c>
      <c r="Y27" s="15">
        <f t="shared" si="19"/>
        <v>0</v>
      </c>
      <c r="Z27" s="15">
        <f>Z28+Z29+Z30</f>
        <v>182.45800000000003</v>
      </c>
      <c r="AA27" s="15">
        <f t="shared" si="19"/>
        <v>0</v>
      </c>
      <c r="AB27" s="15">
        <f t="shared" si="19"/>
        <v>0</v>
      </c>
      <c r="AC27" s="15">
        <f t="shared" si="19"/>
        <v>0</v>
      </c>
      <c r="AD27" s="15">
        <f t="shared" si="19"/>
        <v>0</v>
      </c>
      <c r="AE27" s="15">
        <f t="shared" si="19"/>
        <v>0</v>
      </c>
      <c r="AF27" s="120"/>
      <c r="AG27" s="38">
        <f t="shared" si="2"/>
        <v>3446.2719999999999</v>
      </c>
      <c r="AI27" s="38">
        <f t="shared" si="3"/>
        <v>7193.0999999999995</v>
      </c>
      <c r="AJ27" s="38">
        <f t="shared" si="4"/>
        <v>81.41</v>
      </c>
      <c r="AK27" s="38">
        <f t="shared" si="5"/>
        <v>81.405000000000001</v>
      </c>
    </row>
    <row r="28" spans="1:37" s="6" customFormat="1" ht="375.75" customHeight="1" x14ac:dyDescent="0.25">
      <c r="A28" s="25" t="s">
        <v>20</v>
      </c>
      <c r="B28" s="17">
        <f>H28+J28+L28+N28+P28+R28+T28+V28+X28+Z28+AB28+AD28</f>
        <v>2944</v>
      </c>
      <c r="C28" s="16">
        <f>H28+J28+L28+N28+P28+R28</f>
        <v>2662.37</v>
      </c>
      <c r="D28" s="16">
        <f>C28</f>
        <v>2662.37</v>
      </c>
      <c r="E28" s="16">
        <f>I28+K28+M28+O28+Q28+S28+U28++W28+Y28++AA28+AC28+AE28</f>
        <v>232.3</v>
      </c>
      <c r="F28" s="16">
        <f>E28/B28*100</f>
        <v>7.890625</v>
      </c>
      <c r="G28" s="16">
        <f>E28/C28*100</f>
        <v>8.725308653568062</v>
      </c>
      <c r="H28" s="16">
        <v>0</v>
      </c>
      <c r="I28" s="16">
        <v>0</v>
      </c>
      <c r="J28" s="16">
        <v>0</v>
      </c>
      <c r="K28" s="16">
        <v>0</v>
      </c>
      <c r="L28" s="16">
        <v>34.299999999999997</v>
      </c>
      <c r="M28" s="16">
        <v>34.299999999999997</v>
      </c>
      <c r="N28" s="16">
        <v>43</v>
      </c>
      <c r="O28" s="16">
        <v>43</v>
      </c>
      <c r="P28" s="16">
        <v>2000</v>
      </c>
      <c r="Q28" s="16">
        <v>0</v>
      </c>
      <c r="R28" s="16">
        <f>200+385.07</f>
        <v>585.06999999999994</v>
      </c>
      <c r="S28" s="16">
        <f>155000/1000</f>
        <v>155</v>
      </c>
      <c r="T28" s="16">
        <f>108300/1000</f>
        <v>108.3</v>
      </c>
      <c r="U28" s="16"/>
      <c r="V28" s="16">
        <v>0</v>
      </c>
      <c r="W28" s="16"/>
      <c r="X28" s="16">
        <v>0</v>
      </c>
      <c r="Y28" s="16"/>
      <c r="Z28" s="16">
        <v>173.33</v>
      </c>
      <c r="AA28" s="16"/>
      <c r="AB28" s="16">
        <v>0</v>
      </c>
      <c r="AC28" s="16"/>
      <c r="AD28" s="16">
        <v>0</v>
      </c>
      <c r="AE28" s="16"/>
      <c r="AF28" s="90" t="s">
        <v>76</v>
      </c>
      <c r="AG28" s="38">
        <f t="shared" si="2"/>
        <v>2430.0699999999997</v>
      </c>
      <c r="AI28" s="38">
        <f t="shared" si="3"/>
        <v>2944</v>
      </c>
      <c r="AJ28" s="38">
        <f t="shared" si="4"/>
        <v>77.3</v>
      </c>
      <c r="AK28" s="38">
        <f t="shared" si="5"/>
        <v>77.3</v>
      </c>
    </row>
    <row r="29" spans="1:37" s="6" customFormat="1" ht="45" customHeight="1" x14ac:dyDescent="0.25">
      <c r="A29" s="25" t="s">
        <v>42</v>
      </c>
      <c r="B29" s="17">
        <f>H29+J29+L29+N29+P29+R29+T29+V29+X29+Z29+AB29+AD29</f>
        <v>1200</v>
      </c>
      <c r="C29" s="16">
        <f>H29+J29+L29+N29+P29+R29</f>
        <v>1200</v>
      </c>
      <c r="D29" s="16">
        <f>C29</f>
        <v>1200</v>
      </c>
      <c r="E29" s="16">
        <f>I29+K29+M29+O29+Q29+S29+U29++W29+Y29++AA29+AC29+AE29</f>
        <v>200</v>
      </c>
      <c r="F29" s="16">
        <v>0</v>
      </c>
      <c r="G29" s="16">
        <v>0</v>
      </c>
      <c r="H29" s="16">
        <v>0</v>
      </c>
      <c r="I29" s="16">
        <v>0</v>
      </c>
      <c r="J29" s="16">
        <v>0</v>
      </c>
      <c r="K29" s="16">
        <v>0</v>
      </c>
      <c r="L29" s="16">
        <v>0</v>
      </c>
      <c r="M29" s="16">
        <v>0</v>
      </c>
      <c r="N29" s="16">
        <v>0</v>
      </c>
      <c r="O29" s="16">
        <v>0</v>
      </c>
      <c r="P29" s="16">
        <v>1000</v>
      </c>
      <c r="Q29" s="16">
        <v>0</v>
      </c>
      <c r="R29" s="16">
        <v>200</v>
      </c>
      <c r="S29" s="16">
        <v>200</v>
      </c>
      <c r="T29" s="16">
        <v>0</v>
      </c>
      <c r="U29" s="16"/>
      <c r="V29" s="16">
        <v>0</v>
      </c>
      <c r="W29" s="16"/>
      <c r="X29" s="16">
        <v>0</v>
      </c>
      <c r="Y29" s="16"/>
      <c r="Z29" s="16">
        <v>0</v>
      </c>
      <c r="AA29" s="16"/>
      <c r="AB29" s="16">
        <v>0</v>
      </c>
      <c r="AC29" s="16"/>
      <c r="AD29" s="16"/>
      <c r="AE29" s="16"/>
      <c r="AF29" s="88" t="s">
        <v>74</v>
      </c>
      <c r="AG29" s="38"/>
      <c r="AI29" s="38">
        <f t="shared" si="3"/>
        <v>1200</v>
      </c>
      <c r="AJ29" s="38">
        <f t="shared" si="4"/>
        <v>0</v>
      </c>
      <c r="AK29" s="38">
        <f t="shared" si="5"/>
        <v>0</v>
      </c>
    </row>
    <row r="30" spans="1:37" s="6" customFormat="1" ht="229.5" customHeight="1" x14ac:dyDescent="0.25">
      <c r="A30" s="25" t="s">
        <v>21</v>
      </c>
      <c r="B30" s="17">
        <f>H30+J30+L30+N30+P30+R30+T30+V30+X30+Z30+AB30+AD30</f>
        <v>3049.1</v>
      </c>
      <c r="C30" s="16">
        <f>H30+J30+L30+N30+P30+R30</f>
        <v>879.27199999999993</v>
      </c>
      <c r="D30" s="16">
        <f>C30</f>
        <v>879.27199999999993</v>
      </c>
      <c r="E30" s="16">
        <f>I30+K30+M30+O30+Q30+S30+U30++W30+Y30++AA30+AC30+AE30</f>
        <v>858.96</v>
      </c>
      <c r="F30" s="16">
        <f t="shared" ref="F30" si="20">E30/B30*100</f>
        <v>28.170935685940112</v>
      </c>
      <c r="G30" s="16">
        <f>E30/C30*100</f>
        <v>97.689907104968668</v>
      </c>
      <c r="H30" s="16">
        <v>0</v>
      </c>
      <c r="I30" s="16">
        <v>0</v>
      </c>
      <c r="J30" s="16">
        <v>0</v>
      </c>
      <c r="K30" s="16">
        <v>0</v>
      </c>
      <c r="L30" s="16">
        <f>1805/1000</f>
        <v>1.8049999999999999</v>
      </c>
      <c r="M30" s="16">
        <v>1.81</v>
      </c>
      <c r="N30" s="16">
        <v>2.2999999999999998</v>
      </c>
      <c r="O30" s="16">
        <v>2.2999999999999998</v>
      </c>
      <c r="P30" s="16">
        <f>(521400+37000+100000)/1000</f>
        <v>658.4</v>
      </c>
      <c r="Q30" s="16">
        <v>0</v>
      </c>
      <c r="R30" s="16">
        <f>(20267+196500)/1000</f>
        <v>216.767</v>
      </c>
      <c r="S30" s="16">
        <f>854850/1000</f>
        <v>854.85</v>
      </c>
      <c r="T30" s="16">
        <v>2160.6999999999998</v>
      </c>
      <c r="U30" s="16"/>
      <c r="V30" s="16">
        <v>0</v>
      </c>
      <c r="W30" s="16"/>
      <c r="X30" s="16">
        <v>0</v>
      </c>
      <c r="Y30" s="16"/>
      <c r="Z30" s="16">
        <f>9128/1000</f>
        <v>9.1280000000000001</v>
      </c>
      <c r="AA30" s="16"/>
      <c r="AB30" s="16">
        <v>0</v>
      </c>
      <c r="AC30" s="16"/>
      <c r="AD30" s="16">
        <v>0</v>
      </c>
      <c r="AE30" s="16"/>
      <c r="AF30" s="88" t="s">
        <v>77</v>
      </c>
      <c r="AG30" s="38">
        <f t="shared" si="2"/>
        <v>20.311999999999898</v>
      </c>
      <c r="AI30" s="38">
        <f t="shared" si="3"/>
        <v>3049.1</v>
      </c>
      <c r="AJ30" s="38">
        <f t="shared" si="4"/>
        <v>4.1099999999999994</v>
      </c>
      <c r="AK30" s="38">
        <f t="shared" si="5"/>
        <v>4.1049999999999995</v>
      </c>
    </row>
    <row r="31" spans="1:37" s="6" customFormat="1" ht="112.5" customHeight="1" x14ac:dyDescent="0.25">
      <c r="A31" s="83" t="s">
        <v>54</v>
      </c>
      <c r="B31" s="82">
        <f>H31+J31+L31+N31+P31+R31+T31+V31+X31+Z31+AB31+AD31</f>
        <v>39.203000000000003</v>
      </c>
      <c r="C31" s="82">
        <f>H31+J31+L31+N31+P31+R31</f>
        <v>24.375</v>
      </c>
      <c r="D31" s="82">
        <f>C31</f>
        <v>24.375</v>
      </c>
      <c r="E31" s="62">
        <f>I31+K31+M31+O31+Q31</f>
        <v>4.1099999999999994</v>
      </c>
      <c r="F31" s="62">
        <f t="shared" ref="F31" si="21">F30</f>
        <v>28.170935685940112</v>
      </c>
      <c r="G31" s="62">
        <f>G30</f>
        <v>97.689907104968668</v>
      </c>
      <c r="H31" s="62">
        <f t="shared" ref="H31" si="22">H30</f>
        <v>0</v>
      </c>
      <c r="I31" s="62">
        <f t="shared" ref="I31" si="23">I30</f>
        <v>0</v>
      </c>
      <c r="J31" s="62">
        <f t="shared" ref="J31" si="24">J30</f>
        <v>0</v>
      </c>
      <c r="K31" s="62">
        <f t="shared" ref="K31" si="25">K30</f>
        <v>0</v>
      </c>
      <c r="L31" s="62">
        <f t="shared" ref="L31" si="26">L30</f>
        <v>1.8049999999999999</v>
      </c>
      <c r="M31" s="62">
        <f t="shared" ref="M31" si="27">M30</f>
        <v>1.81</v>
      </c>
      <c r="N31" s="62">
        <f t="shared" ref="N31" si="28">N30</f>
        <v>2.2999999999999998</v>
      </c>
      <c r="O31" s="62">
        <f t="shared" ref="O31" si="29">O30</f>
        <v>2.2999999999999998</v>
      </c>
      <c r="P31" s="62">
        <v>0</v>
      </c>
      <c r="Q31" s="62">
        <f t="shared" ref="Q31" si="30">Q30</f>
        <v>0</v>
      </c>
      <c r="R31" s="62">
        <v>20.27</v>
      </c>
      <c r="S31" s="62">
        <v>0</v>
      </c>
      <c r="T31" s="62">
        <v>5.7</v>
      </c>
      <c r="U31" s="62">
        <f t="shared" ref="U31" si="31">U30</f>
        <v>0</v>
      </c>
      <c r="V31" s="62">
        <f t="shared" ref="V31" si="32">V30</f>
        <v>0</v>
      </c>
      <c r="W31" s="62">
        <f t="shared" ref="W31" si="33">W30</f>
        <v>0</v>
      </c>
      <c r="X31" s="62">
        <f t="shared" ref="X31" si="34">X30</f>
        <v>0</v>
      </c>
      <c r="Y31" s="62">
        <f t="shared" ref="Y31" si="35">Y30</f>
        <v>0</v>
      </c>
      <c r="Z31" s="62">
        <f t="shared" ref="Z31" si="36">Z30</f>
        <v>9.1280000000000001</v>
      </c>
      <c r="AA31" s="62">
        <f t="shared" ref="AA31" si="37">AA30</f>
        <v>0</v>
      </c>
      <c r="AB31" s="62">
        <f t="shared" ref="AB31" si="38">AB30</f>
        <v>0</v>
      </c>
      <c r="AC31" s="62">
        <f t="shared" ref="AC31" si="39">AC30</f>
        <v>0</v>
      </c>
      <c r="AD31" s="62">
        <f t="shared" ref="AD31" si="40">AD30</f>
        <v>0</v>
      </c>
      <c r="AE31" s="62">
        <f t="shared" ref="AE31" si="41">AE30</f>
        <v>0</v>
      </c>
      <c r="AF31" s="89" t="s">
        <v>75</v>
      </c>
      <c r="AG31" s="38"/>
      <c r="AI31" s="38">
        <f t="shared" si="3"/>
        <v>39.203000000000003</v>
      </c>
      <c r="AJ31" s="38">
        <f t="shared" si="4"/>
        <v>4.1099999999999994</v>
      </c>
      <c r="AK31" s="38">
        <f t="shared" si="5"/>
        <v>4.1049999999999995</v>
      </c>
    </row>
    <row r="32" spans="1:37" s="6" customFormat="1" ht="39" hidden="1" customHeight="1" x14ac:dyDescent="0.2">
      <c r="A32" s="54" t="s">
        <v>38</v>
      </c>
      <c r="B32" s="73" t="e">
        <f t="shared" ref="B32:B35" si="42">H32+J32+L32+N32+P32+R32+T32+V32+X32+Z32+AB32+AD32</f>
        <v>#REF!</v>
      </c>
      <c r="C32" s="75" t="e">
        <f t="shared" ref="C32:C35" si="43">H32+J32+L32+N32</f>
        <v>#REF!</v>
      </c>
      <c r="D32" s="75" t="e">
        <f t="shared" ref="D32:D35" si="44">C32</f>
        <v>#REF!</v>
      </c>
      <c r="E32" s="16" t="e">
        <f t="shared" ref="E32:E35" si="45">I32+K32+M32+O32+Q32+S32+U32++W32+Y32++AA32+AC32+AE32</f>
        <v>#REF!</v>
      </c>
      <c r="F32" s="16" t="e">
        <f t="shared" ref="F32:F35" si="46">E32/B32*100</f>
        <v>#REF!</v>
      </c>
      <c r="G32" s="16" t="e">
        <f t="shared" ref="G32:G35" si="47">E32/C32*100</f>
        <v>#REF!</v>
      </c>
      <c r="H32" s="16">
        <v>0</v>
      </c>
      <c r="I32" s="16">
        <v>0</v>
      </c>
      <c r="J32" s="16">
        <v>0</v>
      </c>
      <c r="K32" s="16">
        <v>0</v>
      </c>
      <c r="L32" s="59" t="e">
        <f t="shared" ref="L32:AE32" si="48">L33</f>
        <v>#REF!</v>
      </c>
      <c r="M32" s="59" t="e">
        <f t="shared" si="48"/>
        <v>#REF!</v>
      </c>
      <c r="N32" s="59" t="e">
        <f t="shared" si="48"/>
        <v>#REF!</v>
      </c>
      <c r="O32" s="59" t="e">
        <f t="shared" si="48"/>
        <v>#REF!</v>
      </c>
      <c r="P32" s="59" t="e">
        <f t="shared" si="48"/>
        <v>#REF!</v>
      </c>
      <c r="Q32" s="59" t="e">
        <f t="shared" si="48"/>
        <v>#REF!</v>
      </c>
      <c r="R32" s="59" t="e">
        <f t="shared" si="48"/>
        <v>#REF!</v>
      </c>
      <c r="S32" s="74" t="e">
        <f t="shared" si="48"/>
        <v>#REF!</v>
      </c>
      <c r="T32" s="59" t="e">
        <f t="shared" si="48"/>
        <v>#REF!</v>
      </c>
      <c r="U32" s="59" t="e">
        <f t="shared" si="48"/>
        <v>#REF!</v>
      </c>
      <c r="V32" s="59" t="e">
        <f t="shared" si="48"/>
        <v>#REF!</v>
      </c>
      <c r="W32" s="59" t="e">
        <f t="shared" si="48"/>
        <v>#REF!</v>
      </c>
      <c r="X32" s="59" t="e">
        <f t="shared" si="48"/>
        <v>#REF!</v>
      </c>
      <c r="Y32" s="59" t="e">
        <f t="shared" si="48"/>
        <v>#REF!</v>
      </c>
      <c r="Z32" s="59" t="e">
        <f t="shared" si="48"/>
        <v>#REF!</v>
      </c>
      <c r="AA32" s="59" t="e">
        <f t="shared" si="48"/>
        <v>#REF!</v>
      </c>
      <c r="AB32" s="59" t="e">
        <f t="shared" si="48"/>
        <v>#REF!</v>
      </c>
      <c r="AC32" s="59" t="e">
        <f t="shared" si="48"/>
        <v>#REF!</v>
      </c>
      <c r="AD32" s="59" t="e">
        <f t="shared" si="48"/>
        <v>#REF!</v>
      </c>
      <c r="AE32" s="59" t="e">
        <f t="shared" si="48"/>
        <v>#REF!</v>
      </c>
      <c r="AF32" s="116"/>
      <c r="AG32" s="38" t="e">
        <f t="shared" si="2"/>
        <v>#REF!</v>
      </c>
      <c r="AI32" s="38" t="e">
        <f t="shared" si="3"/>
        <v>#REF!</v>
      </c>
      <c r="AJ32" s="38" t="e">
        <f t="shared" si="4"/>
        <v>#REF!</v>
      </c>
      <c r="AK32" s="38" t="e">
        <f t="shared" si="5"/>
        <v>#REF!</v>
      </c>
    </row>
    <row r="33" spans="1:37" s="6" customFormat="1" ht="41.25" hidden="1" customHeight="1" x14ac:dyDescent="0.25">
      <c r="A33" s="55" t="s">
        <v>24</v>
      </c>
      <c r="B33" s="73" t="e">
        <f t="shared" si="42"/>
        <v>#REF!</v>
      </c>
      <c r="C33" s="75" t="e">
        <f t="shared" si="43"/>
        <v>#REF!</v>
      </c>
      <c r="D33" s="75" t="e">
        <f t="shared" si="44"/>
        <v>#REF!</v>
      </c>
      <c r="E33" s="16" t="e">
        <f t="shared" si="45"/>
        <v>#REF!</v>
      </c>
      <c r="F33" s="16" t="e">
        <f t="shared" si="46"/>
        <v>#REF!</v>
      </c>
      <c r="G33" s="16" t="e">
        <f t="shared" si="47"/>
        <v>#REF!</v>
      </c>
      <c r="H33" s="16">
        <v>0</v>
      </c>
      <c r="I33" s="16">
        <v>0</v>
      </c>
      <c r="J33" s="16">
        <v>0</v>
      </c>
      <c r="K33" s="16">
        <v>0</v>
      </c>
      <c r="L33" s="60" t="e">
        <f>L34+L35+#REF!+#REF!</f>
        <v>#REF!</v>
      </c>
      <c r="M33" s="60" t="e">
        <f>M34+M35+#REF!+#REF!</f>
        <v>#REF!</v>
      </c>
      <c r="N33" s="60" t="e">
        <f>N34+N35+#REF!+#REF!</f>
        <v>#REF!</v>
      </c>
      <c r="O33" s="60" t="e">
        <f>O34+O35+#REF!+#REF!</f>
        <v>#REF!</v>
      </c>
      <c r="P33" s="60" t="e">
        <f>P34+P35+#REF!+#REF!</f>
        <v>#REF!</v>
      </c>
      <c r="Q33" s="60" t="e">
        <f>Q34+Q35+#REF!+#REF!</f>
        <v>#REF!</v>
      </c>
      <c r="R33" s="60" t="e">
        <f>R34+R35+#REF!+#REF!</f>
        <v>#REF!</v>
      </c>
      <c r="S33" s="76" t="e">
        <f>S34+S35+#REF!+#REF!</f>
        <v>#REF!</v>
      </c>
      <c r="T33" s="60" t="e">
        <f>T34+T35+#REF!+#REF!</f>
        <v>#REF!</v>
      </c>
      <c r="U33" s="60" t="e">
        <f>U34+U35+#REF!+#REF!</f>
        <v>#REF!</v>
      </c>
      <c r="V33" s="60" t="e">
        <f>V34+V35+#REF!+#REF!</f>
        <v>#REF!</v>
      </c>
      <c r="W33" s="60" t="e">
        <f>W34+W35+#REF!+#REF!</f>
        <v>#REF!</v>
      </c>
      <c r="X33" s="60" t="e">
        <f>X34+X35+#REF!+#REF!</f>
        <v>#REF!</v>
      </c>
      <c r="Y33" s="60" t="e">
        <f>Y34+Y35+#REF!+#REF!</f>
        <v>#REF!</v>
      </c>
      <c r="Z33" s="60" t="e">
        <f>Z34+Z35+#REF!+#REF!</f>
        <v>#REF!</v>
      </c>
      <c r="AA33" s="60" t="e">
        <f>AA34+AA35+#REF!+#REF!</f>
        <v>#REF!</v>
      </c>
      <c r="AB33" s="60" t="e">
        <f>AB34+AB35+#REF!+#REF!</f>
        <v>#REF!</v>
      </c>
      <c r="AC33" s="60" t="e">
        <f>AC34+AC35+#REF!+#REF!</f>
        <v>#REF!</v>
      </c>
      <c r="AD33" s="60" t="e">
        <f>AD34+AD35+#REF!+#REF!</f>
        <v>#REF!</v>
      </c>
      <c r="AE33" s="60" t="e">
        <f>AE34+AE35+#REF!+#REF!</f>
        <v>#REF!</v>
      </c>
      <c r="AF33" s="117"/>
      <c r="AG33" s="38" t="e">
        <f t="shared" si="2"/>
        <v>#REF!</v>
      </c>
      <c r="AI33" s="38" t="e">
        <f t="shared" si="3"/>
        <v>#REF!</v>
      </c>
      <c r="AJ33" s="38" t="e">
        <f t="shared" si="4"/>
        <v>#REF!</v>
      </c>
      <c r="AK33" s="38" t="e">
        <f t="shared" si="5"/>
        <v>#REF!</v>
      </c>
    </row>
    <row r="34" spans="1:37" s="6" customFormat="1" ht="29.25" hidden="1" customHeight="1" x14ac:dyDescent="0.25">
      <c r="A34" s="52" t="s">
        <v>20</v>
      </c>
      <c r="B34" s="73">
        <f t="shared" si="42"/>
        <v>0</v>
      </c>
      <c r="C34" s="75">
        <f t="shared" si="43"/>
        <v>0</v>
      </c>
      <c r="D34" s="75">
        <f t="shared" si="44"/>
        <v>0</v>
      </c>
      <c r="E34" s="16">
        <f t="shared" si="45"/>
        <v>0</v>
      </c>
      <c r="F34" s="16" t="e">
        <f t="shared" si="46"/>
        <v>#DIV/0!</v>
      </c>
      <c r="G34" s="16" t="e">
        <f t="shared" si="47"/>
        <v>#DIV/0!</v>
      </c>
      <c r="H34" s="16">
        <v>0</v>
      </c>
      <c r="I34" s="16">
        <v>0</v>
      </c>
      <c r="J34" s="16">
        <v>0</v>
      </c>
      <c r="K34" s="16">
        <v>0</v>
      </c>
      <c r="L34" s="61"/>
      <c r="M34" s="61"/>
      <c r="N34" s="61"/>
      <c r="O34" s="61"/>
      <c r="P34" s="61"/>
      <c r="Q34" s="61"/>
      <c r="R34" s="61"/>
      <c r="S34" s="75"/>
      <c r="T34" s="61"/>
      <c r="U34" s="61"/>
      <c r="V34" s="61"/>
      <c r="W34" s="61"/>
      <c r="X34" s="61"/>
      <c r="Y34" s="61"/>
      <c r="Z34" s="61"/>
      <c r="AA34" s="61"/>
      <c r="AB34" s="61"/>
      <c r="AC34" s="61"/>
      <c r="AD34" s="61"/>
      <c r="AE34" s="61"/>
      <c r="AF34" s="117"/>
      <c r="AG34" s="38">
        <f t="shared" si="2"/>
        <v>0</v>
      </c>
      <c r="AI34" s="38">
        <f t="shared" si="3"/>
        <v>0</v>
      </c>
      <c r="AJ34" s="38">
        <f t="shared" si="4"/>
        <v>0</v>
      </c>
      <c r="AK34" s="38">
        <f t="shared" si="5"/>
        <v>0</v>
      </c>
    </row>
    <row r="35" spans="1:37" s="6" customFormat="1" ht="28.5" hidden="1" customHeight="1" x14ac:dyDescent="0.25">
      <c r="A35" s="52" t="s">
        <v>21</v>
      </c>
      <c r="B35" s="73">
        <f t="shared" si="42"/>
        <v>0</v>
      </c>
      <c r="C35" s="75">
        <f t="shared" si="43"/>
        <v>0</v>
      </c>
      <c r="D35" s="75">
        <f t="shared" si="44"/>
        <v>0</v>
      </c>
      <c r="E35" s="16">
        <f t="shared" si="45"/>
        <v>0</v>
      </c>
      <c r="F35" s="16" t="e">
        <f t="shared" si="46"/>
        <v>#DIV/0!</v>
      </c>
      <c r="G35" s="16" t="e">
        <f t="shared" si="47"/>
        <v>#DIV/0!</v>
      </c>
      <c r="H35" s="16">
        <v>0</v>
      </c>
      <c r="I35" s="16">
        <v>0</v>
      </c>
      <c r="J35" s="16">
        <v>0</v>
      </c>
      <c r="K35" s="16">
        <v>0</v>
      </c>
      <c r="L35" s="61"/>
      <c r="M35" s="61"/>
      <c r="N35" s="61"/>
      <c r="O35" s="61"/>
      <c r="P35" s="61"/>
      <c r="Q35" s="61"/>
      <c r="R35" s="61"/>
      <c r="S35" s="75"/>
      <c r="T35" s="61"/>
      <c r="U35" s="61"/>
      <c r="V35" s="61"/>
      <c r="W35" s="61"/>
      <c r="X35" s="61"/>
      <c r="Y35" s="61"/>
      <c r="Z35" s="61"/>
      <c r="AA35" s="61"/>
      <c r="AB35" s="61"/>
      <c r="AC35" s="61"/>
      <c r="AD35" s="61"/>
      <c r="AE35" s="61"/>
      <c r="AF35" s="118"/>
      <c r="AG35" s="38">
        <f t="shared" si="2"/>
        <v>0</v>
      </c>
      <c r="AI35" s="38">
        <f t="shared" si="3"/>
        <v>0</v>
      </c>
      <c r="AJ35" s="38">
        <f t="shared" si="4"/>
        <v>0</v>
      </c>
      <c r="AK35" s="38">
        <f t="shared" si="5"/>
        <v>0</v>
      </c>
    </row>
    <row r="36" spans="1:37" s="6" customFormat="1" ht="49.5" customHeight="1" x14ac:dyDescent="0.25">
      <c r="A36" s="23" t="s">
        <v>44</v>
      </c>
      <c r="B36" s="18">
        <f>B37</f>
        <v>27454</v>
      </c>
      <c r="C36" s="15">
        <f t="shared" ref="B36:C37" si="49">C37</f>
        <v>11699.817860000001</v>
      </c>
      <c r="D36" s="15">
        <f>D37</f>
        <v>11699.817860000001</v>
      </c>
      <c r="E36" s="15">
        <f>E37</f>
        <v>11018.19</v>
      </c>
      <c r="F36" s="16">
        <f t="shared" ref="F36:F42" si="50">E36/B36*100</f>
        <v>40.133277482334087</v>
      </c>
      <c r="G36" s="16">
        <f t="shared" ref="G36:G42" si="51">E36/C36*100</f>
        <v>94.17403015879087</v>
      </c>
      <c r="H36" s="15">
        <f>H37</f>
        <v>7642.9069600000003</v>
      </c>
      <c r="I36" s="15">
        <f t="shared" ref="I36:AE37" si="52">I37</f>
        <v>0</v>
      </c>
      <c r="J36" s="15">
        <f>J37</f>
        <v>1043.7717399999999</v>
      </c>
      <c r="K36" s="15">
        <f t="shared" ref="K36:S37" si="53">K37</f>
        <v>0</v>
      </c>
      <c r="L36" s="15">
        <f t="shared" si="53"/>
        <v>2536</v>
      </c>
      <c r="M36" s="15">
        <f t="shared" si="53"/>
        <v>0</v>
      </c>
      <c r="N36" s="15">
        <f t="shared" si="53"/>
        <v>477.13915999999995</v>
      </c>
      <c r="O36" s="15">
        <f t="shared" si="53"/>
        <v>0</v>
      </c>
      <c r="P36" s="15">
        <f t="shared" si="53"/>
        <v>0</v>
      </c>
      <c r="Q36" s="15">
        <f t="shared" si="53"/>
        <v>2536</v>
      </c>
      <c r="R36" s="15">
        <f t="shared" si="53"/>
        <v>0</v>
      </c>
      <c r="S36" s="15">
        <f t="shared" si="53"/>
        <v>839.28</v>
      </c>
      <c r="T36" s="15">
        <f t="shared" si="52"/>
        <v>0</v>
      </c>
      <c r="U36" s="15">
        <f t="shared" si="52"/>
        <v>0</v>
      </c>
      <c r="V36" s="15">
        <f t="shared" si="52"/>
        <v>0</v>
      </c>
      <c r="W36" s="15">
        <f t="shared" si="52"/>
        <v>0</v>
      </c>
      <c r="X36" s="15">
        <f t="shared" si="52"/>
        <v>2407.1821400000003</v>
      </c>
      <c r="Y36" s="15">
        <f t="shared" si="52"/>
        <v>0</v>
      </c>
      <c r="Z36" s="15">
        <f t="shared" si="52"/>
        <v>0</v>
      </c>
      <c r="AA36" s="15">
        <f t="shared" si="52"/>
        <v>0</v>
      </c>
      <c r="AB36" s="15">
        <f t="shared" si="52"/>
        <v>0</v>
      </c>
      <c r="AC36" s="15">
        <f t="shared" si="52"/>
        <v>0</v>
      </c>
      <c r="AD36" s="15">
        <f t="shared" si="52"/>
        <v>13347</v>
      </c>
      <c r="AE36" s="15">
        <f t="shared" si="52"/>
        <v>0</v>
      </c>
      <c r="AF36" s="108" t="s">
        <v>61</v>
      </c>
      <c r="AG36" s="38"/>
      <c r="AI36" s="38">
        <f t="shared" si="3"/>
        <v>27454</v>
      </c>
      <c r="AJ36" s="38">
        <f t="shared" si="4"/>
        <v>0</v>
      </c>
      <c r="AK36" s="38">
        <f t="shared" si="5"/>
        <v>11699.817860000001</v>
      </c>
    </row>
    <row r="37" spans="1:37" s="6" customFormat="1" ht="63.75" customHeight="1" x14ac:dyDescent="0.25">
      <c r="A37" s="25" t="s">
        <v>45</v>
      </c>
      <c r="B37" s="18">
        <f t="shared" si="49"/>
        <v>27454</v>
      </c>
      <c r="C37" s="18">
        <f t="shared" si="49"/>
        <v>11699.817860000001</v>
      </c>
      <c r="D37" s="18">
        <f>D38</f>
        <v>11699.817860000001</v>
      </c>
      <c r="E37" s="15">
        <f>E38</f>
        <v>11018.19</v>
      </c>
      <c r="F37" s="16">
        <f t="shared" si="50"/>
        <v>40.133277482334087</v>
      </c>
      <c r="G37" s="16">
        <f t="shared" si="51"/>
        <v>94.17403015879087</v>
      </c>
      <c r="H37" s="15">
        <f>H38</f>
        <v>7642.9069600000003</v>
      </c>
      <c r="I37" s="15">
        <v>0</v>
      </c>
      <c r="J37" s="15">
        <f>J38</f>
        <v>1043.7717399999999</v>
      </c>
      <c r="K37" s="15">
        <f t="shared" si="53"/>
        <v>0</v>
      </c>
      <c r="L37" s="15">
        <f t="shared" si="53"/>
        <v>2536</v>
      </c>
      <c r="M37" s="15">
        <f t="shared" si="53"/>
        <v>0</v>
      </c>
      <c r="N37" s="15">
        <f t="shared" si="53"/>
        <v>477.13915999999995</v>
      </c>
      <c r="O37" s="15">
        <f t="shared" si="53"/>
        <v>0</v>
      </c>
      <c r="P37" s="15">
        <f t="shared" si="53"/>
        <v>0</v>
      </c>
      <c r="Q37" s="15">
        <f t="shared" si="53"/>
        <v>2536</v>
      </c>
      <c r="R37" s="15">
        <f t="shared" si="53"/>
        <v>0</v>
      </c>
      <c r="S37" s="15">
        <f t="shared" si="53"/>
        <v>839.28</v>
      </c>
      <c r="T37" s="15">
        <f>T38</f>
        <v>0</v>
      </c>
      <c r="U37" s="15">
        <f t="shared" si="52"/>
        <v>0</v>
      </c>
      <c r="V37" s="15">
        <f t="shared" si="52"/>
        <v>0</v>
      </c>
      <c r="W37" s="15">
        <f t="shared" si="52"/>
        <v>0</v>
      </c>
      <c r="X37" s="15">
        <f t="shared" si="52"/>
        <v>2407.1821400000003</v>
      </c>
      <c r="Y37" s="15">
        <f t="shared" si="52"/>
        <v>0</v>
      </c>
      <c r="Z37" s="15">
        <f t="shared" si="52"/>
        <v>0</v>
      </c>
      <c r="AA37" s="15">
        <f t="shared" si="52"/>
        <v>0</v>
      </c>
      <c r="AB37" s="15">
        <f t="shared" si="52"/>
        <v>0</v>
      </c>
      <c r="AC37" s="15">
        <f t="shared" si="52"/>
        <v>0</v>
      </c>
      <c r="AD37" s="15">
        <f>AD38</f>
        <v>13347</v>
      </c>
      <c r="AE37" s="15">
        <v>0</v>
      </c>
      <c r="AF37" s="109"/>
      <c r="AG37" s="38"/>
      <c r="AI37" s="38">
        <f t="shared" si="3"/>
        <v>27454</v>
      </c>
      <c r="AJ37" s="38">
        <f t="shared" si="4"/>
        <v>0</v>
      </c>
      <c r="AK37" s="38">
        <f t="shared" si="5"/>
        <v>11699.817860000001</v>
      </c>
    </row>
    <row r="38" spans="1:37" s="6" customFormat="1" ht="21" customHeight="1" x14ac:dyDescent="0.25">
      <c r="A38" s="23" t="s">
        <v>24</v>
      </c>
      <c r="B38" s="18">
        <f>B39+B40+B41</f>
        <v>27454</v>
      </c>
      <c r="C38" s="18">
        <f>C39+C40+C41</f>
        <v>11699.817860000001</v>
      </c>
      <c r="D38" s="18">
        <f>D39+D40+D41</f>
        <v>11699.817860000001</v>
      </c>
      <c r="E38" s="15">
        <f>E39+E40+E41</f>
        <v>11018.19</v>
      </c>
      <c r="F38" s="16">
        <f t="shared" si="50"/>
        <v>40.133277482334087</v>
      </c>
      <c r="G38" s="16">
        <f t="shared" si="51"/>
        <v>94.17403015879087</v>
      </c>
      <c r="H38" s="15">
        <f>H39+H40</f>
        <v>7642.9069600000003</v>
      </c>
      <c r="I38" s="15">
        <f t="shared" ref="I38:AE38" si="54">I39+I40+I41</f>
        <v>7642.91</v>
      </c>
      <c r="J38" s="15">
        <f t="shared" si="54"/>
        <v>1043.7717399999999</v>
      </c>
      <c r="K38" s="15">
        <f t="shared" si="54"/>
        <v>0</v>
      </c>
      <c r="L38" s="15">
        <f t="shared" si="54"/>
        <v>2536</v>
      </c>
      <c r="M38" s="15">
        <f t="shared" si="54"/>
        <v>0</v>
      </c>
      <c r="N38" s="50">
        <f t="shared" si="54"/>
        <v>477.13915999999995</v>
      </c>
      <c r="O38" s="15">
        <f t="shared" si="54"/>
        <v>0</v>
      </c>
      <c r="P38" s="15">
        <f t="shared" si="54"/>
        <v>0</v>
      </c>
      <c r="Q38" s="15">
        <f t="shared" si="54"/>
        <v>2536</v>
      </c>
      <c r="R38" s="15">
        <f t="shared" si="54"/>
        <v>0</v>
      </c>
      <c r="S38" s="15">
        <f t="shared" si="54"/>
        <v>839.28</v>
      </c>
      <c r="T38" s="15">
        <f t="shared" si="54"/>
        <v>0</v>
      </c>
      <c r="U38" s="15">
        <f t="shared" si="54"/>
        <v>0</v>
      </c>
      <c r="V38" s="15">
        <f t="shared" si="54"/>
        <v>0</v>
      </c>
      <c r="W38" s="15">
        <f t="shared" si="54"/>
        <v>0</v>
      </c>
      <c r="X38" s="15">
        <f t="shared" si="54"/>
        <v>2407.1821400000003</v>
      </c>
      <c r="Y38" s="15">
        <f t="shared" si="54"/>
        <v>0</v>
      </c>
      <c r="Z38" s="15">
        <f t="shared" si="54"/>
        <v>0</v>
      </c>
      <c r="AA38" s="15">
        <f t="shared" si="54"/>
        <v>0</v>
      </c>
      <c r="AB38" s="15">
        <f t="shared" si="54"/>
        <v>0</v>
      </c>
      <c r="AC38" s="15">
        <f t="shared" si="54"/>
        <v>0</v>
      </c>
      <c r="AD38" s="15">
        <f t="shared" si="54"/>
        <v>13347</v>
      </c>
      <c r="AE38" s="15">
        <f t="shared" si="54"/>
        <v>0</v>
      </c>
      <c r="AF38" s="109"/>
      <c r="AG38" s="38"/>
      <c r="AI38" s="38">
        <f t="shared" si="3"/>
        <v>27454</v>
      </c>
      <c r="AJ38" s="38">
        <f t="shared" si="4"/>
        <v>7642.91</v>
      </c>
      <c r="AK38" s="38">
        <f t="shared" si="5"/>
        <v>11699.817860000001</v>
      </c>
    </row>
    <row r="39" spans="1:37" s="6" customFormat="1" ht="24.75" customHeight="1" x14ac:dyDescent="0.25">
      <c r="A39" s="25" t="s">
        <v>20</v>
      </c>
      <c r="B39" s="17">
        <v>0</v>
      </c>
      <c r="C39" s="16">
        <v>0</v>
      </c>
      <c r="D39" s="16">
        <v>0</v>
      </c>
      <c r="E39" s="16">
        <f t="shared" ref="E39:E41" si="55">I39+K39+M39+O39+Q39+S39+U39+W39+Y39+AA39+AC39+AE39</f>
        <v>0</v>
      </c>
      <c r="F39" s="16">
        <v>0</v>
      </c>
      <c r="G39" s="16">
        <v>0</v>
      </c>
      <c r="H39" s="16">
        <v>0</v>
      </c>
      <c r="I39" s="16">
        <v>0</v>
      </c>
      <c r="J39" s="16">
        <v>0</v>
      </c>
      <c r="K39" s="16">
        <v>0</v>
      </c>
      <c r="L39" s="16">
        <v>0</v>
      </c>
      <c r="M39" s="16">
        <v>0</v>
      </c>
      <c r="N39" s="28">
        <v>0</v>
      </c>
      <c r="O39" s="16">
        <v>0</v>
      </c>
      <c r="P39" s="16">
        <v>0</v>
      </c>
      <c r="Q39" s="16">
        <v>0</v>
      </c>
      <c r="R39" s="16">
        <v>0</v>
      </c>
      <c r="S39" s="16"/>
      <c r="T39" s="16">
        <v>0</v>
      </c>
      <c r="U39" s="16"/>
      <c r="V39" s="16">
        <v>0</v>
      </c>
      <c r="W39" s="16"/>
      <c r="X39" s="16">
        <v>0</v>
      </c>
      <c r="Y39" s="16"/>
      <c r="Z39" s="16">
        <v>0</v>
      </c>
      <c r="AA39" s="16"/>
      <c r="AB39" s="16">
        <v>0</v>
      </c>
      <c r="AC39" s="16"/>
      <c r="AD39" s="16">
        <v>0</v>
      </c>
      <c r="AE39" s="16"/>
      <c r="AF39" s="109"/>
      <c r="AG39" s="38"/>
      <c r="AI39" s="38">
        <f t="shared" si="3"/>
        <v>0</v>
      </c>
      <c r="AJ39" s="38">
        <f t="shared" si="4"/>
        <v>0</v>
      </c>
      <c r="AK39" s="38">
        <f t="shared" si="5"/>
        <v>0</v>
      </c>
    </row>
    <row r="40" spans="1:37" s="6" customFormat="1" ht="23.25" customHeight="1" x14ac:dyDescent="0.25">
      <c r="A40" s="25" t="s">
        <v>21</v>
      </c>
      <c r="B40" s="17">
        <f>H40+J40+L40+N40+P40+R40+T40+V40+X40+Z40+AB40+AD40</f>
        <v>27454</v>
      </c>
      <c r="C40" s="16">
        <f>H40+J40+L40+N40+P40+R40</f>
        <v>11699.817860000001</v>
      </c>
      <c r="D40" s="16">
        <f>C40</f>
        <v>11699.817860000001</v>
      </c>
      <c r="E40" s="16">
        <f>I40+K40+M40+O40+Q40+S40+U40+W40+Y40+AA40+AC40+AE40</f>
        <v>11018.19</v>
      </c>
      <c r="F40" s="16">
        <f t="shared" si="50"/>
        <v>40.133277482334087</v>
      </c>
      <c r="G40" s="16">
        <f t="shared" si="51"/>
        <v>94.17403015879087</v>
      </c>
      <c r="H40" s="16">
        <f>7642906.96/1000</f>
        <v>7642.9069600000003</v>
      </c>
      <c r="I40" s="16">
        <v>7642.91</v>
      </c>
      <c r="J40" s="16">
        <f>1043771.74/1000</f>
        <v>1043.7717399999999</v>
      </c>
      <c r="K40" s="16">
        <v>0</v>
      </c>
      <c r="L40" s="16">
        <f>2536000/1000</f>
        <v>2536</v>
      </c>
      <c r="M40" s="16">
        <v>0</v>
      </c>
      <c r="N40" s="28">
        <f>477139.16/1000</f>
        <v>477.13915999999995</v>
      </c>
      <c r="O40" s="16">
        <v>0</v>
      </c>
      <c r="P40" s="16">
        <v>0</v>
      </c>
      <c r="Q40" s="16">
        <v>2536</v>
      </c>
      <c r="R40" s="16">
        <v>0</v>
      </c>
      <c r="S40" s="16">
        <v>839.28</v>
      </c>
      <c r="T40" s="16">
        <v>0</v>
      </c>
      <c r="U40" s="16"/>
      <c r="V40" s="16">
        <v>0</v>
      </c>
      <c r="W40" s="16"/>
      <c r="X40" s="16">
        <f>2407182.14/1000</f>
        <v>2407.1821400000003</v>
      </c>
      <c r="Y40" s="16"/>
      <c r="Z40" s="16">
        <v>0</v>
      </c>
      <c r="AA40" s="16"/>
      <c r="AB40" s="16">
        <v>0</v>
      </c>
      <c r="AC40" s="16"/>
      <c r="AD40" s="16">
        <v>13347</v>
      </c>
      <c r="AE40" s="16"/>
      <c r="AF40" s="109"/>
      <c r="AG40" s="38"/>
      <c r="AI40" s="38">
        <f t="shared" si="3"/>
        <v>27454</v>
      </c>
      <c r="AJ40" s="38">
        <f t="shared" si="4"/>
        <v>7642.91</v>
      </c>
      <c r="AK40" s="38">
        <f t="shared" si="5"/>
        <v>11699.817860000001</v>
      </c>
    </row>
    <row r="41" spans="1:37" s="6" customFormat="1" ht="75.75" customHeight="1" x14ac:dyDescent="0.25">
      <c r="A41" s="25" t="s">
        <v>43</v>
      </c>
      <c r="B41" s="17">
        <v>0</v>
      </c>
      <c r="C41" s="16">
        <v>0</v>
      </c>
      <c r="D41" s="16">
        <v>0</v>
      </c>
      <c r="E41" s="16">
        <f t="shared" si="55"/>
        <v>0</v>
      </c>
      <c r="F41" s="16">
        <v>0</v>
      </c>
      <c r="G41" s="16">
        <v>0</v>
      </c>
      <c r="H41" s="16">
        <v>0</v>
      </c>
      <c r="I41" s="16">
        <v>0</v>
      </c>
      <c r="J41" s="16">
        <v>0</v>
      </c>
      <c r="K41" s="16">
        <v>0</v>
      </c>
      <c r="L41" s="16">
        <v>0</v>
      </c>
      <c r="M41" s="16">
        <v>0</v>
      </c>
      <c r="N41" s="16">
        <v>0</v>
      </c>
      <c r="O41" s="16">
        <v>0</v>
      </c>
      <c r="P41" s="16">
        <v>0</v>
      </c>
      <c r="Q41" s="16">
        <v>0</v>
      </c>
      <c r="R41" s="16">
        <v>0</v>
      </c>
      <c r="S41" s="16"/>
      <c r="T41" s="16">
        <v>0</v>
      </c>
      <c r="U41" s="16"/>
      <c r="V41" s="16">
        <v>0</v>
      </c>
      <c r="W41" s="16"/>
      <c r="X41" s="16">
        <v>0</v>
      </c>
      <c r="Y41" s="16"/>
      <c r="Z41" s="16">
        <v>0</v>
      </c>
      <c r="AA41" s="16"/>
      <c r="AB41" s="16">
        <v>0</v>
      </c>
      <c r="AC41" s="16"/>
      <c r="AD41" s="16">
        <v>0</v>
      </c>
      <c r="AE41" s="16"/>
      <c r="AF41" s="110"/>
      <c r="AG41" s="38"/>
      <c r="AI41" s="38">
        <f t="shared" si="3"/>
        <v>0</v>
      </c>
      <c r="AJ41" s="38">
        <f t="shared" si="4"/>
        <v>0</v>
      </c>
      <c r="AK41" s="38">
        <f t="shared" si="5"/>
        <v>0</v>
      </c>
    </row>
    <row r="42" spans="1:37" s="6" customFormat="1" ht="69.75" customHeight="1" x14ac:dyDescent="0.2">
      <c r="A42" s="58" t="s">
        <v>46</v>
      </c>
      <c r="B42" s="18">
        <f>B43+B46+B51</f>
        <v>49231.298000000003</v>
      </c>
      <c r="C42" s="18">
        <f>C43+C46</f>
        <v>21635.122500000001</v>
      </c>
      <c r="D42" s="18">
        <f>D43+D46</f>
        <v>21635.122500000001</v>
      </c>
      <c r="E42" s="18">
        <f>E43+E46</f>
        <v>18012.879000000001</v>
      </c>
      <c r="F42" s="28">
        <f t="shared" si="50"/>
        <v>36.588267487889517</v>
      </c>
      <c r="G42" s="16">
        <f t="shared" si="51"/>
        <v>83.257578042370682</v>
      </c>
      <c r="H42" s="15">
        <f t="shared" ref="H42:AE42" si="56">H44+H47</f>
        <v>1524.9</v>
      </c>
      <c r="I42" s="15">
        <f t="shared" si="56"/>
        <v>1078.586</v>
      </c>
      <c r="J42" s="15">
        <f t="shared" si="56"/>
        <v>3319.9467500000001</v>
      </c>
      <c r="K42" s="15">
        <f t="shared" si="56"/>
        <v>2814.75</v>
      </c>
      <c r="L42" s="15">
        <f t="shared" si="56"/>
        <v>3769.25</v>
      </c>
      <c r="M42" s="15">
        <f t="shared" si="56"/>
        <v>2524.623</v>
      </c>
      <c r="N42" s="50">
        <f t="shared" si="56"/>
        <v>3402.4437499999999</v>
      </c>
      <c r="O42" s="15">
        <f t="shared" si="56"/>
        <v>2906.8</v>
      </c>
      <c r="P42" s="15">
        <f t="shared" si="56"/>
        <v>4256.5420000000004</v>
      </c>
      <c r="Q42" s="15">
        <f t="shared" si="56"/>
        <v>3520.84</v>
      </c>
      <c r="R42" s="15">
        <f t="shared" si="56"/>
        <v>5362.04</v>
      </c>
      <c r="S42" s="15">
        <f t="shared" si="56"/>
        <v>5167.28</v>
      </c>
      <c r="T42" s="15">
        <f t="shared" si="56"/>
        <v>4138.3420000000006</v>
      </c>
      <c r="U42" s="15">
        <f t="shared" si="56"/>
        <v>0</v>
      </c>
      <c r="V42" s="15">
        <f t="shared" si="56"/>
        <v>3707.0920000000001</v>
      </c>
      <c r="W42" s="15">
        <f t="shared" si="56"/>
        <v>0</v>
      </c>
      <c r="X42" s="15">
        <f t="shared" si="56"/>
        <v>3828.192</v>
      </c>
      <c r="Y42" s="15">
        <f t="shared" si="56"/>
        <v>0</v>
      </c>
      <c r="Z42" s="15">
        <f t="shared" si="56"/>
        <v>3712.9014999999999</v>
      </c>
      <c r="AA42" s="15">
        <f t="shared" si="56"/>
        <v>0</v>
      </c>
      <c r="AB42" s="15">
        <f t="shared" si="56"/>
        <v>4226.9619999999995</v>
      </c>
      <c r="AC42" s="15">
        <f t="shared" si="56"/>
        <v>0</v>
      </c>
      <c r="AD42" s="15">
        <f t="shared" si="56"/>
        <v>4982.6859999999997</v>
      </c>
      <c r="AE42" s="15">
        <f t="shared" si="56"/>
        <v>0</v>
      </c>
      <c r="AF42" s="70"/>
      <c r="AG42" s="38"/>
      <c r="AI42" s="38">
        <f t="shared" si="3"/>
        <v>46231.298000000003</v>
      </c>
      <c r="AJ42" s="38">
        <f t="shared" si="4"/>
        <v>9324.7590000000018</v>
      </c>
      <c r="AK42" s="38">
        <f t="shared" si="5"/>
        <v>12016.540500000001</v>
      </c>
    </row>
    <row r="43" spans="1:37" s="6" customFormat="1" ht="96" customHeight="1" x14ac:dyDescent="0.2">
      <c r="A43" s="35" t="s">
        <v>52</v>
      </c>
      <c r="B43" s="18">
        <f>B44</f>
        <v>210</v>
      </c>
      <c r="C43" s="18">
        <f t="shared" ref="C43:AE43" si="57">C44</f>
        <v>0</v>
      </c>
      <c r="D43" s="18">
        <f t="shared" si="57"/>
        <v>0</v>
      </c>
      <c r="E43" s="18">
        <f>E44</f>
        <v>0</v>
      </c>
      <c r="F43" s="51">
        <f t="shared" si="57"/>
        <v>0</v>
      </c>
      <c r="G43" s="17">
        <f>G44</f>
        <v>0</v>
      </c>
      <c r="H43" s="18">
        <f t="shared" si="57"/>
        <v>0</v>
      </c>
      <c r="I43" s="18">
        <f t="shared" si="57"/>
        <v>0</v>
      </c>
      <c r="J43" s="18">
        <f t="shared" si="57"/>
        <v>0</v>
      </c>
      <c r="K43" s="18">
        <f t="shared" si="57"/>
        <v>0</v>
      </c>
      <c r="L43" s="18">
        <f t="shared" si="57"/>
        <v>0</v>
      </c>
      <c r="M43" s="18">
        <f t="shared" si="57"/>
        <v>0</v>
      </c>
      <c r="N43" s="29">
        <f t="shared" si="57"/>
        <v>0</v>
      </c>
      <c r="O43" s="18">
        <f t="shared" si="57"/>
        <v>0</v>
      </c>
      <c r="P43" s="18">
        <f t="shared" si="57"/>
        <v>0</v>
      </c>
      <c r="Q43" s="18">
        <f t="shared" si="57"/>
        <v>0</v>
      </c>
      <c r="R43" s="18">
        <f t="shared" si="57"/>
        <v>0</v>
      </c>
      <c r="S43" s="18">
        <f t="shared" si="57"/>
        <v>0</v>
      </c>
      <c r="T43" s="18">
        <f t="shared" si="57"/>
        <v>0</v>
      </c>
      <c r="U43" s="18">
        <f t="shared" si="57"/>
        <v>0</v>
      </c>
      <c r="V43" s="18">
        <f t="shared" si="57"/>
        <v>0</v>
      </c>
      <c r="W43" s="18">
        <f t="shared" si="57"/>
        <v>0</v>
      </c>
      <c r="X43" s="18">
        <f t="shared" si="57"/>
        <v>210</v>
      </c>
      <c r="Y43" s="18">
        <f t="shared" si="57"/>
        <v>0</v>
      </c>
      <c r="Z43" s="18">
        <f t="shared" si="57"/>
        <v>0</v>
      </c>
      <c r="AA43" s="18">
        <f t="shared" si="57"/>
        <v>0</v>
      </c>
      <c r="AB43" s="18">
        <f t="shared" si="57"/>
        <v>0</v>
      </c>
      <c r="AC43" s="18">
        <f t="shared" si="57"/>
        <v>0</v>
      </c>
      <c r="AD43" s="18">
        <f t="shared" si="57"/>
        <v>0</v>
      </c>
      <c r="AE43" s="18">
        <f t="shared" si="57"/>
        <v>0</v>
      </c>
      <c r="AF43" s="71" t="s">
        <v>62</v>
      </c>
      <c r="AG43" s="38"/>
      <c r="AI43" s="38">
        <f t="shared" si="3"/>
        <v>210</v>
      </c>
      <c r="AJ43" s="38">
        <f t="shared" si="4"/>
        <v>0</v>
      </c>
      <c r="AK43" s="38">
        <f t="shared" si="5"/>
        <v>0</v>
      </c>
    </row>
    <row r="44" spans="1:37" s="6" customFormat="1" ht="23.25" customHeight="1" x14ac:dyDescent="0.25">
      <c r="A44" s="23" t="s">
        <v>24</v>
      </c>
      <c r="B44" s="18">
        <f>B45</f>
        <v>210</v>
      </c>
      <c r="C44" s="15">
        <f>H44</f>
        <v>0</v>
      </c>
      <c r="D44" s="15">
        <f>I44</f>
        <v>0</v>
      </c>
      <c r="E44" s="15">
        <f>I44+K44+M44+O44+Q44</f>
        <v>0</v>
      </c>
      <c r="F44" s="28">
        <f>E44/B44*100</f>
        <v>0</v>
      </c>
      <c r="G44" s="16">
        <v>0</v>
      </c>
      <c r="H44" s="15">
        <f>H45</f>
        <v>0</v>
      </c>
      <c r="I44" s="15">
        <f t="shared" ref="I44:AE44" si="58">I45</f>
        <v>0</v>
      </c>
      <c r="J44" s="15">
        <f t="shared" si="58"/>
        <v>0</v>
      </c>
      <c r="K44" s="15">
        <f t="shared" si="58"/>
        <v>0</v>
      </c>
      <c r="L44" s="15">
        <f t="shared" si="58"/>
        <v>0</v>
      </c>
      <c r="M44" s="15">
        <f t="shared" si="58"/>
        <v>0</v>
      </c>
      <c r="N44" s="50">
        <f t="shared" si="58"/>
        <v>0</v>
      </c>
      <c r="O44" s="15">
        <f t="shared" si="58"/>
        <v>0</v>
      </c>
      <c r="P44" s="15">
        <f t="shared" si="58"/>
        <v>0</v>
      </c>
      <c r="Q44" s="15">
        <f t="shared" si="58"/>
        <v>0</v>
      </c>
      <c r="R44" s="15">
        <f t="shared" si="58"/>
        <v>0</v>
      </c>
      <c r="S44" s="15">
        <f t="shared" si="58"/>
        <v>0</v>
      </c>
      <c r="T44" s="15">
        <f t="shared" si="58"/>
        <v>0</v>
      </c>
      <c r="U44" s="15">
        <f t="shared" si="58"/>
        <v>0</v>
      </c>
      <c r="V44" s="15">
        <f t="shared" si="58"/>
        <v>0</v>
      </c>
      <c r="W44" s="15">
        <f t="shared" si="58"/>
        <v>0</v>
      </c>
      <c r="X44" s="15">
        <f t="shared" si="58"/>
        <v>210</v>
      </c>
      <c r="Y44" s="15">
        <f t="shared" si="58"/>
        <v>0</v>
      </c>
      <c r="Z44" s="15">
        <f t="shared" si="58"/>
        <v>0</v>
      </c>
      <c r="AA44" s="15">
        <f t="shared" si="58"/>
        <v>0</v>
      </c>
      <c r="AB44" s="15">
        <f t="shared" si="58"/>
        <v>0</v>
      </c>
      <c r="AC44" s="15">
        <f t="shared" si="58"/>
        <v>0</v>
      </c>
      <c r="AD44" s="15">
        <f t="shared" si="58"/>
        <v>0</v>
      </c>
      <c r="AE44" s="15">
        <f t="shared" si="58"/>
        <v>0</v>
      </c>
      <c r="AF44" s="70"/>
      <c r="AG44" s="38"/>
      <c r="AI44" s="38">
        <f t="shared" si="3"/>
        <v>210</v>
      </c>
      <c r="AJ44" s="38">
        <f t="shared" si="4"/>
        <v>0</v>
      </c>
      <c r="AK44" s="38">
        <f t="shared" si="5"/>
        <v>0</v>
      </c>
    </row>
    <row r="45" spans="1:37" s="6" customFormat="1" ht="22.5" customHeight="1" x14ac:dyDescent="0.25">
      <c r="A45" s="25" t="s">
        <v>21</v>
      </c>
      <c r="B45" s="17">
        <f>H45+J45+L45+N45+P45+R45+T45+V45+X45+Z45+AB45+AD45</f>
        <v>210</v>
      </c>
      <c r="C45" s="16">
        <f>H45+J45+L45+N45+P45+R45+T45</f>
        <v>0</v>
      </c>
      <c r="D45" s="16">
        <f>H45+J45+L45++N45+P45+R45+T45</f>
        <v>0</v>
      </c>
      <c r="E45" s="16">
        <f>I45+K45+M45+O45+Q45+S45+U45</f>
        <v>0</v>
      </c>
      <c r="F45" s="28">
        <f t="shared" ref="F45:F54" si="59">E45/B45*100</f>
        <v>0</v>
      </c>
      <c r="G45" s="16">
        <v>0</v>
      </c>
      <c r="H45" s="16">
        <v>0</v>
      </c>
      <c r="I45" s="16">
        <v>0</v>
      </c>
      <c r="J45" s="16">
        <v>0</v>
      </c>
      <c r="K45" s="16">
        <v>0</v>
      </c>
      <c r="L45" s="16">
        <v>0</v>
      </c>
      <c r="M45" s="16">
        <v>0</v>
      </c>
      <c r="N45" s="28">
        <v>0</v>
      </c>
      <c r="O45" s="16">
        <v>0</v>
      </c>
      <c r="P45" s="16">
        <v>0</v>
      </c>
      <c r="Q45" s="16">
        <v>0</v>
      </c>
      <c r="R45" s="16">
        <v>0</v>
      </c>
      <c r="S45" s="16"/>
      <c r="T45" s="16">
        <v>0</v>
      </c>
      <c r="U45" s="16"/>
      <c r="V45" s="16">
        <v>0</v>
      </c>
      <c r="W45" s="16"/>
      <c r="X45" s="16">
        <v>210</v>
      </c>
      <c r="Y45" s="16"/>
      <c r="Z45" s="16">
        <v>0</v>
      </c>
      <c r="AA45" s="16"/>
      <c r="AB45" s="16">
        <v>0</v>
      </c>
      <c r="AC45" s="16"/>
      <c r="AD45" s="16">
        <v>0</v>
      </c>
      <c r="AE45" s="16"/>
      <c r="AF45" s="70"/>
      <c r="AG45" s="38"/>
      <c r="AI45" s="38">
        <f t="shared" si="3"/>
        <v>210</v>
      </c>
      <c r="AJ45" s="38">
        <f t="shared" si="4"/>
        <v>0</v>
      </c>
      <c r="AK45" s="38">
        <f t="shared" si="5"/>
        <v>0</v>
      </c>
    </row>
    <row r="46" spans="1:37" s="6" customFormat="1" ht="50.25" customHeight="1" x14ac:dyDescent="0.25">
      <c r="A46" s="25" t="s">
        <v>50</v>
      </c>
      <c r="B46" s="18">
        <f>B47</f>
        <v>46021.298000000003</v>
      </c>
      <c r="C46" s="18">
        <f>C47</f>
        <v>21635.122500000001</v>
      </c>
      <c r="D46" s="18">
        <f>D47</f>
        <v>21635.122500000001</v>
      </c>
      <c r="E46" s="29">
        <f>E47</f>
        <v>18012.879000000001</v>
      </c>
      <c r="F46" s="28">
        <f t="shared" si="59"/>
        <v>39.140310644867078</v>
      </c>
      <c r="G46" s="28">
        <f t="shared" ref="G46:G50" si="60">E46/C46*100</f>
        <v>83.257578042370682</v>
      </c>
      <c r="H46" s="50">
        <f>H47</f>
        <v>1524.9</v>
      </c>
      <c r="I46" s="50">
        <f t="shared" ref="I46:AE46" si="61">I47</f>
        <v>1078.586</v>
      </c>
      <c r="J46" s="50">
        <f t="shared" si="61"/>
        <v>3319.9467500000001</v>
      </c>
      <c r="K46" s="50">
        <f t="shared" si="61"/>
        <v>2814.75</v>
      </c>
      <c r="L46" s="50">
        <f t="shared" si="61"/>
        <v>3769.25</v>
      </c>
      <c r="M46" s="50">
        <f>M47</f>
        <v>2524.623</v>
      </c>
      <c r="N46" s="50">
        <f t="shared" si="61"/>
        <v>3402.4437499999999</v>
      </c>
      <c r="O46" s="50">
        <f t="shared" si="61"/>
        <v>2906.8</v>
      </c>
      <c r="P46" s="50">
        <f t="shared" si="61"/>
        <v>4256.5420000000004</v>
      </c>
      <c r="Q46" s="50">
        <f t="shared" si="61"/>
        <v>3520.84</v>
      </c>
      <c r="R46" s="50">
        <f t="shared" si="61"/>
        <v>5362.04</v>
      </c>
      <c r="S46" s="15">
        <f t="shared" si="61"/>
        <v>5167.28</v>
      </c>
      <c r="T46" s="50">
        <f t="shared" si="61"/>
        <v>4138.3420000000006</v>
      </c>
      <c r="U46" s="50">
        <f t="shared" si="61"/>
        <v>0</v>
      </c>
      <c r="V46" s="50">
        <f t="shared" si="61"/>
        <v>3707.0920000000001</v>
      </c>
      <c r="W46" s="50">
        <f t="shared" si="61"/>
        <v>0</v>
      </c>
      <c r="X46" s="50">
        <f t="shared" si="61"/>
        <v>3618.192</v>
      </c>
      <c r="Y46" s="50">
        <f t="shared" si="61"/>
        <v>0</v>
      </c>
      <c r="Z46" s="50">
        <f t="shared" si="61"/>
        <v>3712.9014999999999</v>
      </c>
      <c r="AA46" s="50">
        <f t="shared" si="61"/>
        <v>0</v>
      </c>
      <c r="AB46" s="50">
        <f t="shared" si="61"/>
        <v>4226.9619999999995</v>
      </c>
      <c r="AC46" s="50">
        <f t="shared" si="61"/>
        <v>0</v>
      </c>
      <c r="AD46" s="50">
        <f t="shared" si="61"/>
        <v>4982.6859999999997</v>
      </c>
      <c r="AE46" s="50">
        <f t="shared" si="61"/>
        <v>0</v>
      </c>
      <c r="AF46" s="108" t="s">
        <v>60</v>
      </c>
      <c r="AG46" s="38"/>
      <c r="AI46" s="38">
        <f t="shared" si="3"/>
        <v>46021.298000000003</v>
      </c>
      <c r="AJ46" s="38">
        <f t="shared" si="4"/>
        <v>9324.7590000000018</v>
      </c>
      <c r="AK46" s="38">
        <f t="shared" si="5"/>
        <v>12016.540500000001</v>
      </c>
    </row>
    <row r="47" spans="1:37" s="6" customFormat="1" ht="23.25" customHeight="1" x14ac:dyDescent="0.25">
      <c r="A47" s="23" t="s">
        <v>24</v>
      </c>
      <c r="B47" s="18">
        <f>B49+B50</f>
        <v>46021.298000000003</v>
      </c>
      <c r="C47" s="18">
        <f>C49+C50</f>
        <v>21635.122500000001</v>
      </c>
      <c r="D47" s="18">
        <f t="shared" ref="D47:AE47" si="62">D49+D50</f>
        <v>21635.122500000001</v>
      </c>
      <c r="E47" s="29">
        <f t="shared" si="62"/>
        <v>18012.879000000001</v>
      </c>
      <c r="F47" s="29">
        <f t="shared" si="62"/>
        <v>71.310544246901415</v>
      </c>
      <c r="G47" s="29">
        <f t="shared" si="62"/>
        <v>178.87695478075017</v>
      </c>
      <c r="H47" s="29">
        <f t="shared" si="62"/>
        <v>1524.9</v>
      </c>
      <c r="I47" s="29">
        <f t="shared" si="62"/>
        <v>1078.586</v>
      </c>
      <c r="J47" s="29">
        <f t="shared" si="62"/>
        <v>3319.9467500000001</v>
      </c>
      <c r="K47" s="29">
        <f t="shared" si="62"/>
        <v>2814.75</v>
      </c>
      <c r="L47" s="29">
        <f t="shared" si="62"/>
        <v>3769.25</v>
      </c>
      <c r="M47" s="29">
        <f t="shared" si="62"/>
        <v>2524.623</v>
      </c>
      <c r="N47" s="29">
        <f t="shared" si="62"/>
        <v>3402.4437499999999</v>
      </c>
      <c r="O47" s="29">
        <f t="shared" si="62"/>
        <v>2906.8</v>
      </c>
      <c r="P47" s="18">
        <f>P49+P50</f>
        <v>4256.5420000000004</v>
      </c>
      <c r="Q47" s="29">
        <f t="shared" si="62"/>
        <v>3520.84</v>
      </c>
      <c r="R47" s="29">
        <f t="shared" si="62"/>
        <v>5362.04</v>
      </c>
      <c r="S47" s="18">
        <f t="shared" si="62"/>
        <v>5167.28</v>
      </c>
      <c r="T47" s="18">
        <f t="shared" si="62"/>
        <v>4138.3420000000006</v>
      </c>
      <c r="U47" s="29">
        <f t="shared" si="62"/>
        <v>0</v>
      </c>
      <c r="V47" s="29">
        <f t="shared" si="62"/>
        <v>3707.0920000000001</v>
      </c>
      <c r="W47" s="29">
        <f>W49+W50</f>
        <v>0</v>
      </c>
      <c r="X47" s="29">
        <f t="shared" si="62"/>
        <v>3618.192</v>
      </c>
      <c r="Y47" s="29">
        <f t="shared" si="62"/>
        <v>0</v>
      </c>
      <c r="Z47" s="29">
        <f t="shared" si="62"/>
        <v>3712.9014999999999</v>
      </c>
      <c r="AA47" s="29">
        <f t="shared" si="62"/>
        <v>0</v>
      </c>
      <c r="AB47" s="29">
        <f>AB49+AB50</f>
        <v>4226.9619999999995</v>
      </c>
      <c r="AC47" s="29">
        <f t="shared" si="62"/>
        <v>0</v>
      </c>
      <c r="AD47" s="29">
        <f t="shared" si="62"/>
        <v>4982.6859999999997</v>
      </c>
      <c r="AE47" s="29">
        <f t="shared" si="62"/>
        <v>0</v>
      </c>
      <c r="AF47" s="109"/>
      <c r="AG47" s="38"/>
      <c r="AI47" s="38">
        <f t="shared" si="3"/>
        <v>46021.298000000003</v>
      </c>
      <c r="AJ47" s="38">
        <f t="shared" si="4"/>
        <v>9324.7590000000018</v>
      </c>
      <c r="AK47" s="38">
        <f t="shared" si="5"/>
        <v>12016.540500000001</v>
      </c>
    </row>
    <row r="48" spans="1:37" s="6" customFormat="1" ht="22.5" customHeight="1" x14ac:dyDescent="0.25">
      <c r="A48" s="25" t="s">
        <v>20</v>
      </c>
      <c r="B48" s="17">
        <f>H48+J48+L48+N48+P48+R48+T48+V48+X48+Z48+AB48+AD48</f>
        <v>0</v>
      </c>
      <c r="C48" s="16">
        <f>H48+J48+L48+N48+P48+R48+T48</f>
        <v>0</v>
      </c>
      <c r="D48" s="16">
        <f>H48+J48+L48++N48+P48+R48+T48</f>
        <v>0</v>
      </c>
      <c r="E48" s="28">
        <f>I48+K48+M48+O48+Q48+S48+U48</f>
        <v>0</v>
      </c>
      <c r="F48" s="28">
        <v>0</v>
      </c>
      <c r="G48" s="28">
        <v>0</v>
      </c>
      <c r="H48" s="28">
        <v>0</v>
      </c>
      <c r="I48" s="28">
        <v>0</v>
      </c>
      <c r="J48" s="28">
        <v>0</v>
      </c>
      <c r="K48" s="28">
        <v>0</v>
      </c>
      <c r="L48" s="28">
        <v>0</v>
      </c>
      <c r="M48" s="28">
        <v>0</v>
      </c>
      <c r="N48" s="28">
        <v>0</v>
      </c>
      <c r="O48" s="28">
        <v>0</v>
      </c>
      <c r="P48" s="28">
        <v>0</v>
      </c>
      <c r="Q48" s="28">
        <v>0</v>
      </c>
      <c r="R48" s="28">
        <v>0</v>
      </c>
      <c r="S48" s="16">
        <v>0</v>
      </c>
      <c r="T48" s="28">
        <v>0</v>
      </c>
      <c r="U48" s="28"/>
      <c r="V48" s="28">
        <v>0</v>
      </c>
      <c r="W48" s="28"/>
      <c r="X48" s="28">
        <v>0</v>
      </c>
      <c r="Y48" s="28"/>
      <c r="Z48" s="28">
        <v>0</v>
      </c>
      <c r="AA48" s="28"/>
      <c r="AB48" s="28">
        <v>0</v>
      </c>
      <c r="AC48" s="28"/>
      <c r="AD48" s="28">
        <v>0</v>
      </c>
      <c r="AE48" s="28"/>
      <c r="AF48" s="109"/>
      <c r="AG48" s="38"/>
      <c r="AI48" s="38">
        <f t="shared" si="3"/>
        <v>0</v>
      </c>
      <c r="AJ48" s="38">
        <f t="shared" si="4"/>
        <v>0</v>
      </c>
      <c r="AK48" s="38">
        <f t="shared" si="5"/>
        <v>0</v>
      </c>
    </row>
    <row r="49" spans="1:37" s="6" customFormat="1" ht="27" customHeight="1" x14ac:dyDescent="0.25">
      <c r="A49" s="25" t="s">
        <v>21</v>
      </c>
      <c r="B49" s="17">
        <f>H49+J49+L49+N49+P49+R49+T49+V49+X49+Z49+AB49+AD49</f>
        <v>38534.199000000001</v>
      </c>
      <c r="C49" s="16">
        <f>H49+J49+L49+N49+P49+R49</f>
        <v>19289.7415</v>
      </c>
      <c r="D49" s="16">
        <f>C49</f>
        <v>19289.7415</v>
      </c>
      <c r="E49" s="28">
        <f>I49+K49+M49+O49+Q49+S49+U49+W49+Y49+AA49+AC49+AE49</f>
        <v>15730.109</v>
      </c>
      <c r="F49" s="28">
        <f t="shared" si="59"/>
        <v>40.82116511621274</v>
      </c>
      <c r="G49" s="28">
        <f t="shared" si="60"/>
        <v>81.546499728884385</v>
      </c>
      <c r="H49" s="28">
        <f>1524900/1000</f>
        <v>1524.9</v>
      </c>
      <c r="I49" s="28">
        <f>1078.586</f>
        <v>1078.586</v>
      </c>
      <c r="J49" s="28">
        <f>3319946.75/1000</f>
        <v>3319.9467500000001</v>
      </c>
      <c r="K49" s="28">
        <v>2814.75</v>
      </c>
      <c r="L49" s="28">
        <f>3769250/1000</f>
        <v>3769.25</v>
      </c>
      <c r="M49" s="28">
        <f>2524.623</f>
        <v>2524.623</v>
      </c>
      <c r="N49" s="28">
        <f>3402443.75/1000</f>
        <v>3402.4437499999999</v>
      </c>
      <c r="O49" s="28">
        <v>2906.8</v>
      </c>
      <c r="P49" s="16">
        <v>3678.951</v>
      </c>
      <c r="Q49" s="16">
        <v>3519.73</v>
      </c>
      <c r="R49" s="16">
        <f>3594250/1000</f>
        <v>3594.25</v>
      </c>
      <c r="S49" s="16">
        <v>2885.62</v>
      </c>
      <c r="T49" s="16">
        <v>3560.7510000000002</v>
      </c>
      <c r="U49" s="16"/>
      <c r="V49" s="16">
        <v>2979.5010000000002</v>
      </c>
      <c r="W49" s="16"/>
      <c r="X49" s="16">
        <v>2890.6010000000001</v>
      </c>
      <c r="Y49" s="16"/>
      <c r="Z49" s="16">
        <v>3135.3105</v>
      </c>
      <c r="AA49" s="16"/>
      <c r="AB49" s="16">
        <v>2965.9960000000001</v>
      </c>
      <c r="AC49" s="16"/>
      <c r="AD49" s="16">
        <v>3712.2979999999998</v>
      </c>
      <c r="AE49" s="16"/>
      <c r="AF49" s="110"/>
      <c r="AG49" s="38"/>
      <c r="AI49" s="38">
        <f t="shared" si="3"/>
        <v>38534.199000000001</v>
      </c>
      <c r="AJ49" s="38">
        <f t="shared" si="4"/>
        <v>9324.7590000000018</v>
      </c>
      <c r="AK49" s="38">
        <f t="shared" si="5"/>
        <v>12016.540500000001</v>
      </c>
    </row>
    <row r="50" spans="1:37" s="6" customFormat="1" ht="39" customHeight="1" x14ac:dyDescent="0.25">
      <c r="A50" s="25" t="s">
        <v>58</v>
      </c>
      <c r="B50" s="17">
        <f>H50+J50+L50+N50+P50+R50+T50+V50+X50+Z50+AB50+AD50</f>
        <v>7487.0989999999993</v>
      </c>
      <c r="C50" s="16">
        <f>H50+J50+L50+N50+P50+R50</f>
        <v>2345.3809999999999</v>
      </c>
      <c r="D50" s="16">
        <f>C50</f>
        <v>2345.3809999999999</v>
      </c>
      <c r="E50" s="16">
        <f>I50+K50+M50+O50+Q50+S50+U50+W50+Y50+AA50+AC50+AE50</f>
        <v>2282.77</v>
      </c>
      <c r="F50" s="16">
        <f t="shared" si="59"/>
        <v>30.489379130688672</v>
      </c>
      <c r="G50" s="16">
        <f t="shared" si="60"/>
        <v>97.330455051865783</v>
      </c>
      <c r="H50" s="16">
        <v>0</v>
      </c>
      <c r="I50" s="16">
        <v>0</v>
      </c>
      <c r="J50" s="16">
        <v>0</v>
      </c>
      <c r="K50" s="16">
        <v>0</v>
      </c>
      <c r="L50" s="16">
        <v>0</v>
      </c>
      <c r="M50" s="16">
        <v>0</v>
      </c>
      <c r="N50" s="16">
        <v>0</v>
      </c>
      <c r="O50" s="16">
        <v>0</v>
      </c>
      <c r="P50" s="16">
        <f>(133973+443618)/1000</f>
        <v>577.59100000000001</v>
      </c>
      <c r="Q50" s="16">
        <v>1.1100000000000001</v>
      </c>
      <c r="R50" s="16">
        <v>1767.79</v>
      </c>
      <c r="S50" s="16">
        <v>2281.66</v>
      </c>
      <c r="T50" s="16">
        <v>577.59100000000001</v>
      </c>
      <c r="U50" s="16"/>
      <c r="V50" s="16">
        <v>727.59100000000001</v>
      </c>
      <c r="W50" s="16"/>
      <c r="X50" s="16">
        <v>727.59100000000001</v>
      </c>
      <c r="Y50" s="16"/>
      <c r="Z50" s="16">
        <v>577.59100000000001</v>
      </c>
      <c r="AA50" s="16"/>
      <c r="AB50" s="16">
        <v>1260.9659999999999</v>
      </c>
      <c r="AC50" s="16"/>
      <c r="AD50" s="16">
        <v>1270.3879999999999</v>
      </c>
      <c r="AE50" s="16"/>
      <c r="AF50" s="72" t="s">
        <v>68</v>
      </c>
      <c r="AG50" s="38"/>
      <c r="AI50" s="38"/>
      <c r="AJ50" s="38">
        <f t="shared" si="4"/>
        <v>0</v>
      </c>
      <c r="AK50" s="38">
        <f t="shared" si="5"/>
        <v>0</v>
      </c>
    </row>
    <row r="51" spans="1:37" s="6" customFormat="1" ht="96" customHeight="1" x14ac:dyDescent="0.2">
      <c r="A51" s="77" t="s">
        <v>53</v>
      </c>
      <c r="B51" s="29">
        <f>B52</f>
        <v>3000</v>
      </c>
      <c r="C51" s="29">
        <f t="shared" ref="C51:AE52" si="63">C52</f>
        <v>0</v>
      </c>
      <c r="D51" s="29">
        <f t="shared" si="63"/>
        <v>0</v>
      </c>
      <c r="E51" s="18">
        <f>E52</f>
        <v>0</v>
      </c>
      <c r="F51" s="17">
        <f t="shared" si="63"/>
        <v>0</v>
      </c>
      <c r="G51" s="17">
        <f>G52</f>
        <v>0</v>
      </c>
      <c r="H51" s="18">
        <f t="shared" si="63"/>
        <v>0</v>
      </c>
      <c r="I51" s="18">
        <f t="shared" si="63"/>
        <v>0</v>
      </c>
      <c r="J51" s="18">
        <f t="shared" si="63"/>
        <v>0</v>
      </c>
      <c r="K51" s="18">
        <f t="shared" si="63"/>
        <v>0</v>
      </c>
      <c r="L51" s="18">
        <f t="shared" si="63"/>
        <v>0</v>
      </c>
      <c r="M51" s="18">
        <f t="shared" si="63"/>
        <v>0</v>
      </c>
      <c r="N51" s="18">
        <f t="shared" si="63"/>
        <v>0</v>
      </c>
      <c r="O51" s="18">
        <f t="shared" si="63"/>
        <v>0</v>
      </c>
      <c r="P51" s="18">
        <f t="shared" si="63"/>
        <v>0</v>
      </c>
      <c r="Q51" s="18">
        <f t="shared" si="63"/>
        <v>0</v>
      </c>
      <c r="R51" s="18">
        <f t="shared" si="63"/>
        <v>0</v>
      </c>
      <c r="S51" s="29">
        <f t="shared" si="63"/>
        <v>0</v>
      </c>
      <c r="T51" s="18">
        <f t="shared" si="63"/>
        <v>0</v>
      </c>
      <c r="U51" s="18">
        <f t="shared" si="63"/>
        <v>0</v>
      </c>
      <c r="V51" s="18">
        <f t="shared" si="63"/>
        <v>0</v>
      </c>
      <c r="W51" s="18">
        <f t="shared" si="63"/>
        <v>0</v>
      </c>
      <c r="X51" s="18">
        <f t="shared" si="63"/>
        <v>3000</v>
      </c>
      <c r="Y51" s="18">
        <f t="shared" si="63"/>
        <v>0</v>
      </c>
      <c r="Z51" s="18">
        <f t="shared" si="63"/>
        <v>0</v>
      </c>
      <c r="AA51" s="18">
        <f t="shared" si="63"/>
        <v>0</v>
      </c>
      <c r="AB51" s="18">
        <f t="shared" si="63"/>
        <v>0</v>
      </c>
      <c r="AC51" s="18">
        <f t="shared" si="63"/>
        <v>0</v>
      </c>
      <c r="AD51" s="18">
        <f t="shared" si="63"/>
        <v>0</v>
      </c>
      <c r="AE51" s="18">
        <f t="shared" si="63"/>
        <v>0</v>
      </c>
      <c r="AF51" s="108" t="s">
        <v>63</v>
      </c>
      <c r="AG51" s="38"/>
      <c r="AI51" s="38">
        <f t="shared" ref="AI51:AI53" si="64">H51+J51+L51+N51+P51+R51+T51+V51+X51+Z51+AB51+AD51</f>
        <v>3000</v>
      </c>
      <c r="AJ51" s="38">
        <f t="shared" si="4"/>
        <v>0</v>
      </c>
      <c r="AK51" s="38">
        <f t="shared" si="5"/>
        <v>0</v>
      </c>
    </row>
    <row r="52" spans="1:37" s="6" customFormat="1" ht="23.25" customHeight="1" x14ac:dyDescent="0.25">
      <c r="A52" s="78" t="s">
        <v>24</v>
      </c>
      <c r="B52" s="29">
        <f>B53</f>
        <v>3000</v>
      </c>
      <c r="C52" s="50">
        <f>H52</f>
        <v>0</v>
      </c>
      <c r="D52" s="50">
        <f>I52</f>
        <v>0</v>
      </c>
      <c r="E52" s="15">
        <f>I52+K52+M52+O52+Q52</f>
        <v>0</v>
      </c>
      <c r="F52" s="16">
        <f>E52/B52*100</f>
        <v>0</v>
      </c>
      <c r="G52" s="16">
        <v>0</v>
      </c>
      <c r="H52" s="15">
        <f>H53</f>
        <v>0</v>
      </c>
      <c r="I52" s="15">
        <f t="shared" si="63"/>
        <v>0</v>
      </c>
      <c r="J52" s="15">
        <f t="shared" si="63"/>
        <v>0</v>
      </c>
      <c r="K52" s="15">
        <f t="shared" si="63"/>
        <v>0</v>
      </c>
      <c r="L52" s="15">
        <f t="shared" si="63"/>
        <v>0</v>
      </c>
      <c r="M52" s="15">
        <f t="shared" si="63"/>
        <v>0</v>
      </c>
      <c r="N52" s="15">
        <f t="shared" si="63"/>
        <v>0</v>
      </c>
      <c r="O52" s="15">
        <f t="shared" si="63"/>
        <v>0</v>
      </c>
      <c r="P52" s="15">
        <f t="shared" si="63"/>
        <v>0</v>
      </c>
      <c r="Q52" s="15">
        <f t="shared" si="63"/>
        <v>0</v>
      </c>
      <c r="R52" s="15">
        <f t="shared" si="63"/>
        <v>0</v>
      </c>
      <c r="S52" s="50">
        <f t="shared" si="63"/>
        <v>0</v>
      </c>
      <c r="T52" s="15">
        <f t="shared" si="63"/>
        <v>0</v>
      </c>
      <c r="U52" s="15">
        <f t="shared" si="63"/>
        <v>0</v>
      </c>
      <c r="V52" s="15">
        <f t="shared" si="63"/>
        <v>0</v>
      </c>
      <c r="W52" s="15">
        <f t="shared" si="63"/>
        <v>0</v>
      </c>
      <c r="X52" s="15">
        <f t="shared" si="63"/>
        <v>3000</v>
      </c>
      <c r="Y52" s="15">
        <f t="shared" si="63"/>
        <v>0</v>
      </c>
      <c r="Z52" s="15">
        <f t="shared" si="63"/>
        <v>0</v>
      </c>
      <c r="AA52" s="15">
        <f t="shared" si="63"/>
        <v>0</v>
      </c>
      <c r="AB52" s="15">
        <f t="shared" si="63"/>
        <v>0</v>
      </c>
      <c r="AC52" s="15">
        <f t="shared" si="63"/>
        <v>0</v>
      </c>
      <c r="AD52" s="15">
        <f t="shared" si="63"/>
        <v>0</v>
      </c>
      <c r="AE52" s="15">
        <f t="shared" si="63"/>
        <v>0</v>
      </c>
      <c r="AF52" s="109"/>
      <c r="AG52" s="38"/>
      <c r="AI52" s="38">
        <f t="shared" si="64"/>
        <v>3000</v>
      </c>
      <c r="AJ52" s="38">
        <f t="shared" si="4"/>
        <v>0</v>
      </c>
      <c r="AK52" s="38">
        <f t="shared" si="5"/>
        <v>0</v>
      </c>
    </row>
    <row r="53" spans="1:37" s="6" customFormat="1" ht="22.5" customHeight="1" x14ac:dyDescent="0.25">
      <c r="A53" s="79" t="s">
        <v>21</v>
      </c>
      <c r="B53" s="51">
        <f>H53+J53+L53+N53+P53+R53+T53+V53+X53+Z53+AB53+AD53</f>
        <v>3000</v>
      </c>
      <c r="C53" s="28">
        <f>H53+J53+L53+N53+P53+R53+T53</f>
        <v>0</v>
      </c>
      <c r="D53" s="28">
        <f>H53+J53+L53++N53+P53+R53+T53</f>
        <v>0</v>
      </c>
      <c r="E53" s="16">
        <f>I53+K53+M53+O53+Q53+S53+U53</f>
        <v>0</v>
      </c>
      <c r="F53" s="16">
        <f t="shared" ref="F53" si="65">E53/B53*100</f>
        <v>0</v>
      </c>
      <c r="G53" s="16">
        <v>0</v>
      </c>
      <c r="H53" s="16">
        <v>0</v>
      </c>
      <c r="I53" s="16">
        <v>0</v>
      </c>
      <c r="J53" s="16">
        <v>0</v>
      </c>
      <c r="K53" s="16">
        <v>0</v>
      </c>
      <c r="L53" s="16">
        <v>0</v>
      </c>
      <c r="M53" s="16">
        <v>0</v>
      </c>
      <c r="N53" s="16">
        <v>0</v>
      </c>
      <c r="O53" s="16">
        <v>0</v>
      </c>
      <c r="P53" s="16">
        <v>0</v>
      </c>
      <c r="Q53" s="16">
        <v>0</v>
      </c>
      <c r="R53" s="16">
        <v>0</v>
      </c>
      <c r="S53" s="28">
        <v>0</v>
      </c>
      <c r="T53" s="16">
        <v>0</v>
      </c>
      <c r="U53" s="16"/>
      <c r="V53" s="16">
        <v>0</v>
      </c>
      <c r="W53" s="16"/>
      <c r="X53" s="16">
        <v>3000</v>
      </c>
      <c r="Y53" s="16"/>
      <c r="Z53" s="16">
        <v>0</v>
      </c>
      <c r="AA53" s="16"/>
      <c r="AB53" s="16">
        <v>0</v>
      </c>
      <c r="AC53" s="16"/>
      <c r="AD53" s="16">
        <v>0</v>
      </c>
      <c r="AE53" s="16"/>
      <c r="AF53" s="110"/>
      <c r="AG53" s="38"/>
      <c r="AI53" s="38">
        <f t="shared" si="64"/>
        <v>3000</v>
      </c>
      <c r="AJ53" s="38">
        <f t="shared" si="4"/>
        <v>0</v>
      </c>
      <c r="AK53" s="38">
        <f t="shared" si="5"/>
        <v>0</v>
      </c>
    </row>
    <row r="54" spans="1:37" s="6" customFormat="1" ht="67.5" customHeight="1" x14ac:dyDescent="0.25">
      <c r="A54" s="23" t="s">
        <v>51</v>
      </c>
      <c r="B54" s="18">
        <f>B55</f>
        <v>250.096</v>
      </c>
      <c r="C54" s="18">
        <f>C55</f>
        <v>137.92599999999999</v>
      </c>
      <c r="D54" s="18">
        <f t="shared" ref="D54:E54" si="66">D55</f>
        <v>137.92599999999999</v>
      </c>
      <c r="E54" s="18">
        <f t="shared" si="66"/>
        <v>137.93</v>
      </c>
      <c r="F54" s="15">
        <f t="shared" si="59"/>
        <v>55.150822084319628</v>
      </c>
      <c r="G54" s="15">
        <v>0</v>
      </c>
      <c r="H54" s="15">
        <f>H55</f>
        <v>0</v>
      </c>
      <c r="I54" s="15">
        <f t="shared" ref="I54:AE54" si="67">I55</f>
        <v>0</v>
      </c>
      <c r="J54" s="15">
        <f t="shared" si="67"/>
        <v>0</v>
      </c>
      <c r="K54" s="15">
        <f t="shared" si="67"/>
        <v>0</v>
      </c>
      <c r="L54" s="15">
        <f t="shared" si="67"/>
        <v>137.92599999999999</v>
      </c>
      <c r="M54" s="15">
        <f>M55</f>
        <v>0</v>
      </c>
      <c r="N54" s="50">
        <f t="shared" si="67"/>
        <v>0</v>
      </c>
      <c r="O54" s="15">
        <f t="shared" si="67"/>
        <v>0</v>
      </c>
      <c r="P54" s="15">
        <f t="shared" si="67"/>
        <v>0</v>
      </c>
      <c r="Q54" s="15">
        <f t="shared" si="67"/>
        <v>0</v>
      </c>
      <c r="R54" s="15">
        <f t="shared" si="67"/>
        <v>0</v>
      </c>
      <c r="S54" s="15">
        <f t="shared" si="67"/>
        <v>137.93</v>
      </c>
      <c r="T54" s="15">
        <f t="shared" si="67"/>
        <v>0</v>
      </c>
      <c r="U54" s="15">
        <f t="shared" si="67"/>
        <v>0</v>
      </c>
      <c r="V54" s="15">
        <f t="shared" si="67"/>
        <v>65.44</v>
      </c>
      <c r="W54" s="15">
        <f t="shared" si="67"/>
        <v>0</v>
      </c>
      <c r="X54" s="15">
        <f t="shared" si="67"/>
        <v>0</v>
      </c>
      <c r="Y54" s="15">
        <f t="shared" si="67"/>
        <v>0</v>
      </c>
      <c r="Z54" s="15">
        <f t="shared" si="67"/>
        <v>46.71</v>
      </c>
      <c r="AA54" s="15">
        <f t="shared" si="67"/>
        <v>0</v>
      </c>
      <c r="AB54" s="15">
        <f t="shared" si="67"/>
        <v>0</v>
      </c>
      <c r="AC54" s="15">
        <f t="shared" si="67"/>
        <v>0</v>
      </c>
      <c r="AD54" s="15">
        <f t="shared" si="67"/>
        <v>0.02</v>
      </c>
      <c r="AE54" s="15">
        <f t="shared" si="67"/>
        <v>0</v>
      </c>
      <c r="AF54" s="108" t="s">
        <v>67</v>
      </c>
      <c r="AG54" s="38"/>
      <c r="AI54" s="38">
        <f t="shared" si="3"/>
        <v>250.096</v>
      </c>
      <c r="AJ54" s="38">
        <f t="shared" si="4"/>
        <v>0</v>
      </c>
      <c r="AK54" s="38">
        <f t="shared" si="5"/>
        <v>137.92599999999999</v>
      </c>
    </row>
    <row r="55" spans="1:37" s="6" customFormat="1" ht="24" customHeight="1" x14ac:dyDescent="0.25">
      <c r="A55" s="23" t="s">
        <v>24</v>
      </c>
      <c r="B55" s="18">
        <f>B57</f>
        <v>250.096</v>
      </c>
      <c r="C55" s="15">
        <f>C57</f>
        <v>137.92599999999999</v>
      </c>
      <c r="D55" s="15">
        <f>D57</f>
        <v>137.92599999999999</v>
      </c>
      <c r="E55" s="15">
        <f>E57</f>
        <v>137.93</v>
      </c>
      <c r="F55" s="15">
        <f>E55/B55*100</f>
        <v>55.150822084319628</v>
      </c>
      <c r="G55" s="15">
        <f>G57</f>
        <v>100.00290010585388</v>
      </c>
      <c r="H55" s="15">
        <f>H56+H57</f>
        <v>0</v>
      </c>
      <c r="I55" s="15">
        <f t="shared" ref="I55" si="68">I56+I57</f>
        <v>0</v>
      </c>
      <c r="J55" s="15">
        <f t="shared" ref="J55" si="69">J56+J57</f>
        <v>0</v>
      </c>
      <c r="K55" s="15">
        <f t="shared" ref="K55" si="70">K56+K57</f>
        <v>0</v>
      </c>
      <c r="L55" s="15">
        <f t="shared" ref="L55" si="71">L56+L57</f>
        <v>137.92599999999999</v>
      </c>
      <c r="M55" s="15">
        <f t="shared" ref="M55" si="72">M56+M57</f>
        <v>0</v>
      </c>
      <c r="N55" s="50">
        <f t="shared" ref="N55" si="73">N56+N57</f>
        <v>0</v>
      </c>
      <c r="O55" s="15">
        <f t="shared" ref="O55" si="74">O56+O57</f>
        <v>0</v>
      </c>
      <c r="P55" s="15">
        <f>P56+P57</f>
        <v>0</v>
      </c>
      <c r="Q55" s="15">
        <f t="shared" ref="Q55" si="75">Q56+Q57</f>
        <v>0</v>
      </c>
      <c r="R55" s="15">
        <f t="shared" ref="R55" si="76">R56+R57</f>
        <v>0</v>
      </c>
      <c r="S55" s="15">
        <f t="shared" ref="S55" si="77">S56+S57</f>
        <v>137.93</v>
      </c>
      <c r="T55" s="15">
        <f t="shared" ref="T55" si="78">T56+T57</f>
        <v>0</v>
      </c>
      <c r="U55" s="15">
        <f t="shared" ref="U55" si="79">U56+U57</f>
        <v>0</v>
      </c>
      <c r="V55" s="15">
        <f>V56+V57</f>
        <v>65.44</v>
      </c>
      <c r="W55" s="15">
        <f t="shared" ref="W55" si="80">W56+W57</f>
        <v>0</v>
      </c>
      <c r="X55" s="15">
        <f t="shared" ref="X55" si="81">X56+X57</f>
        <v>0</v>
      </c>
      <c r="Y55" s="15">
        <f t="shared" ref="Y55" si="82">Y56+Y57</f>
        <v>0</v>
      </c>
      <c r="Z55" s="15">
        <f t="shared" ref="Z55" si="83">Z56+Z57</f>
        <v>46.71</v>
      </c>
      <c r="AA55" s="15">
        <f t="shared" ref="AA55" si="84">AA56+AA57</f>
        <v>0</v>
      </c>
      <c r="AB55" s="15">
        <f t="shared" ref="AB55" si="85">AB56+AB57</f>
        <v>0</v>
      </c>
      <c r="AC55" s="15">
        <f t="shared" ref="AC55" si="86">AC56+AC57</f>
        <v>0</v>
      </c>
      <c r="AD55" s="15">
        <f>AD56+AD57</f>
        <v>0.02</v>
      </c>
      <c r="AE55" s="15">
        <f t="shared" ref="AE55" si="87">AE56+AE57</f>
        <v>0</v>
      </c>
      <c r="AF55" s="109"/>
      <c r="AG55" s="38"/>
      <c r="AI55" s="38">
        <f t="shared" si="3"/>
        <v>250.096</v>
      </c>
      <c r="AJ55" s="38">
        <f t="shared" si="4"/>
        <v>0</v>
      </c>
      <c r="AK55" s="38">
        <f t="shared" si="5"/>
        <v>137.92599999999999</v>
      </c>
    </row>
    <row r="56" spans="1:37" s="6" customFormat="1" ht="25.5" customHeight="1" x14ac:dyDescent="0.25">
      <c r="A56" s="25" t="s">
        <v>20</v>
      </c>
      <c r="B56" s="17">
        <f>H56+J56+L56+N56+P56+R56+T56+V56+X56+Z56+AB56+AD56</f>
        <v>0</v>
      </c>
      <c r="C56" s="16">
        <f>H56+J56+L56+N56+P56+R56+T56</f>
        <v>0</v>
      </c>
      <c r="D56" s="16">
        <f>H56+J56+L56++N56+P56+R56+T56</f>
        <v>0</v>
      </c>
      <c r="E56" s="16">
        <f>I56+K56+M56+O56+Q56+S56+U56</f>
        <v>0</v>
      </c>
      <c r="F56" s="16">
        <v>0</v>
      </c>
      <c r="G56" s="16">
        <v>0</v>
      </c>
      <c r="H56" s="16">
        <v>0</v>
      </c>
      <c r="I56" s="16">
        <v>0</v>
      </c>
      <c r="J56" s="16">
        <v>0</v>
      </c>
      <c r="K56" s="16">
        <v>0</v>
      </c>
      <c r="L56" s="16">
        <v>0</v>
      </c>
      <c r="M56" s="16">
        <v>0</v>
      </c>
      <c r="N56" s="28">
        <v>0</v>
      </c>
      <c r="O56" s="16">
        <v>0</v>
      </c>
      <c r="P56" s="16">
        <v>0</v>
      </c>
      <c r="Q56" s="16">
        <v>0</v>
      </c>
      <c r="R56" s="16">
        <v>0</v>
      </c>
      <c r="S56" s="16"/>
      <c r="T56" s="16">
        <v>0</v>
      </c>
      <c r="U56" s="16"/>
      <c r="V56" s="16">
        <v>0</v>
      </c>
      <c r="W56" s="16"/>
      <c r="X56" s="16">
        <v>0</v>
      </c>
      <c r="Y56" s="16"/>
      <c r="Z56" s="16">
        <v>0</v>
      </c>
      <c r="AA56" s="16"/>
      <c r="AB56" s="16">
        <v>0</v>
      </c>
      <c r="AC56" s="16"/>
      <c r="AD56" s="16">
        <v>0</v>
      </c>
      <c r="AE56" s="16"/>
      <c r="AF56" s="109"/>
      <c r="AG56" s="38"/>
      <c r="AI56" s="38">
        <f t="shared" si="3"/>
        <v>0</v>
      </c>
      <c r="AJ56" s="38">
        <f t="shared" si="4"/>
        <v>0</v>
      </c>
      <c r="AK56" s="38">
        <f t="shared" si="5"/>
        <v>0</v>
      </c>
    </row>
    <row r="57" spans="1:37" s="6" customFormat="1" ht="91.5" customHeight="1" x14ac:dyDescent="0.25">
      <c r="A57" s="25" t="s">
        <v>21</v>
      </c>
      <c r="B57" s="17">
        <f>H57+J57+L57+N57+P57+R57+T57+V57+X57+Z57+AB57+AD57</f>
        <v>250.096</v>
      </c>
      <c r="C57" s="16">
        <f>H57+J57+L57+N57+P57+R57</f>
        <v>137.92599999999999</v>
      </c>
      <c r="D57" s="16">
        <f>C57</f>
        <v>137.92599999999999</v>
      </c>
      <c r="E57" s="16">
        <f>I57+K57+M57+O57+Q57+S57</f>
        <v>137.93</v>
      </c>
      <c r="F57" s="16">
        <f t="shared" ref="F57:F63" si="88">E57/B57*100</f>
        <v>55.150822084319628</v>
      </c>
      <c r="G57" s="16">
        <f>E57/C57*100</f>
        <v>100.00290010585388</v>
      </c>
      <c r="H57" s="16">
        <v>0</v>
      </c>
      <c r="I57" s="16">
        <v>0</v>
      </c>
      <c r="J57" s="16">
        <v>0</v>
      </c>
      <c r="K57" s="16">
        <v>0</v>
      </c>
      <c r="L57" s="16">
        <f>137926/1000</f>
        <v>137.92599999999999</v>
      </c>
      <c r="M57" s="16">
        <v>0</v>
      </c>
      <c r="N57" s="28">
        <v>0</v>
      </c>
      <c r="O57" s="16">
        <v>0</v>
      </c>
      <c r="P57" s="16">
        <v>0</v>
      </c>
      <c r="Q57" s="16">
        <v>0</v>
      </c>
      <c r="R57" s="16">
        <v>0</v>
      </c>
      <c r="S57" s="16">
        <v>137.93</v>
      </c>
      <c r="T57" s="16">
        <v>0</v>
      </c>
      <c r="U57" s="16"/>
      <c r="V57" s="16">
        <v>65.44</v>
      </c>
      <c r="W57" s="16"/>
      <c r="X57" s="16">
        <v>0</v>
      </c>
      <c r="Y57" s="16"/>
      <c r="Z57" s="16">
        <v>46.71</v>
      </c>
      <c r="AA57" s="16"/>
      <c r="AB57" s="16">
        <v>0</v>
      </c>
      <c r="AC57" s="16"/>
      <c r="AD57" s="16">
        <v>0.02</v>
      </c>
      <c r="AE57" s="16"/>
      <c r="AF57" s="110"/>
      <c r="AG57" s="38"/>
      <c r="AI57" s="38">
        <f t="shared" si="3"/>
        <v>250.096</v>
      </c>
      <c r="AJ57" s="38">
        <f t="shared" si="4"/>
        <v>0</v>
      </c>
      <c r="AK57" s="38">
        <f t="shared" si="5"/>
        <v>137.92599999999999</v>
      </c>
    </row>
    <row r="58" spans="1:37" s="6" customFormat="1" ht="66.599999999999994" customHeight="1" x14ac:dyDescent="0.25">
      <c r="A58" s="23" t="s">
        <v>34</v>
      </c>
      <c r="B58" s="18">
        <f>B59</f>
        <v>3894.1999999999994</v>
      </c>
      <c r="C58" s="15">
        <f>C59</f>
        <v>2750.3999999999996</v>
      </c>
      <c r="D58" s="15">
        <f t="shared" ref="B58:D59" si="89">D59</f>
        <v>2750.3999999999996</v>
      </c>
      <c r="E58" s="15">
        <f t="shared" ref="E58:H58" si="90">E59</f>
        <v>2498.5489999999995</v>
      </c>
      <c r="F58" s="15">
        <f t="shared" si="88"/>
        <v>64.160777566637563</v>
      </c>
      <c r="G58" s="15">
        <f t="shared" ref="G58:G63" si="91">E58/C58*100</f>
        <v>90.843113728912144</v>
      </c>
      <c r="H58" s="15">
        <f t="shared" si="90"/>
        <v>257.8</v>
      </c>
      <c r="I58" s="15">
        <f t="shared" ref="I58:AE58" si="92">I59</f>
        <v>242.8</v>
      </c>
      <c r="J58" s="15">
        <f t="shared" si="92"/>
        <v>595.6</v>
      </c>
      <c r="K58" s="15">
        <f t="shared" si="92"/>
        <v>524.54</v>
      </c>
      <c r="L58" s="15">
        <f t="shared" si="92"/>
        <v>921.8</v>
      </c>
      <c r="M58" s="15">
        <f t="shared" si="92"/>
        <v>842.78800000000001</v>
      </c>
      <c r="N58" s="50">
        <f t="shared" si="92"/>
        <v>384.4</v>
      </c>
      <c r="O58" s="15">
        <f t="shared" si="92"/>
        <v>392.94499999999999</v>
      </c>
      <c r="P58" s="15">
        <f t="shared" si="92"/>
        <v>590.79999999999995</v>
      </c>
      <c r="Q58" s="15">
        <f t="shared" si="92"/>
        <v>439.91</v>
      </c>
      <c r="R58" s="15">
        <f t="shared" si="92"/>
        <v>0</v>
      </c>
      <c r="S58" s="15">
        <f t="shared" si="92"/>
        <v>55.566000000000003</v>
      </c>
      <c r="T58" s="15">
        <f t="shared" si="92"/>
        <v>8.5</v>
      </c>
      <c r="U58" s="15">
        <f t="shared" si="92"/>
        <v>0</v>
      </c>
      <c r="V58" s="15">
        <f t="shared" si="92"/>
        <v>0</v>
      </c>
      <c r="W58" s="15">
        <f t="shared" si="92"/>
        <v>0</v>
      </c>
      <c r="X58" s="15">
        <f t="shared" si="92"/>
        <v>328.3</v>
      </c>
      <c r="Y58" s="15">
        <f t="shared" si="92"/>
        <v>0</v>
      </c>
      <c r="Z58" s="15">
        <f t="shared" si="92"/>
        <v>338.7</v>
      </c>
      <c r="AA58" s="15">
        <f t="shared" si="92"/>
        <v>0</v>
      </c>
      <c r="AB58" s="15">
        <f t="shared" si="92"/>
        <v>378.1</v>
      </c>
      <c r="AC58" s="15">
        <f t="shared" si="92"/>
        <v>0</v>
      </c>
      <c r="AD58" s="15">
        <f t="shared" si="92"/>
        <v>90.2</v>
      </c>
      <c r="AE58" s="15">
        <f t="shared" si="92"/>
        <v>0</v>
      </c>
      <c r="AF58" s="86"/>
      <c r="AG58" s="38">
        <f t="shared" si="2"/>
        <v>251.85100000000011</v>
      </c>
      <c r="AI58" s="38">
        <f t="shared" si="3"/>
        <v>3894.1999999999994</v>
      </c>
      <c r="AJ58" s="38">
        <f t="shared" si="4"/>
        <v>2003.0729999999999</v>
      </c>
      <c r="AK58" s="38">
        <f t="shared" si="5"/>
        <v>2159.6</v>
      </c>
    </row>
    <row r="59" spans="1:37" s="6" customFormat="1" ht="87" customHeight="1" x14ac:dyDescent="0.2">
      <c r="A59" s="58" t="s">
        <v>28</v>
      </c>
      <c r="B59" s="18">
        <f t="shared" si="89"/>
        <v>3894.1999999999994</v>
      </c>
      <c r="C59" s="15">
        <f>C60</f>
        <v>2750.3999999999996</v>
      </c>
      <c r="D59" s="15">
        <f t="shared" si="89"/>
        <v>2750.3999999999996</v>
      </c>
      <c r="E59" s="15">
        <f t="shared" ref="E59:H59" si="93">E60</f>
        <v>2498.5489999999995</v>
      </c>
      <c r="F59" s="50">
        <f t="shared" si="88"/>
        <v>64.160777566637563</v>
      </c>
      <c r="G59" s="15">
        <f t="shared" si="91"/>
        <v>90.843113728912144</v>
      </c>
      <c r="H59" s="15">
        <f t="shared" si="93"/>
        <v>257.8</v>
      </c>
      <c r="I59" s="15">
        <f t="shared" ref="I59:AE59" si="94">I60</f>
        <v>242.8</v>
      </c>
      <c r="J59" s="15">
        <f t="shared" si="94"/>
        <v>595.6</v>
      </c>
      <c r="K59" s="15">
        <f t="shared" si="94"/>
        <v>524.54</v>
      </c>
      <c r="L59" s="15">
        <f t="shared" si="94"/>
        <v>921.8</v>
      </c>
      <c r="M59" s="15">
        <f t="shared" si="94"/>
        <v>842.78800000000001</v>
      </c>
      <c r="N59" s="50">
        <f t="shared" si="94"/>
        <v>384.4</v>
      </c>
      <c r="O59" s="15">
        <f t="shared" si="94"/>
        <v>392.94499999999999</v>
      </c>
      <c r="P59" s="15">
        <f t="shared" si="94"/>
        <v>590.79999999999995</v>
      </c>
      <c r="Q59" s="15">
        <f>Q60</f>
        <v>439.91</v>
      </c>
      <c r="R59" s="15">
        <f t="shared" si="94"/>
        <v>0</v>
      </c>
      <c r="S59" s="15">
        <f t="shared" si="94"/>
        <v>55.566000000000003</v>
      </c>
      <c r="T59" s="15">
        <f t="shared" si="94"/>
        <v>8.5</v>
      </c>
      <c r="U59" s="15">
        <f t="shared" si="94"/>
        <v>0</v>
      </c>
      <c r="V59" s="15">
        <f t="shared" si="94"/>
        <v>0</v>
      </c>
      <c r="W59" s="15">
        <f t="shared" si="94"/>
        <v>0</v>
      </c>
      <c r="X59" s="15">
        <f t="shared" si="94"/>
        <v>328.3</v>
      </c>
      <c r="Y59" s="15">
        <f t="shared" si="94"/>
        <v>0</v>
      </c>
      <c r="Z59" s="15">
        <f t="shared" si="94"/>
        <v>338.7</v>
      </c>
      <c r="AA59" s="15">
        <f t="shared" si="94"/>
        <v>0</v>
      </c>
      <c r="AB59" s="15">
        <f t="shared" si="94"/>
        <v>378.1</v>
      </c>
      <c r="AC59" s="15">
        <f t="shared" si="94"/>
        <v>0</v>
      </c>
      <c r="AD59" s="15">
        <f t="shared" si="94"/>
        <v>90.2</v>
      </c>
      <c r="AE59" s="15">
        <f t="shared" si="94"/>
        <v>0</v>
      </c>
      <c r="AF59" s="108" t="s">
        <v>70</v>
      </c>
      <c r="AG59" s="38">
        <f t="shared" si="2"/>
        <v>251.85100000000011</v>
      </c>
      <c r="AI59" s="38">
        <f t="shared" si="3"/>
        <v>3894.1999999999994</v>
      </c>
      <c r="AJ59" s="38">
        <f t="shared" si="4"/>
        <v>2003.0729999999999</v>
      </c>
      <c r="AK59" s="38">
        <f t="shared" si="5"/>
        <v>2159.6</v>
      </c>
    </row>
    <row r="60" spans="1:37" s="8" customFormat="1" ht="24.75" customHeight="1" x14ac:dyDescent="0.25">
      <c r="A60" s="85" t="s">
        <v>24</v>
      </c>
      <c r="B60" s="18">
        <f>B62</f>
        <v>3894.1999999999994</v>
      </c>
      <c r="C60" s="15">
        <f>C62</f>
        <v>2750.3999999999996</v>
      </c>
      <c r="D60" s="15">
        <f>D62</f>
        <v>2750.3999999999996</v>
      </c>
      <c r="E60" s="15">
        <f>E62</f>
        <v>2498.5489999999995</v>
      </c>
      <c r="F60" s="15">
        <f t="shared" si="88"/>
        <v>64.160777566637563</v>
      </c>
      <c r="G60" s="15">
        <f t="shared" si="91"/>
        <v>90.843113728912144</v>
      </c>
      <c r="H60" s="15">
        <f>H61+H62</f>
        <v>257.8</v>
      </c>
      <c r="I60" s="15">
        <f t="shared" ref="I60:AE60" si="95">I61+I62</f>
        <v>242.8</v>
      </c>
      <c r="J60" s="15">
        <f t="shared" si="95"/>
        <v>595.6</v>
      </c>
      <c r="K60" s="15">
        <f t="shared" si="95"/>
        <v>524.54</v>
      </c>
      <c r="L60" s="15">
        <f t="shared" si="95"/>
        <v>921.8</v>
      </c>
      <c r="M60" s="15">
        <f t="shared" si="95"/>
        <v>842.78800000000001</v>
      </c>
      <c r="N60" s="50">
        <f t="shared" si="95"/>
        <v>384.4</v>
      </c>
      <c r="O60" s="15">
        <f t="shared" si="95"/>
        <v>392.94499999999999</v>
      </c>
      <c r="P60" s="15">
        <f t="shared" si="95"/>
        <v>590.79999999999995</v>
      </c>
      <c r="Q60" s="15">
        <f t="shared" si="95"/>
        <v>439.91</v>
      </c>
      <c r="R60" s="15">
        <f t="shared" si="95"/>
        <v>0</v>
      </c>
      <c r="S60" s="15">
        <f t="shared" si="95"/>
        <v>55.566000000000003</v>
      </c>
      <c r="T60" s="15">
        <f t="shared" si="95"/>
        <v>8.5</v>
      </c>
      <c r="U60" s="15">
        <f t="shared" si="95"/>
        <v>0</v>
      </c>
      <c r="V60" s="15">
        <f t="shared" si="95"/>
        <v>0</v>
      </c>
      <c r="W60" s="15">
        <f t="shared" si="95"/>
        <v>0</v>
      </c>
      <c r="X60" s="15">
        <f t="shared" si="95"/>
        <v>328.3</v>
      </c>
      <c r="Y60" s="15">
        <f t="shared" si="95"/>
        <v>0</v>
      </c>
      <c r="Z60" s="15">
        <f t="shared" si="95"/>
        <v>338.7</v>
      </c>
      <c r="AA60" s="15">
        <f t="shared" si="95"/>
        <v>0</v>
      </c>
      <c r="AB60" s="15">
        <f t="shared" si="95"/>
        <v>378.1</v>
      </c>
      <c r="AC60" s="15">
        <f t="shared" si="95"/>
        <v>0</v>
      </c>
      <c r="AD60" s="15">
        <f t="shared" si="95"/>
        <v>90.2</v>
      </c>
      <c r="AE60" s="15">
        <f t="shared" si="95"/>
        <v>0</v>
      </c>
      <c r="AF60" s="109"/>
      <c r="AG60" s="38">
        <f t="shared" si="2"/>
        <v>251.85100000000011</v>
      </c>
      <c r="AI60" s="38">
        <f t="shared" si="3"/>
        <v>3894.1999999999994</v>
      </c>
      <c r="AJ60" s="38">
        <f t="shared" si="4"/>
        <v>2003.0729999999999</v>
      </c>
      <c r="AK60" s="38">
        <f t="shared" si="5"/>
        <v>2159.6</v>
      </c>
    </row>
    <row r="61" spans="1:37" s="6" customFormat="1" ht="25.9" customHeight="1" x14ac:dyDescent="0.25">
      <c r="A61" s="24" t="s">
        <v>20</v>
      </c>
      <c r="B61" s="17">
        <v>0</v>
      </c>
      <c r="C61" s="16">
        <v>0</v>
      </c>
      <c r="D61" s="16">
        <v>0</v>
      </c>
      <c r="E61" s="16">
        <v>0</v>
      </c>
      <c r="F61" s="16">
        <v>0</v>
      </c>
      <c r="G61" s="16">
        <v>0</v>
      </c>
      <c r="H61" s="16">
        <v>0</v>
      </c>
      <c r="I61" s="16">
        <v>0</v>
      </c>
      <c r="J61" s="16">
        <v>0</v>
      </c>
      <c r="K61" s="16">
        <v>0</v>
      </c>
      <c r="L61" s="16">
        <v>0</v>
      </c>
      <c r="M61" s="16">
        <v>0</v>
      </c>
      <c r="N61" s="28">
        <v>0</v>
      </c>
      <c r="O61" s="16">
        <v>0</v>
      </c>
      <c r="P61" s="16">
        <v>0</v>
      </c>
      <c r="Q61" s="16">
        <v>0</v>
      </c>
      <c r="R61" s="16">
        <v>0</v>
      </c>
      <c r="S61" s="16">
        <v>0</v>
      </c>
      <c r="T61" s="16">
        <v>0</v>
      </c>
      <c r="U61" s="16"/>
      <c r="V61" s="16">
        <v>0</v>
      </c>
      <c r="W61" s="16"/>
      <c r="X61" s="16">
        <v>0</v>
      </c>
      <c r="Y61" s="16"/>
      <c r="Z61" s="16">
        <v>0</v>
      </c>
      <c r="AA61" s="16"/>
      <c r="AB61" s="16">
        <v>0</v>
      </c>
      <c r="AC61" s="16"/>
      <c r="AD61" s="16">
        <v>0</v>
      </c>
      <c r="AE61" s="16"/>
      <c r="AF61" s="109"/>
      <c r="AG61" s="38">
        <f t="shared" si="2"/>
        <v>0</v>
      </c>
      <c r="AI61" s="38">
        <f t="shared" si="3"/>
        <v>0</v>
      </c>
      <c r="AJ61" s="38">
        <f t="shared" si="4"/>
        <v>0</v>
      </c>
      <c r="AK61" s="38">
        <f t="shared" si="5"/>
        <v>0</v>
      </c>
    </row>
    <row r="62" spans="1:37" s="6" customFormat="1" ht="42" customHeight="1" x14ac:dyDescent="0.25">
      <c r="A62" s="24" t="s">
        <v>21</v>
      </c>
      <c r="B62" s="17">
        <f>H62+J62+L62+N62+P62+R62+T62+V62+X62+Z62+AB62+AD62</f>
        <v>3894.1999999999994</v>
      </c>
      <c r="C62" s="17">
        <f>H62+J62+L62+N62+P62+R62</f>
        <v>2750.3999999999996</v>
      </c>
      <c r="D62" s="16">
        <f>C62</f>
        <v>2750.3999999999996</v>
      </c>
      <c r="E62" s="16">
        <f>SUM(I62+K62+M62+O62+Q62+S62+U62+W62+Y62+AA62+AC62+AE62)</f>
        <v>2498.5489999999995</v>
      </c>
      <c r="F62" s="16">
        <f t="shared" si="88"/>
        <v>64.160777566637563</v>
      </c>
      <c r="G62" s="16">
        <f t="shared" si="91"/>
        <v>90.843113728912144</v>
      </c>
      <c r="H62" s="16">
        <v>257.8</v>
      </c>
      <c r="I62" s="16">
        <f>242800/1000</f>
        <v>242.8</v>
      </c>
      <c r="J62" s="16">
        <v>595.6</v>
      </c>
      <c r="K62" s="16">
        <v>524.54</v>
      </c>
      <c r="L62" s="16">
        <v>921.8</v>
      </c>
      <c r="M62" s="16">
        <f>842788/1000</f>
        <v>842.78800000000001</v>
      </c>
      <c r="N62" s="28">
        <v>384.4</v>
      </c>
      <c r="O62" s="16">
        <f>392945/1000</f>
        <v>392.94499999999999</v>
      </c>
      <c r="P62" s="16">
        <v>590.79999999999995</v>
      </c>
      <c r="Q62" s="16">
        <f>439910/1000</f>
        <v>439.91</v>
      </c>
      <c r="R62" s="16">
        <v>0</v>
      </c>
      <c r="S62" s="16">
        <f>55566/1000</f>
        <v>55.566000000000003</v>
      </c>
      <c r="T62" s="16">
        <v>8.5</v>
      </c>
      <c r="U62" s="16">
        <v>0</v>
      </c>
      <c r="V62" s="16">
        <v>0</v>
      </c>
      <c r="W62" s="16">
        <v>0</v>
      </c>
      <c r="X62" s="16">
        <v>328.3</v>
      </c>
      <c r="Y62" s="16">
        <v>0</v>
      </c>
      <c r="Z62" s="16">
        <v>338.7</v>
      </c>
      <c r="AA62" s="16">
        <v>0</v>
      </c>
      <c r="AB62" s="16">
        <v>378.1</v>
      </c>
      <c r="AC62" s="16">
        <v>0</v>
      </c>
      <c r="AD62" s="16">
        <v>90.2</v>
      </c>
      <c r="AE62" s="16">
        <v>0</v>
      </c>
      <c r="AF62" s="110"/>
      <c r="AG62" s="38">
        <f t="shared" si="2"/>
        <v>251.85100000000011</v>
      </c>
      <c r="AI62" s="38">
        <f t="shared" si="3"/>
        <v>3894.1999999999994</v>
      </c>
      <c r="AJ62" s="38">
        <f t="shared" si="4"/>
        <v>2003.0729999999999</v>
      </c>
      <c r="AK62" s="38">
        <f t="shared" si="5"/>
        <v>2159.6</v>
      </c>
    </row>
    <row r="63" spans="1:37" s="6" customFormat="1" ht="50.1" customHeight="1" x14ac:dyDescent="0.25">
      <c r="A63" s="57" t="s">
        <v>35</v>
      </c>
      <c r="B63" s="15">
        <f>B64</f>
        <v>7072.9009999999989</v>
      </c>
      <c r="C63" s="15">
        <f>C64</f>
        <v>4232.683</v>
      </c>
      <c r="D63" s="15">
        <f>D64</f>
        <v>4232.683</v>
      </c>
      <c r="E63" s="15">
        <f t="shared" ref="C63:E64" si="96">E64</f>
        <v>3907.3985699999998</v>
      </c>
      <c r="F63" s="15">
        <f t="shared" si="88"/>
        <v>55.244638232600742</v>
      </c>
      <c r="G63" s="15">
        <f t="shared" si="91"/>
        <v>92.314935231388688</v>
      </c>
      <c r="H63" s="15">
        <f xml:space="preserve"> H64</f>
        <v>1419.9190000000001</v>
      </c>
      <c r="I63" s="15">
        <f t="shared" ref="I63:AE63" si="97" xml:space="preserve"> I64</f>
        <v>1068.08095</v>
      </c>
      <c r="J63" s="15">
        <f t="shared" si="97"/>
        <v>595.91999999999996</v>
      </c>
      <c r="K63" s="15">
        <f xml:space="preserve"> K64</f>
        <v>643.70773999999994</v>
      </c>
      <c r="L63" s="15">
        <f t="shared" si="97"/>
        <v>261.23</v>
      </c>
      <c r="M63" s="15">
        <f t="shared" si="97"/>
        <v>225.98582000000002</v>
      </c>
      <c r="N63" s="50">
        <f t="shared" si="97"/>
        <v>572.28599999999994</v>
      </c>
      <c r="O63" s="15">
        <f t="shared" si="97"/>
        <v>601.55618000000004</v>
      </c>
      <c r="P63" s="15">
        <f t="shared" si="97"/>
        <v>579.02700000000004</v>
      </c>
      <c r="Q63" s="15">
        <f t="shared" si="97"/>
        <v>523.19788000000005</v>
      </c>
      <c r="R63" s="15">
        <f t="shared" si="97"/>
        <v>804.30100000000004</v>
      </c>
      <c r="S63" s="15">
        <f t="shared" si="97"/>
        <v>844.87</v>
      </c>
      <c r="T63" s="15">
        <f t="shared" si="97"/>
        <v>980.74599999999998</v>
      </c>
      <c r="U63" s="15">
        <f t="shared" si="97"/>
        <v>0</v>
      </c>
      <c r="V63" s="15">
        <f t="shared" si="97"/>
        <v>296.10300000000001</v>
      </c>
      <c r="W63" s="15">
        <f t="shared" si="97"/>
        <v>0</v>
      </c>
      <c r="X63" s="15">
        <f t="shared" si="97"/>
        <v>139.49</v>
      </c>
      <c r="Y63" s="15">
        <f t="shared" si="97"/>
        <v>0</v>
      </c>
      <c r="Z63" s="15">
        <f>Z67</f>
        <v>562.74400000000003</v>
      </c>
      <c r="AA63" s="15">
        <f t="shared" si="97"/>
        <v>0</v>
      </c>
      <c r="AB63" s="15">
        <f t="shared" si="97"/>
        <v>256.87799999999999</v>
      </c>
      <c r="AC63" s="15">
        <f t="shared" si="97"/>
        <v>0</v>
      </c>
      <c r="AD63" s="15">
        <f t="shared" si="97"/>
        <v>604.25699999999995</v>
      </c>
      <c r="AE63" s="15">
        <f t="shared" si="97"/>
        <v>0</v>
      </c>
      <c r="AF63" s="87"/>
      <c r="AG63" s="38">
        <f t="shared" si="2"/>
        <v>325.28443000000016</v>
      </c>
      <c r="AI63" s="38">
        <f t="shared" si="3"/>
        <v>7072.9009999999989</v>
      </c>
      <c r="AJ63" s="38">
        <f t="shared" si="4"/>
        <v>2539.3306899999998</v>
      </c>
      <c r="AK63" s="38">
        <f t="shared" si="5"/>
        <v>2849.355</v>
      </c>
    </row>
    <row r="64" spans="1:37" s="6" customFormat="1" ht="84" customHeight="1" x14ac:dyDescent="0.2">
      <c r="A64" s="58" t="s">
        <v>36</v>
      </c>
      <c r="B64" s="18">
        <f>B65</f>
        <v>7072.9009999999989</v>
      </c>
      <c r="C64" s="15">
        <f t="shared" si="96"/>
        <v>4232.683</v>
      </c>
      <c r="D64" s="15">
        <f>D65</f>
        <v>4232.683</v>
      </c>
      <c r="E64" s="15">
        <f>E65</f>
        <v>3907.3985699999998</v>
      </c>
      <c r="F64" s="15">
        <f>E64/B64*100</f>
        <v>55.244638232600742</v>
      </c>
      <c r="G64" s="15">
        <f>E64/C64*100</f>
        <v>92.314935231388688</v>
      </c>
      <c r="H64" s="15">
        <f>H65</f>
        <v>1419.9190000000001</v>
      </c>
      <c r="I64" s="15">
        <f t="shared" ref="I64:AE64" si="98">I65</f>
        <v>1068.08095</v>
      </c>
      <c r="J64" s="15">
        <f t="shared" si="98"/>
        <v>595.91999999999996</v>
      </c>
      <c r="K64" s="15">
        <f t="shared" si="98"/>
        <v>643.70773999999994</v>
      </c>
      <c r="L64" s="15">
        <f t="shared" si="98"/>
        <v>261.23</v>
      </c>
      <c r="M64" s="15">
        <f t="shared" si="98"/>
        <v>225.98582000000002</v>
      </c>
      <c r="N64" s="50">
        <f t="shared" si="98"/>
        <v>572.28599999999994</v>
      </c>
      <c r="O64" s="15">
        <f t="shared" si="98"/>
        <v>601.55618000000004</v>
      </c>
      <c r="P64" s="15">
        <f t="shared" si="98"/>
        <v>579.02700000000004</v>
      </c>
      <c r="Q64" s="15">
        <f t="shared" si="98"/>
        <v>523.19788000000005</v>
      </c>
      <c r="R64" s="15">
        <f t="shared" si="98"/>
        <v>804.30100000000004</v>
      </c>
      <c r="S64" s="15">
        <f t="shared" si="98"/>
        <v>844.87</v>
      </c>
      <c r="T64" s="15">
        <f t="shared" si="98"/>
        <v>980.74599999999998</v>
      </c>
      <c r="U64" s="15">
        <f t="shared" si="98"/>
        <v>0</v>
      </c>
      <c r="V64" s="15">
        <f t="shared" si="98"/>
        <v>296.10300000000001</v>
      </c>
      <c r="W64" s="15">
        <f t="shared" si="98"/>
        <v>0</v>
      </c>
      <c r="X64" s="15">
        <f t="shared" si="98"/>
        <v>139.49</v>
      </c>
      <c r="Y64" s="15">
        <f t="shared" si="98"/>
        <v>0</v>
      </c>
      <c r="Z64" s="15">
        <f t="shared" si="98"/>
        <v>562.74400000000003</v>
      </c>
      <c r="AA64" s="15">
        <f t="shared" si="98"/>
        <v>0</v>
      </c>
      <c r="AB64" s="15">
        <f t="shared" si="98"/>
        <v>256.87799999999999</v>
      </c>
      <c r="AC64" s="15">
        <f t="shared" si="98"/>
        <v>0</v>
      </c>
      <c r="AD64" s="15">
        <f t="shared" si="98"/>
        <v>604.25699999999995</v>
      </c>
      <c r="AE64" s="15">
        <f t="shared" si="98"/>
        <v>0</v>
      </c>
      <c r="AF64" s="113"/>
      <c r="AG64" s="38">
        <f t="shared" si="2"/>
        <v>325.28443000000016</v>
      </c>
      <c r="AI64" s="38">
        <f t="shared" si="3"/>
        <v>7072.9009999999989</v>
      </c>
      <c r="AJ64" s="38">
        <f t="shared" si="4"/>
        <v>2539.3306899999998</v>
      </c>
      <c r="AK64" s="38">
        <f t="shared" si="5"/>
        <v>2849.355</v>
      </c>
    </row>
    <row r="65" spans="1:44" s="6" customFormat="1" ht="24" customHeight="1" x14ac:dyDescent="0.2">
      <c r="A65" s="22" t="s">
        <v>24</v>
      </c>
      <c r="B65" s="18">
        <f>B66+B67</f>
        <v>7072.9009999999989</v>
      </c>
      <c r="C65" s="18">
        <f>C66+C67</f>
        <v>4232.683</v>
      </c>
      <c r="D65" s="18">
        <f>D66+D67</f>
        <v>4232.683</v>
      </c>
      <c r="E65" s="18">
        <f>E67</f>
        <v>3907.3985699999998</v>
      </c>
      <c r="F65" s="15">
        <f t="shared" ref="F65:F67" si="99">E65/B65*100</f>
        <v>55.244638232600742</v>
      </c>
      <c r="G65" s="15">
        <f t="shared" ref="G65:G67" si="100">E65/C65*100</f>
        <v>92.314935231388688</v>
      </c>
      <c r="H65" s="15">
        <f>H66+H67</f>
        <v>1419.9190000000001</v>
      </c>
      <c r="I65" s="15">
        <f t="shared" ref="I65:AE65" si="101">I66+I67</f>
        <v>1068.08095</v>
      </c>
      <c r="J65" s="15">
        <f t="shared" si="101"/>
        <v>595.91999999999996</v>
      </c>
      <c r="K65" s="15">
        <f t="shared" si="101"/>
        <v>643.70773999999994</v>
      </c>
      <c r="L65" s="15">
        <f t="shared" si="101"/>
        <v>261.23</v>
      </c>
      <c r="M65" s="15">
        <f t="shared" si="101"/>
        <v>225.98582000000002</v>
      </c>
      <c r="N65" s="50">
        <f t="shared" si="101"/>
        <v>572.28599999999994</v>
      </c>
      <c r="O65" s="15">
        <f t="shared" si="101"/>
        <v>601.55618000000004</v>
      </c>
      <c r="P65" s="15">
        <f t="shared" si="101"/>
        <v>579.02700000000004</v>
      </c>
      <c r="Q65" s="15">
        <f t="shared" si="101"/>
        <v>523.19788000000005</v>
      </c>
      <c r="R65" s="15">
        <f t="shared" si="101"/>
        <v>804.30100000000004</v>
      </c>
      <c r="S65" s="15">
        <f t="shared" si="101"/>
        <v>844.87</v>
      </c>
      <c r="T65" s="15">
        <f t="shared" si="101"/>
        <v>980.74599999999998</v>
      </c>
      <c r="U65" s="15">
        <f t="shared" si="101"/>
        <v>0</v>
      </c>
      <c r="V65" s="15">
        <f t="shared" si="101"/>
        <v>296.10300000000001</v>
      </c>
      <c r="W65" s="15">
        <f t="shared" si="101"/>
        <v>0</v>
      </c>
      <c r="X65" s="15">
        <f t="shared" si="101"/>
        <v>139.49</v>
      </c>
      <c r="Y65" s="15">
        <f t="shared" si="101"/>
        <v>0</v>
      </c>
      <c r="Z65" s="15">
        <f t="shared" si="101"/>
        <v>562.74400000000003</v>
      </c>
      <c r="AA65" s="15">
        <f t="shared" si="101"/>
        <v>0</v>
      </c>
      <c r="AB65" s="15">
        <f t="shared" si="101"/>
        <v>256.87799999999999</v>
      </c>
      <c r="AC65" s="15">
        <f t="shared" si="101"/>
        <v>0</v>
      </c>
      <c r="AD65" s="15">
        <f t="shared" si="101"/>
        <v>604.25699999999995</v>
      </c>
      <c r="AE65" s="15">
        <f t="shared" si="101"/>
        <v>0</v>
      </c>
      <c r="AF65" s="114"/>
      <c r="AG65" s="38">
        <f t="shared" si="2"/>
        <v>325.28443000000016</v>
      </c>
      <c r="AI65" s="38">
        <f t="shared" si="3"/>
        <v>7072.9009999999989</v>
      </c>
      <c r="AJ65" s="38">
        <f t="shared" si="4"/>
        <v>2539.3306899999998</v>
      </c>
      <c r="AK65" s="38">
        <f t="shared" si="5"/>
        <v>2849.355</v>
      </c>
    </row>
    <row r="66" spans="1:44" s="6" customFormat="1" ht="27" customHeight="1" x14ac:dyDescent="0.25">
      <c r="A66" s="24" t="s">
        <v>20</v>
      </c>
      <c r="B66" s="17">
        <v>0</v>
      </c>
      <c r="C66" s="16">
        <v>0</v>
      </c>
      <c r="D66" s="16">
        <v>0</v>
      </c>
      <c r="E66" s="16">
        <v>0</v>
      </c>
      <c r="F66" s="15">
        <v>0</v>
      </c>
      <c r="G66" s="15">
        <v>0</v>
      </c>
      <c r="H66" s="16">
        <v>0</v>
      </c>
      <c r="I66" s="16">
        <v>0</v>
      </c>
      <c r="J66" s="16">
        <v>0</v>
      </c>
      <c r="K66" s="16">
        <v>0</v>
      </c>
      <c r="L66" s="16">
        <v>0</v>
      </c>
      <c r="M66" s="16">
        <v>0</v>
      </c>
      <c r="N66" s="28">
        <v>0</v>
      </c>
      <c r="O66" s="16">
        <v>0</v>
      </c>
      <c r="P66" s="16">
        <v>0</v>
      </c>
      <c r="Q66" s="16">
        <v>0</v>
      </c>
      <c r="R66" s="16">
        <v>0</v>
      </c>
      <c r="S66" s="16">
        <v>0</v>
      </c>
      <c r="T66" s="16">
        <v>0</v>
      </c>
      <c r="U66" s="16"/>
      <c r="V66" s="16">
        <v>0</v>
      </c>
      <c r="W66" s="16"/>
      <c r="X66" s="16">
        <v>0</v>
      </c>
      <c r="Y66" s="16"/>
      <c r="Z66" s="16">
        <v>0</v>
      </c>
      <c r="AA66" s="16"/>
      <c r="AB66" s="16">
        <v>0</v>
      </c>
      <c r="AC66" s="16"/>
      <c r="AD66" s="16">
        <v>0</v>
      </c>
      <c r="AE66" s="16"/>
      <c r="AF66" s="114"/>
      <c r="AG66" s="38">
        <f t="shared" si="2"/>
        <v>0</v>
      </c>
      <c r="AI66" s="38">
        <f t="shared" si="3"/>
        <v>0</v>
      </c>
      <c r="AJ66" s="38">
        <f t="shared" si="4"/>
        <v>0</v>
      </c>
      <c r="AK66" s="38">
        <f t="shared" si="5"/>
        <v>0</v>
      </c>
    </row>
    <row r="67" spans="1:44" s="6" customFormat="1" ht="25.5" customHeight="1" x14ac:dyDescent="0.25">
      <c r="A67" s="24" t="s">
        <v>21</v>
      </c>
      <c r="B67" s="17">
        <f>H67+J67+L67+N67+P67+R67+T67+V67+X67+Z67+AB67+AD67</f>
        <v>7072.9009999999989</v>
      </c>
      <c r="C67" s="16">
        <f>H67+J67+L67+N67+P67+R67</f>
        <v>4232.683</v>
      </c>
      <c r="D67" s="16">
        <f>C67</f>
        <v>4232.683</v>
      </c>
      <c r="E67" s="16">
        <f>SUM(I67+K67+M67+O67+Q67+S67+U67+W67+Y67+AA67+AC67+AE67)</f>
        <v>3907.3985699999998</v>
      </c>
      <c r="F67" s="15">
        <f t="shared" si="99"/>
        <v>55.244638232600742</v>
      </c>
      <c r="G67" s="15">
        <f t="shared" si="100"/>
        <v>92.314935231388688</v>
      </c>
      <c r="H67" s="16">
        <f>1419919/1000</f>
        <v>1419.9190000000001</v>
      </c>
      <c r="I67" s="16">
        <f>1068080.95/1000</f>
        <v>1068.08095</v>
      </c>
      <c r="J67" s="16">
        <v>595.91999999999996</v>
      </c>
      <c r="K67" s="16">
        <f>643707.74/1000</f>
        <v>643.70773999999994</v>
      </c>
      <c r="L67" s="16">
        <v>261.23</v>
      </c>
      <c r="M67" s="16">
        <f>225985.82/1000</f>
        <v>225.98582000000002</v>
      </c>
      <c r="N67" s="28">
        <f>572286/1000</f>
        <v>572.28599999999994</v>
      </c>
      <c r="O67" s="16">
        <f>601556.18/1000</f>
        <v>601.55618000000004</v>
      </c>
      <c r="P67" s="16">
        <f>579027/1000</f>
        <v>579.02700000000004</v>
      </c>
      <c r="Q67" s="16">
        <f>523197.88/1000</f>
        <v>523.19788000000005</v>
      </c>
      <c r="R67" s="16">
        <f>804301/1000</f>
        <v>804.30100000000004</v>
      </c>
      <c r="S67" s="16">
        <v>844.87</v>
      </c>
      <c r="T67" s="16">
        <f>980746/1000</f>
        <v>980.74599999999998</v>
      </c>
      <c r="U67" s="16"/>
      <c r="V67" s="16">
        <f>296103/1000</f>
        <v>296.10300000000001</v>
      </c>
      <c r="W67" s="16"/>
      <c r="X67" s="16">
        <v>139.49</v>
      </c>
      <c r="Y67" s="16"/>
      <c r="Z67" s="16">
        <f>562744/1000</f>
        <v>562.74400000000003</v>
      </c>
      <c r="AA67" s="16"/>
      <c r="AB67" s="16">
        <f>256878/1000</f>
        <v>256.87799999999999</v>
      </c>
      <c r="AC67" s="16"/>
      <c r="AD67" s="16">
        <f>604257/1000</f>
        <v>604.25699999999995</v>
      </c>
      <c r="AE67" s="15"/>
      <c r="AF67" s="115"/>
      <c r="AG67" s="38">
        <f t="shared" si="2"/>
        <v>325.28443000000016</v>
      </c>
      <c r="AI67" s="38">
        <f t="shared" si="3"/>
        <v>7072.9009999999989</v>
      </c>
      <c r="AJ67" s="38">
        <f t="shared" si="4"/>
        <v>2539.3306899999998</v>
      </c>
      <c r="AK67" s="38">
        <f t="shared" si="5"/>
        <v>2849.355</v>
      </c>
    </row>
    <row r="68" spans="1:44" s="9" customFormat="1" ht="39" customHeight="1" x14ac:dyDescent="0.2">
      <c r="A68" s="31" t="s">
        <v>25</v>
      </c>
      <c r="B68" s="32">
        <f>B69+B70+B71+B74+B73</f>
        <v>248473.00199999998</v>
      </c>
      <c r="C68" s="32">
        <f>C69+C70+C71+C74+C73</f>
        <v>129037.44835999999</v>
      </c>
      <c r="D68" s="32">
        <f>D69+D70+D71+D74+D73</f>
        <v>129037.44835999999</v>
      </c>
      <c r="E68" s="32">
        <f>E69+E70+E71+E73+E74</f>
        <v>113466.6611</v>
      </c>
      <c r="F68" s="33">
        <f>E68/B68*100</f>
        <v>45.665589495312659</v>
      </c>
      <c r="G68" s="33">
        <f>E68/C68*100</f>
        <v>87.933125261002331</v>
      </c>
      <c r="H68" s="32">
        <f>H70+H71+H69+H74+H73</f>
        <v>21844.122960000004</v>
      </c>
      <c r="I68" s="32">
        <f t="shared" ref="I68:AE68" si="102">I70+I71+I69+I74+I73</f>
        <v>13222.889249999998</v>
      </c>
      <c r="J68" s="32">
        <f t="shared" si="102"/>
        <v>18088.668489999996</v>
      </c>
      <c r="K68" s="32">
        <f t="shared" si="102"/>
        <v>18653.716560000004</v>
      </c>
      <c r="L68" s="32">
        <f t="shared" si="102"/>
        <v>19351.321</v>
      </c>
      <c r="M68" s="32">
        <f t="shared" si="102"/>
        <v>14810.613229999997</v>
      </c>
      <c r="N68" s="32">
        <f t="shared" si="102"/>
        <v>17990.778910000001</v>
      </c>
      <c r="O68" s="32">
        <f t="shared" si="102"/>
        <v>16673.925730000003</v>
      </c>
      <c r="P68" s="32">
        <f>P70+P71+P69+P74+P73</f>
        <v>25707.542999999998</v>
      </c>
      <c r="Q68" s="32">
        <f t="shared" si="102"/>
        <v>20619.656669999997</v>
      </c>
      <c r="R68" s="32">
        <f t="shared" si="102"/>
        <v>26055.013999999999</v>
      </c>
      <c r="S68" s="32">
        <f t="shared" si="102"/>
        <v>29485.859659999991</v>
      </c>
      <c r="T68" s="32">
        <f t="shared" si="102"/>
        <v>20209.307999999997</v>
      </c>
      <c r="U68" s="32">
        <f t="shared" si="102"/>
        <v>0</v>
      </c>
      <c r="V68" s="32">
        <f t="shared" si="102"/>
        <v>13319.014999999999</v>
      </c>
      <c r="W68" s="32">
        <f t="shared" si="102"/>
        <v>0</v>
      </c>
      <c r="X68" s="32">
        <f t="shared" si="102"/>
        <v>20795.454140000002</v>
      </c>
      <c r="Y68" s="32">
        <f t="shared" si="102"/>
        <v>0</v>
      </c>
      <c r="Z68" s="32">
        <f t="shared" si="102"/>
        <v>17582.943500000001</v>
      </c>
      <c r="AA68" s="32">
        <f t="shared" si="102"/>
        <v>0</v>
      </c>
      <c r="AB68" s="32">
        <f>AB70+AB71+AB69+AB74+AB73</f>
        <v>16891.640000000003</v>
      </c>
      <c r="AC68" s="32">
        <f t="shared" si="102"/>
        <v>0</v>
      </c>
      <c r="AD68" s="32">
        <f t="shared" si="102"/>
        <v>30637.193000000003</v>
      </c>
      <c r="AE68" s="32">
        <f t="shared" si="102"/>
        <v>0</v>
      </c>
      <c r="AF68" s="22"/>
      <c r="AG68" s="38">
        <f t="shared" si="2"/>
        <v>15570.787259999997</v>
      </c>
      <c r="AH68" s="34"/>
      <c r="AI68" s="38">
        <f t="shared" si="3"/>
        <v>248473.00200000001</v>
      </c>
      <c r="AJ68" s="38">
        <f>I68+K68+M68+O68</f>
        <v>63361.144769999999</v>
      </c>
      <c r="AK68" s="38">
        <f t="shared" si="5"/>
        <v>77274.891360000009</v>
      </c>
    </row>
    <row r="69" spans="1:44" s="9" customFormat="1" ht="35.25" customHeight="1" x14ac:dyDescent="0.2">
      <c r="A69" s="35" t="s">
        <v>43</v>
      </c>
      <c r="B69" s="32">
        <f>H69+J69+L69+N69+P69+R69+T69+V69+X69+Z69+AB69+AD69</f>
        <v>1200</v>
      </c>
      <c r="C69" s="17">
        <f>H69+J69+L69+N69+P69+R69</f>
        <v>1200</v>
      </c>
      <c r="D69" s="17">
        <f>C69</f>
        <v>1200</v>
      </c>
      <c r="E69" s="17">
        <f>I69+K69+M69+O69+Q69+S69+U69+W69+Y69+AA69+AC69+AE69</f>
        <v>200</v>
      </c>
      <c r="F69" s="16">
        <v>0</v>
      </c>
      <c r="G69" s="16">
        <v>0</v>
      </c>
      <c r="H69" s="17">
        <f t="shared" ref="H69:AE69" si="103">H14+H29+H41</f>
        <v>0</v>
      </c>
      <c r="I69" s="17">
        <f t="shared" si="103"/>
        <v>0</v>
      </c>
      <c r="J69" s="17">
        <f t="shared" si="103"/>
        <v>0</v>
      </c>
      <c r="K69" s="17">
        <f t="shared" si="103"/>
        <v>0</v>
      </c>
      <c r="L69" s="17">
        <f t="shared" si="103"/>
        <v>0</v>
      </c>
      <c r="M69" s="17">
        <f t="shared" si="103"/>
        <v>0</v>
      </c>
      <c r="N69" s="51">
        <f t="shared" si="103"/>
        <v>0</v>
      </c>
      <c r="O69" s="51">
        <f t="shared" si="103"/>
        <v>0</v>
      </c>
      <c r="P69" s="51">
        <f t="shared" si="103"/>
        <v>1000</v>
      </c>
      <c r="Q69" s="17">
        <f t="shared" si="103"/>
        <v>0</v>
      </c>
      <c r="R69" s="17">
        <f t="shared" si="103"/>
        <v>200</v>
      </c>
      <c r="S69" s="17">
        <f t="shared" si="103"/>
        <v>200</v>
      </c>
      <c r="T69" s="17">
        <f t="shared" si="103"/>
        <v>0</v>
      </c>
      <c r="U69" s="17">
        <f t="shared" si="103"/>
        <v>0</v>
      </c>
      <c r="V69" s="17">
        <f t="shared" si="103"/>
        <v>0</v>
      </c>
      <c r="W69" s="17">
        <f t="shared" si="103"/>
        <v>0</v>
      </c>
      <c r="X69" s="17">
        <f t="shared" si="103"/>
        <v>0</v>
      </c>
      <c r="Y69" s="17">
        <f t="shared" si="103"/>
        <v>0</v>
      </c>
      <c r="Z69" s="17">
        <f t="shared" si="103"/>
        <v>0</v>
      </c>
      <c r="AA69" s="17">
        <f t="shared" si="103"/>
        <v>0</v>
      </c>
      <c r="AB69" s="17">
        <f t="shared" si="103"/>
        <v>0</v>
      </c>
      <c r="AC69" s="17">
        <f t="shared" si="103"/>
        <v>0</v>
      </c>
      <c r="AD69" s="17">
        <f t="shared" si="103"/>
        <v>0</v>
      </c>
      <c r="AE69" s="17">
        <f t="shared" si="103"/>
        <v>0</v>
      </c>
      <c r="AF69" s="22"/>
      <c r="AG69" s="38">
        <f t="shared" si="2"/>
        <v>1000</v>
      </c>
      <c r="AH69" s="34"/>
      <c r="AI69" s="38">
        <f t="shared" si="3"/>
        <v>1200</v>
      </c>
      <c r="AJ69" s="38">
        <f t="shared" si="4"/>
        <v>0</v>
      </c>
      <c r="AK69" s="38">
        <f t="shared" si="5"/>
        <v>0</v>
      </c>
    </row>
    <row r="70" spans="1:44" s="6" customFormat="1" ht="27" customHeight="1" x14ac:dyDescent="0.25">
      <c r="A70" s="24" t="s">
        <v>20</v>
      </c>
      <c r="B70" s="32">
        <f t="shared" ref="B70:B74" si="104">H70+J70+L70+N70+P70+R70+T70+V70+X70+Z70+AB70+AD70</f>
        <v>2944</v>
      </c>
      <c r="C70" s="17">
        <f>H70+J70+L70+N70+P70+R70</f>
        <v>2662.37</v>
      </c>
      <c r="D70" s="17">
        <f t="shared" ref="D70:D74" si="105">C70</f>
        <v>2662.37</v>
      </c>
      <c r="E70" s="17">
        <f>I70+K70+M70+O70+Q70+S70+U70+W70+Y70+AA70+AC70+AE70</f>
        <v>232.3</v>
      </c>
      <c r="F70" s="16">
        <f t="shared" ref="F70" si="106">E70/B70*100</f>
        <v>7.890625</v>
      </c>
      <c r="G70" s="16">
        <v>0</v>
      </c>
      <c r="H70" s="17">
        <f t="shared" ref="H70:AE70" si="107">H10+H15+H20+H24+H28+H39+H48+H56+H61+H66</f>
        <v>0</v>
      </c>
      <c r="I70" s="17">
        <f t="shared" si="107"/>
        <v>0</v>
      </c>
      <c r="J70" s="17">
        <f t="shared" si="107"/>
        <v>0</v>
      </c>
      <c r="K70" s="17">
        <f t="shared" si="107"/>
        <v>0</v>
      </c>
      <c r="L70" s="17">
        <f t="shared" si="107"/>
        <v>34.299999999999997</v>
      </c>
      <c r="M70" s="17">
        <f t="shared" si="107"/>
        <v>34.299999999999997</v>
      </c>
      <c r="N70" s="51">
        <f t="shared" si="107"/>
        <v>43</v>
      </c>
      <c r="O70" s="17">
        <f t="shared" si="107"/>
        <v>43</v>
      </c>
      <c r="P70" s="17">
        <f>P10+P15+P20+P24+P28+P39+P48+P56+P61+P66</f>
        <v>2000</v>
      </c>
      <c r="Q70" s="17">
        <f t="shared" si="107"/>
        <v>0</v>
      </c>
      <c r="R70" s="17">
        <f t="shared" si="107"/>
        <v>585.06999999999994</v>
      </c>
      <c r="S70" s="17">
        <f t="shared" si="107"/>
        <v>155</v>
      </c>
      <c r="T70" s="17">
        <f t="shared" si="107"/>
        <v>108.3</v>
      </c>
      <c r="U70" s="17">
        <f t="shared" si="107"/>
        <v>0</v>
      </c>
      <c r="V70" s="17">
        <f t="shared" si="107"/>
        <v>0</v>
      </c>
      <c r="W70" s="17">
        <f t="shared" si="107"/>
        <v>0</v>
      </c>
      <c r="X70" s="17">
        <f t="shared" si="107"/>
        <v>0</v>
      </c>
      <c r="Y70" s="17">
        <f t="shared" si="107"/>
        <v>0</v>
      </c>
      <c r="Z70" s="17">
        <f t="shared" si="107"/>
        <v>173.33</v>
      </c>
      <c r="AA70" s="17">
        <f t="shared" si="107"/>
        <v>0</v>
      </c>
      <c r="AB70" s="17">
        <f t="shared" si="107"/>
        <v>0</v>
      </c>
      <c r="AC70" s="17">
        <f t="shared" si="107"/>
        <v>0</v>
      </c>
      <c r="AD70" s="17">
        <f t="shared" si="107"/>
        <v>0</v>
      </c>
      <c r="AE70" s="17">
        <f t="shared" si="107"/>
        <v>0</v>
      </c>
      <c r="AF70" s="56"/>
      <c r="AG70" s="38">
        <f t="shared" si="2"/>
        <v>2430.0699999999997</v>
      </c>
      <c r="AI70" s="38">
        <f t="shared" si="3"/>
        <v>2944</v>
      </c>
      <c r="AJ70" s="38">
        <f t="shared" si="4"/>
        <v>77.3</v>
      </c>
      <c r="AK70" s="38">
        <f t="shared" si="5"/>
        <v>77.3</v>
      </c>
    </row>
    <row r="71" spans="1:44" s="6" customFormat="1" ht="25.9" customHeight="1" x14ac:dyDescent="0.25">
      <c r="A71" s="24" t="s">
        <v>21</v>
      </c>
      <c r="B71" s="32">
        <f>H71+J71+L71+N71+P71+R71+T71+V71+X71+Z71+AB71+AD71</f>
        <v>229388.40299999999</v>
      </c>
      <c r="C71" s="17">
        <f>H71+J71+L71+N71+P71+R71</f>
        <v>119075.79736</v>
      </c>
      <c r="D71" s="17">
        <f t="shared" si="105"/>
        <v>119075.79736</v>
      </c>
      <c r="E71" s="17">
        <f>I71+K71+M71+O71+Q71+S71+U71+W71+Y71+AA71+AC71+AE71</f>
        <v>109651.60735999999</v>
      </c>
      <c r="F71" s="16">
        <f>E71/B71*100</f>
        <v>47.801722286719091</v>
      </c>
      <c r="G71" s="16">
        <f>E71/C71*100</f>
        <v>92.085553732209746</v>
      </c>
      <c r="H71" s="17">
        <f t="shared" ref="H71:AE71" si="108">H11+H16+H21+H25+H30+H40+H45+H49+H53+H57+H62+H67</f>
        <v>21844.122960000004</v>
      </c>
      <c r="I71" s="17">
        <f t="shared" si="108"/>
        <v>13222.889249999998</v>
      </c>
      <c r="J71" s="17">
        <f t="shared" si="108"/>
        <v>18088.668489999996</v>
      </c>
      <c r="K71" s="17">
        <f t="shared" si="108"/>
        <v>18653.716560000004</v>
      </c>
      <c r="L71" s="17">
        <f t="shared" si="108"/>
        <v>19317.021000000001</v>
      </c>
      <c r="M71" s="17">
        <f t="shared" si="108"/>
        <v>14776.313229999998</v>
      </c>
      <c r="N71" s="17">
        <f t="shared" si="108"/>
        <v>17947.778910000001</v>
      </c>
      <c r="O71" s="17">
        <f t="shared" si="108"/>
        <v>16630.925730000003</v>
      </c>
      <c r="P71" s="17">
        <f>P11+P16+P21+P25+P30+P40+P45+P49+P53+P57+P62+P67</f>
        <v>21513.351999999999</v>
      </c>
      <c r="Q71" s="17">
        <f t="shared" si="108"/>
        <v>20618.546669999996</v>
      </c>
      <c r="R71" s="17">
        <f t="shared" si="108"/>
        <v>20364.853999999999</v>
      </c>
      <c r="S71" s="17">
        <f t="shared" si="108"/>
        <v>25749.215919999991</v>
      </c>
      <c r="T71" s="17">
        <f t="shared" si="108"/>
        <v>18906.816999999999</v>
      </c>
      <c r="U71" s="17">
        <f t="shared" si="108"/>
        <v>0</v>
      </c>
      <c r="V71" s="17">
        <f>V11+V16+V21+V25+V30+V40+V45+V49+V53+V57+V62+V67</f>
        <v>11974.823999999999</v>
      </c>
      <c r="W71" s="17">
        <f t="shared" si="108"/>
        <v>0</v>
      </c>
      <c r="X71" s="17">
        <f t="shared" si="108"/>
        <v>19451.263140000003</v>
      </c>
      <c r="Y71" s="17">
        <f t="shared" si="108"/>
        <v>0</v>
      </c>
      <c r="Z71" s="17">
        <f t="shared" si="108"/>
        <v>16215.422500000001</v>
      </c>
      <c r="AA71" s="17">
        <f t="shared" si="108"/>
        <v>0</v>
      </c>
      <c r="AB71" s="17">
        <f t="shared" si="108"/>
        <v>15014.074000000002</v>
      </c>
      <c r="AC71" s="17">
        <f t="shared" si="108"/>
        <v>0</v>
      </c>
      <c r="AD71" s="17">
        <f t="shared" si="108"/>
        <v>28750.205000000002</v>
      </c>
      <c r="AE71" s="17">
        <f t="shared" si="108"/>
        <v>0</v>
      </c>
      <c r="AF71" s="56"/>
      <c r="AG71" s="38">
        <f t="shared" si="2"/>
        <v>9424.1900000000023</v>
      </c>
      <c r="AI71" s="38">
        <f>H71+J71+L71+N71+P71+R71+T71+V71+X71+Z71+AB71+AD71</f>
        <v>229388.40299999999</v>
      </c>
      <c r="AJ71" s="38">
        <f t="shared" ref="AJ71:AJ75" si="109">I71+K71+M71+O71</f>
        <v>63283.844770000003</v>
      </c>
      <c r="AK71" s="38">
        <f t="shared" ref="AK71:AK75" si="110">H71+J71+L71+N71</f>
        <v>77197.591360000006</v>
      </c>
    </row>
    <row r="72" spans="1:44" s="6" customFormat="1" ht="48.75" customHeight="1" x14ac:dyDescent="0.25">
      <c r="A72" s="63" t="s">
        <v>54</v>
      </c>
      <c r="B72" s="64">
        <f t="shared" ref="B72:AE72" si="111">B31</f>
        <v>39.203000000000003</v>
      </c>
      <c r="C72" s="64">
        <f>H72+J72+L72+N72+P72+R72</f>
        <v>24.375</v>
      </c>
      <c r="D72" s="64">
        <f t="shared" si="105"/>
        <v>24.375</v>
      </c>
      <c r="E72" s="64">
        <f>I72+K72+M72+O72+Q72+S72</f>
        <v>4.1099999999999994</v>
      </c>
      <c r="F72" s="64">
        <f t="shared" si="111"/>
        <v>28.170935685940112</v>
      </c>
      <c r="G72" s="64">
        <f t="shared" si="111"/>
        <v>97.689907104968668</v>
      </c>
      <c r="H72" s="64">
        <f t="shared" si="111"/>
        <v>0</v>
      </c>
      <c r="I72" s="64">
        <f t="shared" si="111"/>
        <v>0</v>
      </c>
      <c r="J72" s="64">
        <f t="shared" si="111"/>
        <v>0</v>
      </c>
      <c r="K72" s="64">
        <f t="shared" si="111"/>
        <v>0</v>
      </c>
      <c r="L72" s="64">
        <f t="shared" si="111"/>
        <v>1.8049999999999999</v>
      </c>
      <c r="M72" s="64">
        <f t="shared" si="111"/>
        <v>1.81</v>
      </c>
      <c r="N72" s="64">
        <f t="shared" si="111"/>
        <v>2.2999999999999998</v>
      </c>
      <c r="O72" s="64">
        <f t="shared" si="111"/>
        <v>2.2999999999999998</v>
      </c>
      <c r="P72" s="64">
        <f t="shared" si="111"/>
        <v>0</v>
      </c>
      <c r="Q72" s="64">
        <f t="shared" si="111"/>
        <v>0</v>
      </c>
      <c r="R72" s="64">
        <f t="shared" si="111"/>
        <v>20.27</v>
      </c>
      <c r="S72" s="64">
        <f t="shared" si="111"/>
        <v>0</v>
      </c>
      <c r="T72" s="64">
        <f t="shared" si="111"/>
        <v>5.7</v>
      </c>
      <c r="U72" s="64">
        <f t="shared" si="111"/>
        <v>0</v>
      </c>
      <c r="V72" s="64">
        <f t="shared" si="111"/>
        <v>0</v>
      </c>
      <c r="W72" s="64">
        <f t="shared" si="111"/>
        <v>0</v>
      </c>
      <c r="X72" s="64">
        <f t="shared" si="111"/>
        <v>0</v>
      </c>
      <c r="Y72" s="64">
        <f t="shared" si="111"/>
        <v>0</v>
      </c>
      <c r="Z72" s="64">
        <f t="shared" si="111"/>
        <v>9.1280000000000001</v>
      </c>
      <c r="AA72" s="64">
        <f t="shared" si="111"/>
        <v>0</v>
      </c>
      <c r="AB72" s="64">
        <f t="shared" si="111"/>
        <v>0</v>
      </c>
      <c r="AC72" s="64">
        <f t="shared" si="111"/>
        <v>0</v>
      </c>
      <c r="AD72" s="64">
        <f t="shared" si="111"/>
        <v>0</v>
      </c>
      <c r="AE72" s="64">
        <f t="shared" si="111"/>
        <v>0</v>
      </c>
      <c r="AF72" s="56"/>
      <c r="AG72" s="38"/>
      <c r="AI72" s="38">
        <f>H72+J72+L72+N72+P72+R72+T72+V72+X72+Z72+AB72+AD72</f>
        <v>39.203000000000003</v>
      </c>
      <c r="AJ72" s="38">
        <f t="shared" si="109"/>
        <v>4.1099999999999994</v>
      </c>
      <c r="AK72" s="38">
        <f t="shared" si="110"/>
        <v>4.1049999999999995</v>
      </c>
    </row>
    <row r="73" spans="1:44" s="6" customFormat="1" ht="40.5" customHeight="1" x14ac:dyDescent="0.25">
      <c r="A73" s="24" t="s">
        <v>58</v>
      </c>
      <c r="B73" s="32">
        <f>B50+B17</f>
        <v>14940.599000000002</v>
      </c>
      <c r="C73" s="18">
        <f>H73+J73+L73+N73+P73+R73</f>
        <v>6099.2809999999999</v>
      </c>
      <c r="D73" s="17">
        <f t="shared" si="105"/>
        <v>6099.2809999999999</v>
      </c>
      <c r="E73" s="29">
        <f>I73+K73+M73+O73+Q73+S73</f>
        <v>3382.7537399999997</v>
      </c>
      <c r="F73" s="28">
        <f>E73/B73*100</f>
        <v>22.64135286677595</v>
      </c>
      <c r="G73" s="28">
        <f>E73/C73*100</f>
        <v>55.461516529571263</v>
      </c>
      <c r="H73" s="29">
        <v>0</v>
      </c>
      <c r="I73" s="29">
        <v>0</v>
      </c>
      <c r="J73" s="29">
        <v>0</v>
      </c>
      <c r="K73" s="29">
        <v>0</v>
      </c>
      <c r="L73" s="29">
        <v>0</v>
      </c>
      <c r="M73" s="29">
        <v>0</v>
      </c>
      <c r="N73" s="29">
        <v>0</v>
      </c>
      <c r="O73" s="29">
        <v>0</v>
      </c>
      <c r="P73" s="29">
        <f>P50+P17</f>
        <v>1194.191</v>
      </c>
      <c r="Q73" s="29">
        <f t="shared" ref="Q73:AE73" si="112">Q50+Q17</f>
        <v>1.1100000000000001</v>
      </c>
      <c r="R73" s="29">
        <f t="shared" si="112"/>
        <v>4905.09</v>
      </c>
      <c r="S73" s="29">
        <f t="shared" si="112"/>
        <v>3381.6437399999995</v>
      </c>
      <c r="T73" s="29">
        <f t="shared" si="112"/>
        <v>1194.191</v>
      </c>
      <c r="U73" s="29">
        <f t="shared" si="112"/>
        <v>0</v>
      </c>
      <c r="V73" s="29">
        <f t="shared" si="112"/>
        <v>1344.191</v>
      </c>
      <c r="W73" s="29">
        <f t="shared" si="112"/>
        <v>0</v>
      </c>
      <c r="X73" s="29">
        <f t="shared" si="112"/>
        <v>1344.191</v>
      </c>
      <c r="Y73" s="29">
        <f t="shared" si="112"/>
        <v>0</v>
      </c>
      <c r="Z73" s="29">
        <f t="shared" si="112"/>
        <v>1194.191</v>
      </c>
      <c r="AA73" s="29">
        <f t="shared" si="112"/>
        <v>0</v>
      </c>
      <c r="AB73" s="29">
        <f t="shared" si="112"/>
        <v>1877.5659999999998</v>
      </c>
      <c r="AC73" s="29">
        <f t="shared" si="112"/>
        <v>0</v>
      </c>
      <c r="AD73" s="29">
        <f t="shared" si="112"/>
        <v>1886.9879999999998</v>
      </c>
      <c r="AE73" s="29">
        <f t="shared" si="112"/>
        <v>0</v>
      </c>
      <c r="AF73" s="56"/>
      <c r="AG73" s="38"/>
      <c r="AI73" s="38">
        <f>H73+J73+L73+N73+P73+R73+T73+V73+X73+Z73+AB73+AD73</f>
        <v>14940.599</v>
      </c>
      <c r="AJ73" s="38">
        <f t="shared" si="109"/>
        <v>0</v>
      </c>
      <c r="AK73" s="38">
        <f t="shared" si="110"/>
        <v>0</v>
      </c>
    </row>
    <row r="74" spans="1:44" s="6" customFormat="1" ht="25.5" customHeight="1" x14ac:dyDescent="0.25">
      <c r="A74" s="24" t="s">
        <v>47</v>
      </c>
      <c r="B74" s="32">
        <f t="shared" si="104"/>
        <v>0</v>
      </c>
      <c r="C74" s="17">
        <f t="shared" ref="C74" si="113">H74+J74</f>
        <v>0</v>
      </c>
      <c r="D74" s="17">
        <f t="shared" si="105"/>
        <v>0</v>
      </c>
      <c r="E74" s="17">
        <f t="shared" ref="E74" si="114">I74+K74+M74+O74+Q74+S74+U74+W74+Y74+AA74+AC74+AE74</f>
        <v>0</v>
      </c>
      <c r="F74" s="16">
        <v>0</v>
      </c>
      <c r="G74" s="16">
        <v>0</v>
      </c>
      <c r="H74" s="17">
        <v>0</v>
      </c>
      <c r="I74" s="17">
        <v>0</v>
      </c>
      <c r="J74" s="17">
        <v>0</v>
      </c>
      <c r="K74" s="17">
        <v>0</v>
      </c>
      <c r="L74" s="17">
        <v>0</v>
      </c>
      <c r="M74" s="17">
        <v>0</v>
      </c>
      <c r="N74" s="51">
        <v>0</v>
      </c>
      <c r="O74" s="17">
        <v>0</v>
      </c>
      <c r="P74" s="17">
        <v>0</v>
      </c>
      <c r="Q74" s="17">
        <v>0</v>
      </c>
      <c r="R74" s="17">
        <v>0</v>
      </c>
      <c r="S74" s="17">
        <v>0</v>
      </c>
      <c r="T74" s="17">
        <v>0</v>
      </c>
      <c r="U74" s="17">
        <v>0</v>
      </c>
      <c r="V74" s="17">
        <v>0</v>
      </c>
      <c r="W74" s="17">
        <v>0</v>
      </c>
      <c r="X74" s="17">
        <v>0</v>
      </c>
      <c r="Y74" s="17">
        <v>0</v>
      </c>
      <c r="Z74" s="17">
        <v>0</v>
      </c>
      <c r="AA74" s="17">
        <v>0</v>
      </c>
      <c r="AB74" s="17">
        <v>0</v>
      </c>
      <c r="AC74" s="17">
        <v>0</v>
      </c>
      <c r="AD74" s="17">
        <v>0</v>
      </c>
      <c r="AE74" s="17">
        <v>0</v>
      </c>
      <c r="AF74" s="56"/>
      <c r="AG74" s="38"/>
      <c r="AI74" s="38">
        <f t="shared" si="3"/>
        <v>0</v>
      </c>
      <c r="AJ74" s="38">
        <f t="shared" si="109"/>
        <v>0</v>
      </c>
      <c r="AK74" s="38">
        <f t="shared" si="110"/>
        <v>0</v>
      </c>
    </row>
    <row r="75" spans="1:44" s="44" customFormat="1" ht="26.25" customHeight="1" x14ac:dyDescent="0.2">
      <c r="A75" s="65"/>
      <c r="B75" s="66"/>
      <c r="C75" s="66"/>
      <c r="D75" s="66"/>
      <c r="E75" s="66"/>
      <c r="F75" s="66"/>
      <c r="G75" s="67"/>
      <c r="H75" s="65"/>
      <c r="I75" s="65"/>
      <c r="J75" s="65"/>
      <c r="K75" s="65"/>
      <c r="L75" s="68"/>
      <c r="M75" s="68"/>
      <c r="N75" s="69"/>
      <c r="O75" s="68"/>
      <c r="P75" s="68"/>
      <c r="Z75" s="45"/>
      <c r="AB75" s="45"/>
      <c r="AD75" s="45"/>
      <c r="AI75" s="48">
        <f t="shared" ref="AI75" si="115">H75+J75+L75+N75+P75+R75+T75+V75+X75+Z75+AB75+AD75</f>
        <v>0</v>
      </c>
      <c r="AJ75" s="38">
        <f t="shared" si="109"/>
        <v>0</v>
      </c>
      <c r="AK75" s="38">
        <f t="shared" si="110"/>
        <v>0</v>
      </c>
      <c r="AR75" s="46"/>
    </row>
    <row r="76" spans="1:44" ht="28.5" customHeight="1" x14ac:dyDescent="0.2">
      <c r="A76" s="107" t="s">
        <v>55</v>
      </c>
      <c r="B76" s="107"/>
      <c r="C76" s="107"/>
      <c r="D76" s="107"/>
      <c r="E76" s="107"/>
      <c r="F76" s="107"/>
      <c r="G76" s="107"/>
      <c r="H76" s="107"/>
      <c r="I76" s="107"/>
      <c r="J76" s="107"/>
      <c r="K76" s="107"/>
      <c r="L76" s="107"/>
      <c r="M76" s="107"/>
      <c r="N76" s="107"/>
      <c r="O76" s="107"/>
      <c r="P76" s="107"/>
      <c r="Q76" s="11"/>
      <c r="R76" s="10"/>
      <c r="S76" s="10"/>
      <c r="T76" s="2"/>
      <c r="U76" s="2"/>
      <c r="V76" s="2"/>
      <c r="W76" s="2"/>
      <c r="X76" s="2"/>
      <c r="Y76" s="2"/>
      <c r="Z76" s="41"/>
      <c r="AA76" s="2"/>
      <c r="AB76" s="40"/>
      <c r="AC76" s="2"/>
      <c r="AD76" s="40"/>
      <c r="AE76" s="2"/>
      <c r="AF76" s="53"/>
      <c r="AG76" s="10"/>
      <c r="AH76" s="10"/>
      <c r="AI76" s="10"/>
      <c r="AJ76" s="10"/>
      <c r="AK76" s="10"/>
      <c r="AL76" s="10"/>
      <c r="AM76" s="10"/>
      <c r="AN76" s="10"/>
      <c r="AO76" s="10"/>
      <c r="AP76" s="10"/>
      <c r="AQ76" s="10"/>
      <c r="AR76" s="12"/>
    </row>
    <row r="77" spans="1:44" ht="26.25" customHeight="1" x14ac:dyDescent="0.2">
      <c r="A77" s="107" t="s">
        <v>57</v>
      </c>
      <c r="B77" s="107"/>
      <c r="C77" s="107"/>
      <c r="D77" s="107"/>
      <c r="E77" s="107"/>
      <c r="F77" s="107"/>
      <c r="G77" s="107"/>
      <c r="H77" s="107"/>
      <c r="I77" s="107"/>
      <c r="J77" s="107"/>
      <c r="K77" s="107"/>
      <c r="L77" s="84"/>
      <c r="M77" s="84"/>
      <c r="N77" s="42"/>
      <c r="O77" s="84"/>
      <c r="P77" s="84"/>
      <c r="Q77" s="11"/>
      <c r="R77" s="10"/>
      <c r="S77" s="10"/>
      <c r="T77" s="2"/>
      <c r="U77" s="2"/>
      <c r="V77" s="2"/>
      <c r="W77" s="2"/>
      <c r="X77" s="2"/>
      <c r="Y77" s="2"/>
      <c r="Z77" s="40"/>
      <c r="AA77" s="2"/>
      <c r="AB77" s="40"/>
      <c r="AC77" s="2"/>
      <c r="AD77" s="40"/>
      <c r="AE77" s="2"/>
      <c r="AF77" s="53"/>
      <c r="AG77" s="10"/>
      <c r="AH77" s="10"/>
      <c r="AI77" s="10"/>
      <c r="AJ77" s="10"/>
      <c r="AK77" s="10"/>
      <c r="AL77" s="10"/>
      <c r="AM77" s="10"/>
      <c r="AN77" s="10"/>
      <c r="AO77" s="10"/>
      <c r="AP77" s="10"/>
      <c r="AQ77" s="10"/>
      <c r="AR77" s="12"/>
    </row>
    <row r="78" spans="1:44" ht="24.75" customHeight="1" x14ac:dyDescent="0.2">
      <c r="A78" s="111" t="s">
        <v>56</v>
      </c>
      <c r="B78" s="112"/>
      <c r="C78" s="112"/>
      <c r="D78" s="91"/>
      <c r="E78" s="91"/>
      <c r="F78" s="12"/>
      <c r="G78" s="91"/>
      <c r="H78" s="84"/>
      <c r="I78" s="84"/>
      <c r="J78" s="84"/>
      <c r="K78" s="84"/>
      <c r="L78" s="84"/>
      <c r="M78" s="84"/>
      <c r="N78" s="42"/>
      <c r="O78" s="84"/>
      <c r="P78" s="84"/>
      <c r="Q78" s="11"/>
      <c r="R78" s="10"/>
      <c r="S78" s="10"/>
      <c r="T78" s="2"/>
      <c r="U78" s="2"/>
      <c r="V78" s="2"/>
      <c r="W78" s="2"/>
      <c r="X78" s="2"/>
      <c r="Y78" s="2"/>
      <c r="Z78" s="40"/>
      <c r="AA78" s="2"/>
      <c r="AB78" s="40"/>
      <c r="AC78" s="2"/>
      <c r="AD78" s="40"/>
      <c r="AE78" s="2"/>
      <c r="AF78" s="53"/>
      <c r="AG78" s="10"/>
      <c r="AH78" s="10"/>
      <c r="AI78" s="10"/>
      <c r="AJ78" s="10"/>
      <c r="AK78" s="10"/>
      <c r="AL78" s="10"/>
      <c r="AM78" s="10"/>
      <c r="AN78" s="10"/>
      <c r="AO78" s="10"/>
      <c r="AP78" s="10"/>
      <c r="AQ78" s="10"/>
      <c r="AR78" s="12"/>
    </row>
    <row r="79" spans="1:44" ht="47.25" customHeight="1" x14ac:dyDescent="0.2">
      <c r="B79" s="107"/>
      <c r="C79" s="107"/>
      <c r="D79" s="107"/>
      <c r="E79" s="107"/>
      <c r="F79" s="107"/>
      <c r="G79" s="12"/>
      <c r="H79" s="10"/>
      <c r="I79" s="10"/>
      <c r="J79" s="10"/>
      <c r="K79" s="10"/>
      <c r="L79" s="10"/>
      <c r="M79" s="10"/>
      <c r="N79" s="42"/>
      <c r="O79" s="10"/>
      <c r="P79" s="10"/>
      <c r="Q79" s="11"/>
      <c r="R79" s="10"/>
      <c r="S79" s="10"/>
      <c r="T79" s="2"/>
      <c r="U79" s="2"/>
      <c r="V79" s="2"/>
      <c r="W79" s="2"/>
      <c r="X79" s="2"/>
      <c r="Y79" s="2"/>
      <c r="Z79" s="40"/>
      <c r="AA79" s="2"/>
      <c r="AB79" s="40"/>
      <c r="AC79" s="2"/>
      <c r="AD79" s="40"/>
      <c r="AE79" s="2"/>
      <c r="AF79" s="10"/>
      <c r="AG79" s="10"/>
      <c r="AH79" s="10"/>
      <c r="AI79" s="10"/>
      <c r="AJ79" s="10"/>
      <c r="AK79" s="10"/>
      <c r="AL79" s="10"/>
      <c r="AM79" s="10"/>
      <c r="AN79" s="10"/>
      <c r="AO79" s="10"/>
      <c r="AP79" s="10"/>
      <c r="AQ79" s="10"/>
      <c r="AR79" s="12"/>
    </row>
    <row r="80" spans="1:44" ht="47.25" customHeight="1" x14ac:dyDescent="0.2">
      <c r="B80" s="107"/>
      <c r="C80" s="107"/>
      <c r="D80" s="107"/>
      <c r="E80" s="107"/>
      <c r="F80" s="107"/>
      <c r="G80" s="107"/>
      <c r="H80" s="2"/>
      <c r="J80" s="2"/>
      <c r="L80" s="2"/>
      <c r="P80" s="2"/>
      <c r="R80" s="2"/>
      <c r="T80" s="10"/>
      <c r="X80" s="10"/>
    </row>
    <row r="81" spans="1:44" x14ac:dyDescent="0.2">
      <c r="H81" s="2"/>
      <c r="J81" s="2"/>
      <c r="L81" s="2"/>
      <c r="P81" s="2"/>
      <c r="R81" s="2"/>
      <c r="T81" s="10"/>
      <c r="X81" s="10"/>
    </row>
    <row r="82" spans="1:44" s="10" customFormat="1" x14ac:dyDescent="0.2">
      <c r="A82" s="12"/>
      <c r="B82" s="12"/>
      <c r="H82" s="2"/>
      <c r="I82" s="2"/>
      <c r="J82" s="2"/>
      <c r="K82" s="2"/>
      <c r="L82" s="2"/>
      <c r="M82" s="2"/>
      <c r="N82" s="40"/>
      <c r="O82" s="2"/>
      <c r="P82" s="2"/>
      <c r="Q82" s="2"/>
      <c r="R82" s="2"/>
      <c r="S82" s="2"/>
      <c r="V82" s="27"/>
      <c r="W82" s="27"/>
      <c r="Z82" s="42"/>
      <c r="AB82" s="42"/>
      <c r="AD82" s="42"/>
      <c r="AF82" s="12"/>
      <c r="AG82" s="2"/>
      <c r="AH82" s="2"/>
      <c r="AI82" s="2"/>
      <c r="AJ82" s="2"/>
      <c r="AK82" s="2"/>
      <c r="AL82" s="2"/>
      <c r="AM82" s="2"/>
      <c r="AN82" s="2"/>
      <c r="AO82" s="2"/>
      <c r="AP82" s="2"/>
      <c r="AQ82" s="2"/>
      <c r="AR82" s="2"/>
    </row>
    <row r="83" spans="1:44" s="10" customFormat="1" x14ac:dyDescent="0.2">
      <c r="A83" s="12"/>
      <c r="B83" s="12"/>
      <c r="H83" s="2"/>
      <c r="I83" s="2"/>
      <c r="J83" s="2"/>
      <c r="K83" s="2"/>
      <c r="L83" s="2"/>
      <c r="M83" s="2"/>
      <c r="N83" s="40"/>
      <c r="O83" s="2"/>
      <c r="P83" s="2"/>
      <c r="Q83" s="2"/>
      <c r="R83" s="2"/>
      <c r="S83" s="2"/>
      <c r="V83" s="27"/>
      <c r="W83" s="27"/>
      <c r="Z83" s="42"/>
      <c r="AB83" s="42"/>
      <c r="AD83" s="42"/>
      <c r="AF83" s="12"/>
      <c r="AG83" s="2"/>
      <c r="AH83" s="2"/>
      <c r="AI83" s="2"/>
      <c r="AJ83" s="2"/>
      <c r="AK83" s="2"/>
      <c r="AL83" s="2"/>
      <c r="AM83" s="2"/>
      <c r="AN83" s="2"/>
      <c r="AO83" s="2"/>
      <c r="AP83" s="2"/>
      <c r="AQ83" s="2"/>
      <c r="AR83" s="2"/>
    </row>
    <row r="84" spans="1:44" s="10" customFormat="1" x14ac:dyDescent="0.2">
      <c r="A84" s="12"/>
      <c r="B84" s="12"/>
      <c r="H84" s="2"/>
      <c r="I84" s="2"/>
      <c r="J84" s="2"/>
      <c r="K84" s="2"/>
      <c r="L84" s="2"/>
      <c r="M84" s="2"/>
      <c r="N84" s="40"/>
      <c r="O84" s="2"/>
      <c r="P84" s="2"/>
      <c r="Q84" s="2"/>
      <c r="R84" s="2"/>
      <c r="S84" s="2"/>
      <c r="V84" s="27"/>
      <c r="W84" s="27"/>
      <c r="Z84" s="42"/>
      <c r="AB84" s="42"/>
      <c r="AD84" s="42"/>
      <c r="AF84" s="12"/>
      <c r="AG84" s="2"/>
      <c r="AH84" s="2"/>
      <c r="AI84" s="2"/>
      <c r="AJ84" s="2"/>
      <c r="AK84" s="2"/>
      <c r="AL84" s="2"/>
      <c r="AM84" s="2"/>
      <c r="AN84" s="2"/>
      <c r="AO84" s="2"/>
      <c r="AP84" s="2"/>
      <c r="AQ84" s="2"/>
      <c r="AR84" s="2"/>
    </row>
    <row r="85" spans="1:44" s="10" customFormat="1" x14ac:dyDescent="0.2">
      <c r="A85" s="12"/>
      <c r="B85" s="12"/>
      <c r="H85" s="2"/>
      <c r="I85" s="2"/>
      <c r="J85" s="2"/>
      <c r="K85" s="2"/>
      <c r="L85" s="2"/>
      <c r="M85" s="2"/>
      <c r="N85" s="40"/>
      <c r="O85" s="2"/>
      <c r="P85" s="2"/>
      <c r="Q85" s="2"/>
      <c r="R85" s="2"/>
      <c r="S85" s="2"/>
      <c r="V85" s="27"/>
      <c r="W85" s="27"/>
      <c r="Z85" s="42"/>
      <c r="AB85" s="42"/>
      <c r="AD85" s="42"/>
      <c r="AF85" s="12"/>
      <c r="AG85" s="2"/>
      <c r="AH85" s="2"/>
      <c r="AI85" s="2"/>
      <c r="AJ85" s="2"/>
      <c r="AK85" s="2"/>
      <c r="AL85" s="2"/>
      <c r="AM85" s="2"/>
      <c r="AN85" s="2"/>
      <c r="AO85" s="2"/>
      <c r="AP85" s="2"/>
      <c r="AQ85" s="2"/>
      <c r="AR85" s="2"/>
    </row>
    <row r="86" spans="1:44" s="10" customFormat="1" x14ac:dyDescent="0.2">
      <c r="A86" s="12"/>
      <c r="B86" s="12"/>
      <c r="H86" s="2"/>
      <c r="I86" s="2"/>
      <c r="J86" s="2"/>
      <c r="K86" s="2"/>
      <c r="L86" s="2"/>
      <c r="M86" s="2"/>
      <c r="N86" s="40"/>
      <c r="O86" s="2"/>
      <c r="P86" s="2"/>
      <c r="Q86" s="2"/>
      <c r="R86" s="2"/>
      <c r="S86" s="2"/>
      <c r="V86" s="27"/>
      <c r="W86" s="27"/>
      <c r="Z86" s="42"/>
      <c r="AB86" s="42"/>
      <c r="AD86" s="42"/>
      <c r="AF86" s="12"/>
      <c r="AG86" s="2"/>
      <c r="AH86" s="2"/>
      <c r="AI86" s="2"/>
      <c r="AJ86" s="2"/>
      <c r="AK86" s="2"/>
      <c r="AL86" s="2"/>
      <c r="AM86" s="2"/>
      <c r="AN86" s="2"/>
      <c r="AO86" s="2"/>
      <c r="AP86" s="2"/>
      <c r="AQ86" s="2"/>
      <c r="AR86" s="2"/>
    </row>
    <row r="87" spans="1:44" s="10" customFormat="1" x14ac:dyDescent="0.2">
      <c r="A87" s="12"/>
      <c r="B87" s="12"/>
      <c r="H87" s="2"/>
      <c r="I87" s="2"/>
      <c r="J87" s="2"/>
      <c r="K87" s="2"/>
      <c r="L87" s="2"/>
      <c r="M87" s="2"/>
      <c r="N87" s="40"/>
      <c r="O87" s="2"/>
      <c r="P87" s="2"/>
      <c r="Q87" s="2"/>
      <c r="R87" s="2"/>
      <c r="S87" s="2"/>
      <c r="V87" s="27"/>
      <c r="W87" s="27"/>
      <c r="Z87" s="42"/>
      <c r="AB87" s="42"/>
      <c r="AD87" s="42"/>
      <c r="AF87" s="12"/>
      <c r="AG87" s="2"/>
      <c r="AH87" s="2"/>
      <c r="AI87" s="2"/>
      <c r="AJ87" s="2"/>
      <c r="AK87" s="2"/>
      <c r="AL87" s="2"/>
      <c r="AM87" s="2"/>
      <c r="AN87" s="2"/>
      <c r="AO87" s="2"/>
      <c r="AP87" s="2"/>
      <c r="AQ87" s="2"/>
      <c r="AR87" s="2"/>
    </row>
    <row r="88" spans="1:44" s="10" customFormat="1" x14ac:dyDescent="0.2">
      <c r="A88" s="12"/>
      <c r="B88" s="12"/>
      <c r="H88" s="2"/>
      <c r="I88" s="2"/>
      <c r="J88" s="2"/>
      <c r="K88" s="2"/>
      <c r="L88" s="2"/>
      <c r="M88" s="2"/>
      <c r="N88" s="40"/>
      <c r="O88" s="2"/>
      <c r="P88" s="2"/>
      <c r="Q88" s="30" t="s">
        <v>29</v>
      </c>
      <c r="R88" s="2"/>
      <c r="S88" s="2"/>
      <c r="V88" s="27"/>
      <c r="W88" s="27"/>
      <c r="Z88" s="42"/>
      <c r="AB88" s="42"/>
      <c r="AD88" s="42"/>
      <c r="AF88" s="12"/>
      <c r="AG88" s="2"/>
      <c r="AH88" s="2"/>
      <c r="AI88" s="2"/>
      <c r="AJ88" s="2"/>
      <c r="AK88" s="2"/>
      <c r="AL88" s="2"/>
      <c r="AM88" s="2"/>
      <c r="AN88" s="2"/>
      <c r="AO88" s="2"/>
      <c r="AP88" s="2"/>
      <c r="AQ88" s="2"/>
      <c r="AR88" s="2"/>
    </row>
    <row r="89" spans="1:44" s="10" customFormat="1" x14ac:dyDescent="0.2">
      <c r="A89" s="12"/>
      <c r="B89" s="12"/>
      <c r="G89" s="36" t="s">
        <v>29</v>
      </c>
      <c r="H89" s="2"/>
      <c r="I89" s="2"/>
      <c r="J89" s="2"/>
      <c r="K89" s="2"/>
      <c r="L89" s="2"/>
      <c r="M89" s="2"/>
      <c r="N89" s="40"/>
      <c r="O89" s="2"/>
      <c r="P89" s="2"/>
      <c r="Q89" s="2"/>
      <c r="R89" s="2"/>
      <c r="S89" s="2"/>
      <c r="V89" s="27"/>
      <c r="W89" s="27"/>
      <c r="Z89" s="42"/>
      <c r="AB89" s="42"/>
      <c r="AD89" s="42"/>
      <c r="AF89" s="12"/>
      <c r="AG89" s="2"/>
      <c r="AH89" s="2"/>
      <c r="AI89" s="2"/>
      <c r="AJ89" s="2"/>
      <c r="AK89" s="2"/>
      <c r="AL89" s="2"/>
      <c r="AM89" s="2"/>
      <c r="AN89" s="2"/>
      <c r="AO89" s="2"/>
      <c r="AP89" s="2"/>
      <c r="AQ89" s="2"/>
      <c r="AR89" s="2"/>
    </row>
    <row r="90" spans="1:44" s="10" customFormat="1" x14ac:dyDescent="0.2">
      <c r="A90" s="12"/>
      <c r="B90" s="12"/>
      <c r="H90" s="2"/>
      <c r="I90" s="2"/>
      <c r="J90" s="2"/>
      <c r="K90" s="2"/>
      <c r="L90" s="2"/>
      <c r="M90" s="2"/>
      <c r="N90" s="40"/>
      <c r="O90" s="2"/>
      <c r="P90" s="2"/>
      <c r="Q90" s="2"/>
      <c r="R90" s="2"/>
      <c r="S90" s="30" t="s">
        <v>29</v>
      </c>
      <c r="T90" s="37" t="s">
        <v>29</v>
      </c>
      <c r="V90" s="27"/>
      <c r="W90" s="27"/>
      <c r="Z90" s="42"/>
      <c r="AB90" s="42"/>
      <c r="AD90" s="42"/>
      <c r="AF90" s="12"/>
      <c r="AG90" s="2"/>
      <c r="AH90" s="2"/>
      <c r="AI90" s="2"/>
      <c r="AJ90" s="2"/>
      <c r="AK90" s="2"/>
      <c r="AL90" s="2"/>
      <c r="AM90" s="2"/>
      <c r="AN90" s="2"/>
      <c r="AO90" s="2"/>
      <c r="AP90" s="2"/>
      <c r="AQ90" s="2"/>
      <c r="AR90" s="2"/>
    </row>
    <row r="91" spans="1:44" s="10" customFormat="1" x14ac:dyDescent="0.2">
      <c r="A91" s="12"/>
      <c r="B91" s="12"/>
      <c r="H91" s="2"/>
      <c r="I91" s="2"/>
      <c r="J91" s="2"/>
      <c r="K91" s="2"/>
      <c r="L91" s="2"/>
      <c r="M91" s="2"/>
      <c r="N91" s="40"/>
      <c r="O91" s="2"/>
      <c r="P91" s="2"/>
      <c r="Q91" s="2"/>
      <c r="R91" s="2"/>
      <c r="S91" s="2"/>
      <c r="V91" s="27"/>
      <c r="W91" s="27"/>
      <c r="Z91" s="42"/>
      <c r="AB91" s="42"/>
      <c r="AD91" s="42"/>
      <c r="AF91" s="12"/>
      <c r="AG91" s="2"/>
      <c r="AH91" s="2"/>
      <c r="AI91" s="2"/>
      <c r="AJ91" s="2"/>
      <c r="AK91" s="2"/>
      <c r="AL91" s="2"/>
      <c r="AM91" s="2"/>
      <c r="AN91" s="2"/>
      <c r="AO91" s="2"/>
      <c r="AP91" s="2"/>
      <c r="AQ91" s="2"/>
      <c r="AR91" s="2"/>
    </row>
    <row r="92" spans="1:44" s="10" customFormat="1" x14ac:dyDescent="0.2">
      <c r="A92" s="12"/>
      <c r="B92" s="12"/>
      <c r="H92" s="2"/>
      <c r="I92" s="2"/>
      <c r="J92" s="2"/>
      <c r="K92" s="2"/>
      <c r="L92" s="2"/>
      <c r="M92" s="2"/>
      <c r="N92" s="40"/>
      <c r="O92" s="2"/>
      <c r="P92" s="2"/>
      <c r="Q92" s="2"/>
      <c r="R92" s="2"/>
      <c r="S92" s="2"/>
      <c r="V92" s="27"/>
      <c r="W92" s="27"/>
      <c r="Z92" s="42"/>
      <c r="AB92" s="42"/>
      <c r="AD92" s="42"/>
      <c r="AF92" s="12"/>
      <c r="AG92" s="2"/>
      <c r="AH92" s="2"/>
      <c r="AI92" s="2"/>
      <c r="AJ92" s="2"/>
      <c r="AK92" s="2"/>
      <c r="AL92" s="2"/>
      <c r="AM92" s="2"/>
      <c r="AN92" s="2"/>
      <c r="AO92" s="2"/>
      <c r="AP92" s="2"/>
      <c r="AQ92" s="2"/>
      <c r="AR92" s="2"/>
    </row>
    <row r="93" spans="1:44" s="10" customFormat="1" x14ac:dyDescent="0.2">
      <c r="A93" s="12"/>
      <c r="B93" s="12"/>
      <c r="H93" s="2"/>
      <c r="I93" s="2"/>
      <c r="J93" s="2"/>
      <c r="K93" s="2"/>
      <c r="L93" s="2"/>
      <c r="M93" s="2"/>
      <c r="N93" s="40"/>
      <c r="O93" s="2"/>
      <c r="P93" s="2"/>
      <c r="Q93" s="2"/>
      <c r="R93" s="2"/>
      <c r="S93" s="2"/>
      <c r="V93" s="27"/>
      <c r="W93" s="27"/>
      <c r="Z93" s="42"/>
      <c r="AB93" s="42"/>
      <c r="AD93" s="42"/>
      <c r="AF93" s="12"/>
      <c r="AG93" s="2"/>
      <c r="AH93" s="2"/>
      <c r="AI93" s="2"/>
      <c r="AJ93" s="2"/>
      <c r="AK93" s="2"/>
      <c r="AL93" s="2"/>
      <c r="AM93" s="2"/>
      <c r="AN93" s="2"/>
      <c r="AO93" s="2"/>
      <c r="AP93" s="2"/>
      <c r="AQ93" s="2"/>
      <c r="AR93" s="2"/>
    </row>
    <row r="94" spans="1:44" s="10" customFormat="1" x14ac:dyDescent="0.2">
      <c r="A94" s="12"/>
      <c r="B94" s="12"/>
      <c r="H94" s="2"/>
      <c r="I94" s="2"/>
      <c r="J94" s="2"/>
      <c r="K94" s="2"/>
      <c r="L94" s="2"/>
      <c r="M94" s="2"/>
      <c r="N94" s="40"/>
      <c r="O94" s="2"/>
      <c r="P94" s="2"/>
      <c r="Q94" s="2"/>
      <c r="R94" s="2"/>
      <c r="S94" s="2"/>
      <c r="V94" s="27"/>
      <c r="W94" s="27"/>
      <c r="Z94" s="42"/>
      <c r="AB94" s="42"/>
      <c r="AD94" s="42"/>
      <c r="AF94" s="12"/>
      <c r="AG94" s="2"/>
      <c r="AH94" s="2"/>
      <c r="AI94" s="2"/>
      <c r="AJ94" s="2"/>
      <c r="AK94" s="2"/>
      <c r="AL94" s="2"/>
      <c r="AM94" s="2"/>
      <c r="AN94" s="2"/>
      <c r="AO94" s="2"/>
      <c r="AP94" s="2"/>
      <c r="AQ94" s="2"/>
      <c r="AR94" s="2"/>
    </row>
    <row r="95" spans="1:44" s="10" customFormat="1" x14ac:dyDescent="0.2">
      <c r="A95" s="12"/>
      <c r="B95" s="12"/>
      <c r="H95" s="2"/>
      <c r="I95" s="2"/>
      <c r="J95" s="2"/>
      <c r="K95" s="2"/>
      <c r="L95" s="2"/>
      <c r="M95" s="2"/>
      <c r="N95" s="40"/>
      <c r="O95" s="2"/>
      <c r="P95" s="2"/>
      <c r="Q95" s="2"/>
      <c r="R95" s="2"/>
      <c r="S95" s="2"/>
      <c r="V95" s="27"/>
      <c r="W95" s="27"/>
      <c r="Z95" s="42"/>
      <c r="AB95" s="42"/>
      <c r="AD95" s="42"/>
      <c r="AF95" s="12"/>
      <c r="AG95" s="2"/>
      <c r="AH95" s="2"/>
      <c r="AI95" s="2"/>
      <c r="AJ95" s="2"/>
      <c r="AK95" s="2"/>
      <c r="AL95" s="2"/>
      <c r="AM95" s="2"/>
      <c r="AN95" s="2"/>
      <c r="AO95" s="2"/>
      <c r="AP95" s="2"/>
      <c r="AQ95" s="2"/>
      <c r="AR95" s="2"/>
    </row>
    <row r="96" spans="1:44" s="10" customFormat="1" x14ac:dyDescent="0.2">
      <c r="A96" s="12"/>
      <c r="B96" s="12"/>
      <c r="H96" s="2"/>
      <c r="I96" s="2"/>
      <c r="J96" s="2"/>
      <c r="K96" s="2"/>
      <c r="L96" s="2"/>
      <c r="M96" s="2"/>
      <c r="N96" s="40"/>
      <c r="O96" s="2"/>
      <c r="P96" s="2"/>
      <c r="Q96" s="2"/>
      <c r="R96" s="2"/>
      <c r="S96" s="2"/>
      <c r="V96" s="27"/>
      <c r="W96" s="27"/>
      <c r="Z96" s="42"/>
      <c r="AB96" s="42"/>
      <c r="AD96" s="42"/>
      <c r="AF96" s="12"/>
      <c r="AG96" s="2"/>
      <c r="AH96" s="2"/>
      <c r="AI96" s="2"/>
      <c r="AJ96" s="2"/>
      <c r="AK96" s="2"/>
      <c r="AL96" s="2"/>
      <c r="AM96" s="2"/>
      <c r="AN96" s="2"/>
      <c r="AO96" s="2"/>
      <c r="AP96" s="2"/>
      <c r="AQ96" s="2"/>
      <c r="AR96" s="2"/>
    </row>
    <row r="97" spans="1:44" s="10" customFormat="1" x14ac:dyDescent="0.2">
      <c r="A97" s="12"/>
      <c r="B97" s="12"/>
      <c r="H97" s="2"/>
      <c r="I97" s="2"/>
      <c r="J97" s="2"/>
      <c r="K97" s="2"/>
      <c r="L97" s="2"/>
      <c r="M97" s="2"/>
      <c r="N97" s="40"/>
      <c r="O97" s="2"/>
      <c r="P97" s="2"/>
      <c r="Q97" s="2"/>
      <c r="R97" s="2"/>
      <c r="S97" s="2"/>
      <c r="V97" s="27"/>
      <c r="W97" s="27"/>
      <c r="Z97" s="42"/>
      <c r="AB97" s="42"/>
      <c r="AD97" s="42"/>
      <c r="AF97" s="12"/>
      <c r="AG97" s="2"/>
      <c r="AH97" s="2"/>
      <c r="AI97" s="2"/>
      <c r="AJ97" s="2"/>
      <c r="AK97" s="2"/>
      <c r="AL97" s="2"/>
      <c r="AM97" s="2"/>
      <c r="AN97" s="2"/>
      <c r="AO97" s="2"/>
      <c r="AP97" s="2"/>
      <c r="AQ97" s="2"/>
      <c r="AR97" s="2"/>
    </row>
    <row r="98" spans="1:44" s="10" customFormat="1" x14ac:dyDescent="0.2">
      <c r="A98" s="12"/>
      <c r="B98" s="12"/>
      <c r="H98" s="2"/>
      <c r="I98" s="2"/>
      <c r="J98" s="2"/>
      <c r="K98" s="2"/>
      <c r="L98" s="2"/>
      <c r="M98" s="2"/>
      <c r="N98" s="40"/>
      <c r="O98" s="2"/>
      <c r="P98" s="2"/>
      <c r="Q98" s="2"/>
      <c r="R98" s="2"/>
      <c r="S98" s="2"/>
      <c r="V98" s="27"/>
      <c r="W98" s="27"/>
      <c r="Z98" s="42"/>
      <c r="AB98" s="42"/>
      <c r="AD98" s="42"/>
      <c r="AF98" s="12"/>
      <c r="AG98" s="2"/>
      <c r="AH98" s="2"/>
      <c r="AI98" s="2"/>
      <c r="AJ98" s="2"/>
      <c r="AK98" s="2"/>
      <c r="AL98" s="2"/>
      <c r="AM98" s="2"/>
      <c r="AN98" s="2"/>
      <c r="AO98" s="2"/>
      <c r="AP98" s="2"/>
      <c r="AQ98" s="2"/>
      <c r="AR98" s="2"/>
    </row>
    <row r="99" spans="1:44" s="10" customFormat="1" x14ac:dyDescent="0.2">
      <c r="A99" s="12"/>
      <c r="B99" s="12"/>
      <c r="H99" s="2"/>
      <c r="I99" s="2"/>
      <c r="J99" s="2"/>
      <c r="K99" s="2"/>
      <c r="L99" s="2"/>
      <c r="M99" s="2"/>
      <c r="N99" s="40"/>
      <c r="O99" s="2"/>
      <c r="P99" s="2"/>
      <c r="Q99" s="2"/>
      <c r="R99" s="2"/>
      <c r="S99" s="2"/>
      <c r="V99" s="27"/>
      <c r="W99" s="27"/>
      <c r="Z99" s="42"/>
      <c r="AB99" s="42"/>
      <c r="AD99" s="42"/>
      <c r="AF99" s="12"/>
      <c r="AG99" s="2"/>
      <c r="AH99" s="2"/>
      <c r="AI99" s="2"/>
      <c r="AJ99" s="2"/>
      <c r="AK99" s="2"/>
      <c r="AL99" s="2"/>
      <c r="AM99" s="2"/>
      <c r="AN99" s="2"/>
      <c r="AO99" s="2"/>
      <c r="AP99" s="2"/>
      <c r="AQ99" s="2"/>
      <c r="AR99" s="2"/>
    </row>
    <row r="100" spans="1:44" s="10" customFormat="1" x14ac:dyDescent="0.2">
      <c r="A100" s="12"/>
      <c r="B100" s="12"/>
      <c r="H100" s="2"/>
      <c r="I100" s="2"/>
      <c r="J100" s="2"/>
      <c r="K100" s="2"/>
      <c r="L100" s="2"/>
      <c r="M100" s="2"/>
      <c r="N100" s="40"/>
      <c r="O100" s="2"/>
      <c r="P100" s="2"/>
      <c r="Q100" s="2"/>
      <c r="R100" s="2"/>
      <c r="S100" s="2"/>
      <c r="V100" s="27"/>
      <c r="W100" s="27"/>
      <c r="Z100" s="42"/>
      <c r="AB100" s="42"/>
      <c r="AD100" s="42"/>
      <c r="AF100" s="12"/>
      <c r="AG100" s="2"/>
      <c r="AH100" s="2"/>
      <c r="AI100" s="2"/>
      <c r="AJ100" s="2"/>
      <c r="AK100" s="2"/>
      <c r="AL100" s="2"/>
      <c r="AM100" s="2"/>
      <c r="AN100" s="2"/>
      <c r="AO100" s="2"/>
      <c r="AP100" s="2"/>
      <c r="AQ100" s="2"/>
      <c r="AR100" s="2"/>
    </row>
    <row r="101" spans="1:44" s="10" customFormat="1" x14ac:dyDescent="0.2">
      <c r="A101" s="12"/>
      <c r="B101" s="12"/>
      <c r="H101" s="2"/>
      <c r="I101" s="2"/>
      <c r="J101" s="2"/>
      <c r="K101" s="2"/>
      <c r="L101" s="2"/>
      <c r="M101" s="2"/>
      <c r="N101" s="40"/>
      <c r="O101" s="2"/>
      <c r="P101" s="2"/>
      <c r="Q101" s="2"/>
      <c r="R101" s="2"/>
      <c r="S101" s="2"/>
      <c r="V101" s="27"/>
      <c r="W101" s="27"/>
      <c r="Z101" s="42"/>
      <c r="AB101" s="42"/>
      <c r="AD101" s="42"/>
      <c r="AF101" s="12"/>
      <c r="AG101" s="2"/>
      <c r="AH101" s="2"/>
      <c r="AI101" s="2"/>
      <c r="AJ101" s="2"/>
      <c r="AK101" s="2"/>
      <c r="AL101" s="2"/>
      <c r="AM101" s="2"/>
      <c r="AN101" s="2"/>
      <c r="AO101" s="2"/>
      <c r="AP101" s="2"/>
      <c r="AQ101" s="2"/>
      <c r="AR101" s="2"/>
    </row>
    <row r="102" spans="1:44" s="10" customFormat="1" x14ac:dyDescent="0.2">
      <c r="A102" s="12"/>
      <c r="B102" s="12"/>
      <c r="H102" s="2"/>
      <c r="I102" s="2"/>
      <c r="J102" s="2"/>
      <c r="K102" s="2"/>
      <c r="L102" s="2"/>
      <c r="M102" s="2"/>
      <c r="N102" s="40"/>
      <c r="O102" s="2"/>
      <c r="P102" s="2"/>
      <c r="Q102" s="2"/>
      <c r="R102" s="2"/>
      <c r="S102" s="2"/>
      <c r="V102" s="27"/>
      <c r="W102" s="27"/>
      <c r="Z102" s="42"/>
      <c r="AB102" s="42"/>
      <c r="AD102" s="42"/>
      <c r="AF102" s="12"/>
      <c r="AG102" s="2"/>
      <c r="AH102" s="2"/>
      <c r="AI102" s="2"/>
      <c r="AJ102" s="2"/>
      <c r="AK102" s="2"/>
      <c r="AL102" s="2"/>
      <c r="AM102" s="2"/>
      <c r="AN102" s="2"/>
      <c r="AO102" s="2"/>
      <c r="AP102" s="2"/>
      <c r="AQ102" s="2"/>
      <c r="AR102" s="2"/>
    </row>
    <row r="103" spans="1:44" s="10" customFormat="1" x14ac:dyDescent="0.2">
      <c r="A103" s="12"/>
      <c r="B103" s="12"/>
      <c r="H103" s="2"/>
      <c r="I103" s="2"/>
      <c r="J103" s="2"/>
      <c r="K103" s="2"/>
      <c r="L103" s="2"/>
      <c r="M103" s="2"/>
      <c r="N103" s="40"/>
      <c r="O103" s="2"/>
      <c r="P103" s="2"/>
      <c r="Q103" s="2"/>
      <c r="R103" s="2"/>
      <c r="S103" s="2"/>
      <c r="V103" s="27"/>
      <c r="W103" s="27"/>
      <c r="Z103" s="42"/>
      <c r="AB103" s="42"/>
      <c r="AD103" s="42"/>
      <c r="AF103" s="12"/>
      <c r="AG103" s="2"/>
      <c r="AH103" s="2"/>
      <c r="AI103" s="2"/>
      <c r="AJ103" s="2"/>
      <c r="AK103" s="2"/>
      <c r="AL103" s="2"/>
      <c r="AM103" s="2"/>
      <c r="AN103" s="2"/>
      <c r="AO103" s="2"/>
      <c r="AP103" s="2"/>
      <c r="AQ103" s="2"/>
      <c r="AR103" s="2"/>
    </row>
    <row r="104" spans="1:44" s="10" customFormat="1" x14ac:dyDescent="0.2">
      <c r="A104" s="12"/>
      <c r="B104" s="12"/>
      <c r="H104" s="2"/>
      <c r="I104" s="2"/>
      <c r="J104" s="2"/>
      <c r="K104" s="2"/>
      <c r="L104" s="2"/>
      <c r="M104" s="2"/>
      <c r="N104" s="40"/>
      <c r="O104" s="2"/>
      <c r="P104" s="2"/>
      <c r="Q104" s="2"/>
      <c r="R104" s="2"/>
      <c r="S104" s="2"/>
      <c r="V104" s="27"/>
      <c r="W104" s="27"/>
      <c r="Z104" s="42"/>
      <c r="AB104" s="42"/>
      <c r="AD104" s="42"/>
      <c r="AF104" s="12"/>
      <c r="AG104" s="2"/>
      <c r="AH104" s="2"/>
      <c r="AI104" s="2"/>
      <c r="AJ104" s="2"/>
      <c r="AK104" s="2"/>
      <c r="AL104" s="2"/>
      <c r="AM104" s="2"/>
      <c r="AN104" s="2"/>
      <c r="AO104" s="2"/>
      <c r="AP104" s="2"/>
      <c r="AQ104" s="2"/>
      <c r="AR104" s="2"/>
    </row>
    <row r="105" spans="1:44" s="10" customFormat="1" x14ac:dyDescent="0.2">
      <c r="A105" s="12"/>
      <c r="B105" s="12"/>
      <c r="H105" s="2"/>
      <c r="I105" s="2"/>
      <c r="J105" s="2"/>
      <c r="K105" s="2"/>
      <c r="L105" s="2"/>
      <c r="M105" s="2"/>
      <c r="N105" s="40"/>
      <c r="O105" s="2"/>
      <c r="P105" s="2"/>
      <c r="Q105" s="2"/>
      <c r="R105" s="2"/>
      <c r="S105" s="2"/>
      <c r="V105" s="27"/>
      <c r="W105" s="27"/>
      <c r="Z105" s="42"/>
      <c r="AB105" s="42"/>
      <c r="AD105" s="42"/>
      <c r="AF105" s="12"/>
      <c r="AG105" s="2"/>
      <c r="AH105" s="2"/>
      <c r="AI105" s="2"/>
      <c r="AJ105" s="2"/>
      <c r="AK105" s="2"/>
      <c r="AL105" s="2"/>
      <c r="AM105" s="2"/>
      <c r="AN105" s="2"/>
      <c r="AO105" s="2"/>
      <c r="AP105" s="2"/>
      <c r="AQ105" s="2"/>
      <c r="AR105" s="2"/>
    </row>
    <row r="106" spans="1:44" s="10" customFormat="1" x14ac:dyDescent="0.2">
      <c r="A106" s="12"/>
      <c r="B106" s="12"/>
      <c r="H106" s="2"/>
      <c r="I106" s="2"/>
      <c r="J106" s="2"/>
      <c r="K106" s="2"/>
      <c r="L106" s="2"/>
      <c r="M106" s="2"/>
      <c r="N106" s="40"/>
      <c r="O106" s="2"/>
      <c r="P106" s="2"/>
      <c r="Q106" s="2"/>
      <c r="R106" s="2"/>
      <c r="S106" s="2"/>
      <c r="V106" s="27"/>
      <c r="W106" s="27"/>
      <c r="Z106" s="42"/>
      <c r="AB106" s="42"/>
      <c r="AD106" s="42"/>
      <c r="AF106" s="12"/>
      <c r="AG106" s="2"/>
      <c r="AH106" s="2"/>
      <c r="AI106" s="2"/>
      <c r="AJ106" s="2"/>
      <c r="AK106" s="2"/>
      <c r="AL106" s="2"/>
      <c r="AM106" s="2"/>
      <c r="AN106" s="2"/>
      <c r="AO106" s="2"/>
      <c r="AP106" s="2"/>
      <c r="AQ106" s="2"/>
      <c r="AR106" s="2"/>
    </row>
    <row r="107" spans="1:44" s="10" customFormat="1" x14ac:dyDescent="0.2">
      <c r="A107" s="12"/>
      <c r="B107" s="12"/>
      <c r="H107" s="2"/>
      <c r="I107" s="2"/>
      <c r="J107" s="2"/>
      <c r="K107" s="2"/>
      <c r="L107" s="2"/>
      <c r="M107" s="2"/>
      <c r="N107" s="40"/>
      <c r="O107" s="2"/>
      <c r="P107" s="2"/>
      <c r="Q107" s="2"/>
      <c r="R107" s="2"/>
      <c r="S107" s="2"/>
      <c r="V107" s="27"/>
      <c r="W107" s="27"/>
      <c r="Z107" s="42"/>
      <c r="AB107" s="42"/>
      <c r="AD107" s="42"/>
      <c r="AF107" s="12"/>
      <c r="AG107" s="2"/>
      <c r="AH107" s="2"/>
      <c r="AI107" s="2"/>
      <c r="AJ107" s="2"/>
      <c r="AK107" s="2"/>
      <c r="AL107" s="2"/>
      <c r="AM107" s="2"/>
      <c r="AN107" s="2"/>
      <c r="AO107" s="2"/>
      <c r="AP107" s="2"/>
      <c r="AQ107" s="2"/>
      <c r="AR107" s="2"/>
    </row>
    <row r="108" spans="1:44" s="10" customFormat="1" x14ac:dyDescent="0.2">
      <c r="A108" s="12"/>
      <c r="B108" s="12"/>
      <c r="H108" s="2"/>
      <c r="I108" s="2"/>
      <c r="J108" s="2"/>
      <c r="K108" s="2"/>
      <c r="L108" s="2"/>
      <c r="M108" s="2"/>
      <c r="N108" s="40"/>
      <c r="O108" s="2"/>
      <c r="P108" s="2"/>
      <c r="Q108" s="2"/>
      <c r="R108" s="2"/>
      <c r="S108" s="2"/>
      <c r="V108" s="27"/>
      <c r="W108" s="27"/>
      <c r="Z108" s="42"/>
      <c r="AB108" s="42"/>
      <c r="AD108" s="42"/>
      <c r="AF108" s="12"/>
      <c r="AG108" s="2"/>
      <c r="AH108" s="2"/>
      <c r="AI108" s="2"/>
      <c r="AJ108" s="2"/>
      <c r="AK108" s="2"/>
      <c r="AL108" s="2"/>
      <c r="AM108" s="2"/>
      <c r="AN108" s="2"/>
      <c r="AO108" s="2"/>
      <c r="AP108" s="2"/>
      <c r="AQ108" s="2"/>
      <c r="AR108" s="2"/>
    </row>
    <row r="109" spans="1:44" s="10" customFormat="1" x14ac:dyDescent="0.2">
      <c r="A109" s="12"/>
      <c r="B109" s="12"/>
      <c r="H109" s="2"/>
      <c r="I109" s="2"/>
      <c r="J109" s="2"/>
      <c r="K109" s="2"/>
      <c r="L109" s="2"/>
      <c r="M109" s="2"/>
      <c r="N109" s="40"/>
      <c r="O109" s="2"/>
      <c r="P109" s="2"/>
      <c r="Q109" s="2"/>
      <c r="R109" s="2"/>
      <c r="S109" s="2"/>
      <c r="V109" s="27"/>
      <c r="W109" s="27"/>
      <c r="Z109" s="42"/>
      <c r="AB109" s="42"/>
      <c r="AD109" s="42"/>
      <c r="AF109" s="12"/>
      <c r="AG109" s="2"/>
      <c r="AH109" s="2"/>
      <c r="AI109" s="2"/>
      <c r="AJ109" s="2"/>
      <c r="AK109" s="2"/>
      <c r="AL109" s="2"/>
      <c r="AM109" s="2"/>
      <c r="AN109" s="2"/>
      <c r="AO109" s="2"/>
      <c r="AP109" s="2"/>
      <c r="AQ109" s="2"/>
      <c r="AR109" s="2"/>
    </row>
    <row r="110" spans="1:44" s="10" customFormat="1" x14ac:dyDescent="0.2">
      <c r="A110" s="12"/>
      <c r="B110" s="12"/>
      <c r="H110" s="2"/>
      <c r="I110" s="2"/>
      <c r="J110" s="2"/>
      <c r="K110" s="2"/>
      <c r="L110" s="2"/>
      <c r="M110" s="2"/>
      <c r="N110" s="40"/>
      <c r="O110" s="2"/>
      <c r="P110" s="2"/>
      <c r="Q110" s="2"/>
      <c r="R110" s="2"/>
      <c r="S110" s="2"/>
      <c r="V110" s="27"/>
      <c r="W110" s="27"/>
      <c r="Z110" s="42"/>
      <c r="AB110" s="42"/>
      <c r="AD110" s="42"/>
      <c r="AF110" s="12"/>
      <c r="AG110" s="2"/>
      <c r="AH110" s="2"/>
      <c r="AI110" s="2"/>
      <c r="AJ110" s="2"/>
      <c r="AK110" s="2"/>
      <c r="AL110" s="2"/>
      <c r="AM110" s="2"/>
      <c r="AN110" s="2"/>
      <c r="AO110" s="2"/>
      <c r="AP110" s="2"/>
      <c r="AQ110" s="2"/>
      <c r="AR110" s="2"/>
    </row>
    <row r="111" spans="1:44" s="10" customFormat="1" x14ac:dyDescent="0.2">
      <c r="A111" s="12"/>
      <c r="B111" s="12"/>
      <c r="H111" s="2"/>
      <c r="I111" s="2"/>
      <c r="J111" s="2"/>
      <c r="K111" s="2"/>
      <c r="L111" s="2"/>
      <c r="M111" s="2"/>
      <c r="N111" s="40"/>
      <c r="O111" s="2"/>
      <c r="P111" s="2"/>
      <c r="Q111" s="2"/>
      <c r="R111" s="2"/>
      <c r="S111" s="2"/>
      <c r="V111" s="27"/>
      <c r="W111" s="27"/>
      <c r="Z111" s="42"/>
      <c r="AB111" s="42"/>
      <c r="AD111" s="42"/>
      <c r="AF111" s="12"/>
      <c r="AG111" s="2"/>
      <c r="AH111" s="2"/>
      <c r="AI111" s="2"/>
      <c r="AJ111" s="2"/>
      <c r="AK111" s="2"/>
      <c r="AL111" s="2"/>
      <c r="AM111" s="2"/>
      <c r="AN111" s="2"/>
      <c r="AO111" s="2"/>
      <c r="AP111" s="2"/>
      <c r="AQ111" s="2"/>
      <c r="AR111" s="2"/>
    </row>
    <row r="112" spans="1:44" s="10" customFormat="1" x14ac:dyDescent="0.2">
      <c r="A112" s="12"/>
      <c r="B112" s="12"/>
      <c r="H112" s="2"/>
      <c r="I112" s="2"/>
      <c r="J112" s="2"/>
      <c r="K112" s="2"/>
      <c r="L112" s="2"/>
      <c r="M112" s="2"/>
      <c r="N112" s="40"/>
      <c r="O112" s="2"/>
      <c r="P112" s="2"/>
      <c r="Q112" s="2"/>
      <c r="R112" s="2"/>
      <c r="S112" s="2"/>
      <c r="V112" s="27"/>
      <c r="W112" s="27"/>
      <c r="Z112" s="42"/>
      <c r="AB112" s="42"/>
      <c r="AD112" s="42"/>
      <c r="AF112" s="12"/>
      <c r="AG112" s="2"/>
      <c r="AH112" s="2"/>
      <c r="AI112" s="2"/>
      <c r="AJ112" s="2"/>
      <c r="AK112" s="2"/>
      <c r="AL112" s="2"/>
      <c r="AM112" s="2"/>
      <c r="AN112" s="2"/>
      <c r="AO112" s="2"/>
      <c r="AP112" s="2"/>
      <c r="AQ112" s="2"/>
      <c r="AR112" s="2"/>
    </row>
    <row r="113" spans="1:44" s="10" customFormat="1" x14ac:dyDescent="0.2">
      <c r="A113" s="12"/>
      <c r="B113" s="12"/>
      <c r="H113" s="2"/>
      <c r="I113" s="2"/>
      <c r="J113" s="2"/>
      <c r="K113" s="2"/>
      <c r="L113" s="2"/>
      <c r="M113" s="2"/>
      <c r="N113" s="40"/>
      <c r="O113" s="2"/>
      <c r="P113" s="2"/>
      <c r="Q113" s="2"/>
      <c r="R113" s="2"/>
      <c r="S113" s="2"/>
      <c r="V113" s="27"/>
      <c r="W113" s="27"/>
      <c r="Z113" s="42"/>
      <c r="AB113" s="42"/>
      <c r="AD113" s="42"/>
      <c r="AF113" s="12"/>
      <c r="AG113" s="2"/>
      <c r="AH113" s="2"/>
      <c r="AI113" s="2"/>
      <c r="AJ113" s="2"/>
      <c r="AK113" s="2"/>
      <c r="AL113" s="2"/>
      <c r="AM113" s="2"/>
      <c r="AN113" s="2"/>
      <c r="AO113" s="2"/>
      <c r="AP113" s="2"/>
      <c r="AQ113" s="2"/>
      <c r="AR113" s="2"/>
    </row>
    <row r="114" spans="1:44" s="10" customFormat="1" x14ac:dyDescent="0.2">
      <c r="A114" s="12"/>
      <c r="B114" s="12"/>
      <c r="H114" s="2"/>
      <c r="I114" s="2"/>
      <c r="J114" s="2"/>
      <c r="K114" s="2"/>
      <c r="L114" s="2"/>
      <c r="M114" s="2"/>
      <c r="N114" s="40"/>
      <c r="O114" s="2"/>
      <c r="P114" s="2"/>
      <c r="Q114" s="2"/>
      <c r="R114" s="2"/>
      <c r="S114" s="2"/>
      <c r="V114" s="27"/>
      <c r="W114" s="27"/>
      <c r="Z114" s="42"/>
      <c r="AB114" s="42"/>
      <c r="AD114" s="42"/>
      <c r="AF114" s="12"/>
      <c r="AG114" s="2"/>
      <c r="AH114" s="2"/>
      <c r="AI114" s="2"/>
      <c r="AJ114" s="2"/>
      <c r="AK114" s="2"/>
      <c r="AL114" s="2"/>
      <c r="AM114" s="2"/>
      <c r="AN114" s="2"/>
      <c r="AO114" s="2"/>
      <c r="AP114" s="2"/>
      <c r="AQ114" s="2"/>
      <c r="AR114" s="2"/>
    </row>
    <row r="115" spans="1:44" s="10" customFormat="1" x14ac:dyDescent="0.2">
      <c r="A115" s="12"/>
      <c r="B115" s="12"/>
      <c r="H115" s="2"/>
      <c r="I115" s="2"/>
      <c r="J115" s="2"/>
      <c r="K115" s="2"/>
      <c r="L115" s="2"/>
      <c r="M115" s="2"/>
      <c r="N115" s="40"/>
      <c r="O115" s="2"/>
      <c r="P115" s="2"/>
      <c r="Q115" s="2"/>
      <c r="R115" s="2"/>
      <c r="S115" s="2"/>
      <c r="V115" s="27"/>
      <c r="W115" s="27"/>
      <c r="Z115" s="42"/>
      <c r="AB115" s="42"/>
      <c r="AD115" s="42"/>
      <c r="AF115" s="12"/>
      <c r="AG115" s="2"/>
      <c r="AH115" s="2"/>
      <c r="AI115" s="2"/>
      <c r="AJ115" s="2"/>
      <c r="AK115" s="2"/>
      <c r="AL115" s="2"/>
      <c r="AM115" s="2"/>
      <c r="AN115" s="2"/>
      <c r="AO115" s="2"/>
      <c r="AP115" s="2"/>
      <c r="AQ115" s="2"/>
      <c r="AR115" s="2"/>
    </row>
    <row r="116" spans="1:44" s="10" customFormat="1" x14ac:dyDescent="0.2">
      <c r="A116" s="12"/>
      <c r="B116" s="12"/>
      <c r="H116" s="2"/>
      <c r="I116" s="2"/>
      <c r="J116" s="2"/>
      <c r="K116" s="2"/>
      <c r="L116" s="2"/>
      <c r="M116" s="2"/>
      <c r="N116" s="40"/>
      <c r="O116" s="2"/>
      <c r="P116" s="2"/>
      <c r="Q116" s="2"/>
      <c r="R116" s="2"/>
      <c r="S116" s="2"/>
      <c r="V116" s="27"/>
      <c r="W116" s="27"/>
      <c r="Z116" s="42"/>
      <c r="AB116" s="42"/>
      <c r="AD116" s="42"/>
      <c r="AF116" s="12"/>
      <c r="AG116" s="2"/>
      <c r="AH116" s="2"/>
      <c r="AI116" s="2"/>
      <c r="AJ116" s="2"/>
      <c r="AK116" s="2"/>
      <c r="AL116" s="2"/>
      <c r="AM116" s="2"/>
      <c r="AN116" s="2"/>
      <c r="AO116" s="2"/>
      <c r="AP116" s="2"/>
      <c r="AQ116" s="2"/>
      <c r="AR116" s="2"/>
    </row>
    <row r="117" spans="1:44" s="10" customFormat="1" x14ac:dyDescent="0.2">
      <c r="A117" s="12"/>
      <c r="B117" s="12"/>
      <c r="H117" s="2"/>
      <c r="I117" s="2"/>
      <c r="J117" s="2"/>
      <c r="K117" s="2"/>
      <c r="L117" s="2"/>
      <c r="M117" s="2"/>
      <c r="N117" s="40"/>
      <c r="O117" s="2"/>
      <c r="P117" s="2"/>
      <c r="Q117" s="2"/>
      <c r="R117" s="2"/>
      <c r="S117" s="2"/>
      <c r="V117" s="27"/>
      <c r="W117" s="27"/>
      <c r="Z117" s="42"/>
      <c r="AB117" s="42"/>
      <c r="AD117" s="42"/>
      <c r="AF117" s="12"/>
      <c r="AG117" s="2"/>
      <c r="AH117" s="2"/>
      <c r="AI117" s="2"/>
      <c r="AJ117" s="2"/>
      <c r="AK117" s="2"/>
      <c r="AL117" s="2"/>
      <c r="AM117" s="2"/>
      <c r="AN117" s="2"/>
      <c r="AO117" s="2"/>
      <c r="AP117" s="2"/>
      <c r="AQ117" s="2"/>
      <c r="AR117" s="2"/>
    </row>
    <row r="118" spans="1:44" s="10" customFormat="1" x14ac:dyDescent="0.2">
      <c r="A118" s="12"/>
      <c r="B118" s="12"/>
      <c r="H118" s="2"/>
      <c r="I118" s="2"/>
      <c r="J118" s="2"/>
      <c r="K118" s="2"/>
      <c r="L118" s="2"/>
      <c r="M118" s="2"/>
      <c r="N118" s="40"/>
      <c r="O118" s="2"/>
      <c r="P118" s="2"/>
      <c r="Q118" s="2"/>
      <c r="R118" s="2"/>
      <c r="S118" s="2"/>
      <c r="V118" s="27"/>
      <c r="W118" s="27"/>
      <c r="Z118" s="42"/>
      <c r="AB118" s="42"/>
      <c r="AD118" s="42"/>
      <c r="AF118" s="12"/>
      <c r="AG118" s="2"/>
      <c r="AH118" s="2"/>
      <c r="AI118" s="2"/>
      <c r="AJ118" s="2"/>
      <c r="AK118" s="2"/>
      <c r="AL118" s="2"/>
      <c r="AM118" s="2"/>
      <c r="AN118" s="2"/>
      <c r="AO118" s="2"/>
      <c r="AP118" s="2"/>
      <c r="AQ118" s="2"/>
      <c r="AR118" s="2"/>
    </row>
    <row r="119" spans="1:44" s="10" customFormat="1" x14ac:dyDescent="0.2">
      <c r="A119" s="12"/>
      <c r="B119" s="12"/>
      <c r="H119" s="2"/>
      <c r="I119" s="2"/>
      <c r="J119" s="2"/>
      <c r="K119" s="2"/>
      <c r="L119" s="2"/>
      <c r="M119" s="2"/>
      <c r="N119" s="40"/>
      <c r="O119" s="2"/>
      <c r="P119" s="2"/>
      <c r="Q119" s="2"/>
      <c r="R119" s="2"/>
      <c r="S119" s="2"/>
      <c r="V119" s="27"/>
      <c r="W119" s="27"/>
      <c r="Z119" s="42"/>
      <c r="AB119" s="42"/>
      <c r="AD119" s="42"/>
      <c r="AF119" s="12"/>
      <c r="AG119" s="2"/>
      <c r="AH119" s="2"/>
      <c r="AI119" s="2"/>
      <c r="AJ119" s="2"/>
      <c r="AK119" s="2"/>
      <c r="AL119" s="2"/>
      <c r="AM119" s="2"/>
      <c r="AN119" s="2"/>
      <c r="AO119" s="2"/>
      <c r="AP119" s="2"/>
      <c r="AQ119" s="2"/>
      <c r="AR119" s="2"/>
    </row>
    <row r="120" spans="1:44" s="10" customFormat="1" x14ac:dyDescent="0.2">
      <c r="A120" s="12"/>
      <c r="B120" s="12"/>
      <c r="H120" s="2"/>
      <c r="I120" s="2"/>
      <c r="J120" s="2"/>
      <c r="K120" s="2"/>
      <c r="L120" s="2"/>
      <c r="M120" s="2"/>
      <c r="N120" s="40"/>
      <c r="O120" s="2"/>
      <c r="P120" s="2"/>
      <c r="Q120" s="2"/>
      <c r="R120" s="2"/>
      <c r="S120" s="2"/>
      <c r="V120" s="27"/>
      <c r="W120" s="27"/>
      <c r="Z120" s="42"/>
      <c r="AB120" s="42"/>
      <c r="AD120" s="42"/>
      <c r="AF120" s="12"/>
      <c r="AG120" s="2"/>
      <c r="AH120" s="2"/>
      <c r="AI120" s="2"/>
      <c r="AJ120" s="2"/>
      <c r="AK120" s="2"/>
      <c r="AL120" s="2"/>
      <c r="AM120" s="2"/>
      <c r="AN120" s="2"/>
      <c r="AO120" s="2"/>
      <c r="AP120" s="2"/>
      <c r="AQ120" s="2"/>
      <c r="AR120" s="2"/>
    </row>
    <row r="121" spans="1:44" s="10" customFormat="1" x14ac:dyDescent="0.2">
      <c r="A121" s="12"/>
      <c r="B121" s="12"/>
      <c r="H121" s="2"/>
      <c r="I121" s="2"/>
      <c r="J121" s="2"/>
      <c r="K121" s="2"/>
      <c r="L121" s="2"/>
      <c r="M121" s="2"/>
      <c r="N121" s="40"/>
      <c r="O121" s="2"/>
      <c r="P121" s="2"/>
      <c r="Q121" s="2"/>
      <c r="R121" s="2"/>
      <c r="S121" s="2"/>
      <c r="V121" s="27"/>
      <c r="W121" s="27"/>
      <c r="Z121" s="42"/>
      <c r="AB121" s="42"/>
      <c r="AD121" s="42"/>
      <c r="AF121" s="12"/>
      <c r="AG121" s="2"/>
      <c r="AH121" s="2"/>
      <c r="AI121" s="2"/>
      <c r="AJ121" s="2"/>
      <c r="AK121" s="2"/>
      <c r="AL121" s="2"/>
      <c r="AM121" s="2"/>
      <c r="AN121" s="2"/>
      <c r="AO121" s="2"/>
      <c r="AP121" s="2"/>
      <c r="AQ121" s="2"/>
      <c r="AR121" s="2"/>
    </row>
    <row r="122" spans="1:44" s="10" customFormat="1" x14ac:dyDescent="0.2">
      <c r="A122" s="12"/>
      <c r="B122" s="12"/>
      <c r="H122" s="2"/>
      <c r="I122" s="2"/>
      <c r="J122" s="2"/>
      <c r="K122" s="2"/>
      <c r="L122" s="2"/>
      <c r="M122" s="2"/>
      <c r="N122" s="40"/>
      <c r="O122" s="2"/>
      <c r="P122" s="2"/>
      <c r="Q122" s="2"/>
      <c r="R122" s="2"/>
      <c r="S122" s="2"/>
      <c r="V122" s="27"/>
      <c r="W122" s="27"/>
      <c r="Z122" s="42"/>
      <c r="AB122" s="42"/>
      <c r="AD122" s="42"/>
      <c r="AF122" s="12"/>
      <c r="AG122" s="2"/>
      <c r="AH122" s="2"/>
      <c r="AI122" s="2"/>
      <c r="AJ122" s="2"/>
      <c r="AK122" s="2"/>
      <c r="AL122" s="2"/>
      <c r="AM122" s="2"/>
      <c r="AN122" s="2"/>
      <c r="AO122" s="2"/>
      <c r="AP122" s="2"/>
      <c r="AQ122" s="2"/>
      <c r="AR122" s="2"/>
    </row>
    <row r="123" spans="1:44" s="10" customFormat="1" x14ac:dyDescent="0.2">
      <c r="A123" s="12"/>
      <c r="B123" s="12"/>
      <c r="H123" s="2"/>
      <c r="I123" s="2"/>
      <c r="J123" s="2"/>
      <c r="K123" s="2"/>
      <c r="L123" s="2"/>
      <c r="M123" s="2"/>
      <c r="N123" s="40"/>
      <c r="O123" s="2"/>
      <c r="P123" s="2"/>
      <c r="Q123" s="2"/>
      <c r="R123" s="2"/>
      <c r="S123" s="2"/>
      <c r="V123" s="27"/>
      <c r="W123" s="27"/>
      <c r="Z123" s="42"/>
      <c r="AB123" s="42"/>
      <c r="AD123" s="42"/>
      <c r="AF123" s="12"/>
      <c r="AG123" s="2"/>
      <c r="AH123" s="2"/>
      <c r="AI123" s="2"/>
      <c r="AJ123" s="2"/>
      <c r="AK123" s="2"/>
      <c r="AL123" s="2"/>
      <c r="AM123" s="2"/>
      <c r="AN123" s="2"/>
      <c r="AO123" s="2"/>
      <c r="AP123" s="2"/>
      <c r="AQ123" s="2"/>
      <c r="AR123" s="2"/>
    </row>
    <row r="124" spans="1:44" s="10" customFormat="1" x14ac:dyDescent="0.2">
      <c r="A124" s="12"/>
      <c r="B124" s="12"/>
      <c r="H124" s="2"/>
      <c r="I124" s="2"/>
      <c r="J124" s="2"/>
      <c r="K124" s="2"/>
      <c r="L124" s="2"/>
      <c r="M124" s="2"/>
      <c r="N124" s="40"/>
      <c r="O124" s="2"/>
      <c r="P124" s="2"/>
      <c r="Q124" s="2"/>
      <c r="R124" s="2"/>
      <c r="S124" s="2"/>
      <c r="V124" s="27"/>
      <c r="W124" s="27"/>
      <c r="Z124" s="42"/>
      <c r="AB124" s="42"/>
      <c r="AD124" s="42"/>
      <c r="AF124" s="12"/>
      <c r="AG124" s="2"/>
      <c r="AH124" s="2"/>
      <c r="AI124" s="2"/>
      <c r="AJ124" s="2"/>
      <c r="AK124" s="2"/>
      <c r="AL124" s="2"/>
      <c r="AM124" s="2"/>
      <c r="AN124" s="2"/>
      <c r="AO124" s="2"/>
      <c r="AP124" s="2"/>
      <c r="AQ124" s="2"/>
      <c r="AR124" s="2"/>
    </row>
    <row r="125" spans="1:44" s="10" customFormat="1" x14ac:dyDescent="0.2">
      <c r="A125" s="12"/>
      <c r="B125" s="12"/>
      <c r="H125" s="2"/>
      <c r="I125" s="2"/>
      <c r="J125" s="2"/>
      <c r="K125" s="2"/>
      <c r="L125" s="2"/>
      <c r="M125" s="2"/>
      <c r="N125" s="40"/>
      <c r="O125" s="2"/>
      <c r="P125" s="2"/>
      <c r="Q125" s="2"/>
      <c r="R125" s="2"/>
      <c r="S125" s="2"/>
      <c r="V125" s="27"/>
      <c r="W125" s="27"/>
      <c r="Z125" s="42"/>
      <c r="AB125" s="42"/>
      <c r="AD125" s="42"/>
      <c r="AF125" s="12"/>
      <c r="AG125" s="2"/>
      <c r="AH125" s="2"/>
      <c r="AI125" s="2"/>
      <c r="AJ125" s="2"/>
      <c r="AK125" s="2"/>
      <c r="AL125" s="2"/>
      <c r="AM125" s="2"/>
      <c r="AN125" s="2"/>
      <c r="AO125" s="2"/>
      <c r="AP125" s="2"/>
      <c r="AQ125" s="2"/>
      <c r="AR125" s="2"/>
    </row>
    <row r="126" spans="1:44" s="10" customFormat="1" x14ac:dyDescent="0.2">
      <c r="A126" s="12"/>
      <c r="B126" s="12"/>
      <c r="H126" s="2"/>
      <c r="I126" s="2"/>
      <c r="J126" s="2"/>
      <c r="K126" s="2"/>
      <c r="L126" s="2"/>
      <c r="M126" s="2"/>
      <c r="N126" s="40"/>
      <c r="O126" s="2"/>
      <c r="P126" s="2"/>
      <c r="Q126" s="2"/>
      <c r="R126" s="2"/>
      <c r="S126" s="2"/>
      <c r="V126" s="27"/>
      <c r="W126" s="27"/>
      <c r="Z126" s="42"/>
      <c r="AB126" s="42"/>
      <c r="AD126" s="42"/>
      <c r="AF126" s="12"/>
      <c r="AG126" s="2"/>
      <c r="AH126" s="2"/>
      <c r="AI126" s="2"/>
      <c r="AJ126" s="2"/>
      <c r="AK126" s="2"/>
      <c r="AL126" s="2"/>
      <c r="AM126" s="2"/>
      <c r="AN126" s="2"/>
      <c r="AO126" s="2"/>
      <c r="AP126" s="2"/>
      <c r="AQ126" s="2"/>
      <c r="AR126" s="2"/>
    </row>
    <row r="127" spans="1:44" s="10" customFormat="1" x14ac:dyDescent="0.2">
      <c r="A127" s="12"/>
      <c r="B127" s="12"/>
      <c r="H127" s="2"/>
      <c r="I127" s="2"/>
      <c r="J127" s="2"/>
      <c r="K127" s="2"/>
      <c r="L127" s="2"/>
      <c r="M127" s="2"/>
      <c r="N127" s="40"/>
      <c r="O127" s="2"/>
      <c r="P127" s="2"/>
      <c r="Q127" s="2"/>
      <c r="R127" s="2"/>
      <c r="S127" s="2"/>
      <c r="V127" s="27"/>
      <c r="W127" s="27"/>
      <c r="Z127" s="42"/>
      <c r="AB127" s="42"/>
      <c r="AD127" s="42"/>
      <c r="AF127" s="12"/>
      <c r="AG127" s="2"/>
      <c r="AH127" s="2"/>
      <c r="AI127" s="2"/>
      <c r="AJ127" s="2"/>
      <c r="AK127" s="2"/>
      <c r="AL127" s="2"/>
      <c r="AM127" s="2"/>
      <c r="AN127" s="2"/>
      <c r="AO127" s="2"/>
      <c r="AP127" s="2"/>
      <c r="AQ127" s="2"/>
      <c r="AR127" s="2"/>
    </row>
    <row r="128" spans="1:44" s="10" customFormat="1" x14ac:dyDescent="0.2">
      <c r="A128" s="12"/>
      <c r="B128" s="12"/>
      <c r="H128" s="2"/>
      <c r="I128" s="2"/>
      <c r="J128" s="2"/>
      <c r="K128" s="2"/>
      <c r="L128" s="2"/>
      <c r="M128" s="2"/>
      <c r="N128" s="40"/>
      <c r="O128" s="2"/>
      <c r="P128" s="2"/>
      <c r="Q128" s="2"/>
      <c r="R128" s="2"/>
      <c r="S128" s="2"/>
      <c r="V128" s="27"/>
      <c r="W128" s="27"/>
      <c r="Z128" s="42"/>
      <c r="AB128" s="42"/>
      <c r="AD128" s="42"/>
      <c r="AF128" s="12"/>
      <c r="AG128" s="2"/>
      <c r="AH128" s="2"/>
      <c r="AI128" s="2"/>
      <c r="AJ128" s="2"/>
      <c r="AK128" s="2"/>
      <c r="AL128" s="2"/>
      <c r="AM128" s="2"/>
      <c r="AN128" s="2"/>
      <c r="AO128" s="2"/>
      <c r="AP128" s="2"/>
      <c r="AQ128" s="2"/>
      <c r="AR128" s="2"/>
    </row>
    <row r="129" spans="1:44" s="10" customFormat="1" x14ac:dyDescent="0.2">
      <c r="A129" s="12"/>
      <c r="B129" s="12"/>
      <c r="H129" s="2"/>
      <c r="I129" s="2"/>
      <c r="J129" s="2"/>
      <c r="K129" s="2"/>
      <c r="L129" s="2"/>
      <c r="M129" s="2"/>
      <c r="N129" s="40"/>
      <c r="O129" s="2"/>
      <c r="P129" s="2"/>
      <c r="Q129" s="2"/>
      <c r="R129" s="2"/>
      <c r="S129" s="2"/>
      <c r="V129" s="27"/>
      <c r="W129" s="27"/>
      <c r="Z129" s="42"/>
      <c r="AB129" s="42"/>
      <c r="AD129" s="42"/>
      <c r="AF129" s="12"/>
      <c r="AG129" s="2"/>
      <c r="AH129" s="2"/>
      <c r="AI129" s="2"/>
      <c r="AJ129" s="2"/>
      <c r="AK129" s="2"/>
      <c r="AL129" s="2"/>
      <c r="AM129" s="2"/>
      <c r="AN129" s="2"/>
      <c r="AO129" s="2"/>
      <c r="AP129" s="2"/>
      <c r="AQ129" s="2"/>
      <c r="AR129" s="2"/>
    </row>
    <row r="130" spans="1:44" s="10" customFormat="1" x14ac:dyDescent="0.2">
      <c r="A130" s="12"/>
      <c r="B130" s="12"/>
      <c r="H130" s="2"/>
      <c r="I130" s="2"/>
      <c r="J130" s="2"/>
      <c r="K130" s="2"/>
      <c r="L130" s="2"/>
      <c r="M130" s="2"/>
      <c r="N130" s="40"/>
      <c r="O130" s="2"/>
      <c r="P130" s="2"/>
      <c r="Q130" s="2"/>
      <c r="R130" s="2"/>
      <c r="S130" s="2"/>
      <c r="V130" s="27"/>
      <c r="W130" s="27"/>
      <c r="Z130" s="42"/>
      <c r="AB130" s="42"/>
      <c r="AD130" s="42"/>
      <c r="AF130" s="12"/>
      <c r="AG130" s="2"/>
      <c r="AH130" s="2"/>
      <c r="AI130" s="2"/>
      <c r="AJ130" s="2"/>
      <c r="AK130" s="2"/>
      <c r="AL130" s="2"/>
      <c r="AM130" s="2"/>
      <c r="AN130" s="2"/>
      <c r="AO130" s="2"/>
      <c r="AP130" s="2"/>
      <c r="AQ130" s="2"/>
      <c r="AR130" s="2"/>
    </row>
    <row r="131" spans="1:44" s="10" customFormat="1" x14ac:dyDescent="0.2">
      <c r="A131" s="12"/>
      <c r="B131" s="12"/>
      <c r="H131" s="2"/>
      <c r="I131" s="2"/>
      <c r="J131" s="2"/>
      <c r="K131" s="2"/>
      <c r="L131" s="2"/>
      <c r="M131" s="2"/>
      <c r="N131" s="40"/>
      <c r="O131" s="2"/>
      <c r="P131" s="2"/>
      <c r="Q131" s="2"/>
      <c r="R131" s="2"/>
      <c r="S131" s="2"/>
      <c r="V131" s="27"/>
      <c r="W131" s="27"/>
      <c r="Z131" s="42"/>
      <c r="AB131" s="42"/>
      <c r="AD131" s="42"/>
      <c r="AF131" s="12"/>
      <c r="AG131" s="2"/>
      <c r="AH131" s="2"/>
      <c r="AI131" s="2"/>
      <c r="AJ131" s="2"/>
      <c r="AK131" s="2"/>
      <c r="AL131" s="2"/>
      <c r="AM131" s="2"/>
      <c r="AN131" s="2"/>
      <c r="AO131" s="2"/>
      <c r="AP131" s="2"/>
      <c r="AQ131" s="2"/>
      <c r="AR131" s="2"/>
    </row>
    <row r="132" spans="1:44" s="10" customFormat="1" x14ac:dyDescent="0.2">
      <c r="A132" s="12"/>
      <c r="B132" s="12"/>
      <c r="H132" s="2"/>
      <c r="I132" s="2"/>
      <c r="J132" s="2"/>
      <c r="K132" s="2"/>
      <c r="L132" s="2"/>
      <c r="M132" s="2"/>
      <c r="N132" s="40"/>
      <c r="O132" s="2"/>
      <c r="P132" s="2"/>
      <c r="Q132" s="2"/>
      <c r="R132" s="2"/>
      <c r="S132" s="2"/>
      <c r="V132" s="27"/>
      <c r="W132" s="27"/>
      <c r="Z132" s="42"/>
      <c r="AB132" s="42"/>
      <c r="AD132" s="42"/>
      <c r="AF132" s="12"/>
      <c r="AG132" s="2"/>
      <c r="AH132" s="2"/>
      <c r="AI132" s="2"/>
      <c r="AJ132" s="2"/>
      <c r="AK132" s="2"/>
      <c r="AL132" s="2"/>
      <c r="AM132" s="2"/>
      <c r="AN132" s="2"/>
      <c r="AO132" s="2"/>
      <c r="AP132" s="2"/>
      <c r="AQ132" s="2"/>
      <c r="AR132" s="2"/>
    </row>
    <row r="133" spans="1:44" s="10" customFormat="1" x14ac:dyDescent="0.2">
      <c r="A133" s="12"/>
      <c r="B133" s="12"/>
      <c r="H133" s="2"/>
      <c r="I133" s="2"/>
      <c r="J133" s="2"/>
      <c r="K133" s="2"/>
      <c r="L133" s="2"/>
      <c r="M133" s="2"/>
      <c r="N133" s="40"/>
      <c r="O133" s="2"/>
      <c r="P133" s="2"/>
      <c r="Q133" s="2"/>
      <c r="R133" s="2"/>
      <c r="S133" s="2"/>
      <c r="V133" s="27"/>
      <c r="W133" s="27"/>
      <c r="Z133" s="42"/>
      <c r="AB133" s="42"/>
      <c r="AD133" s="42"/>
      <c r="AF133" s="12"/>
      <c r="AG133" s="2"/>
      <c r="AH133" s="2"/>
      <c r="AI133" s="2"/>
      <c r="AJ133" s="2"/>
      <c r="AK133" s="2"/>
      <c r="AL133" s="2"/>
      <c r="AM133" s="2"/>
      <c r="AN133" s="2"/>
      <c r="AO133" s="2"/>
      <c r="AP133" s="2"/>
      <c r="AQ133" s="2"/>
      <c r="AR133" s="2"/>
    </row>
    <row r="134" spans="1:44" s="10" customFormat="1" x14ac:dyDescent="0.2">
      <c r="A134" s="12"/>
      <c r="B134" s="12"/>
      <c r="H134" s="2"/>
      <c r="I134" s="2"/>
      <c r="J134" s="2"/>
      <c r="K134" s="2"/>
      <c r="L134" s="2"/>
      <c r="M134" s="2"/>
      <c r="N134" s="40"/>
      <c r="O134" s="2"/>
      <c r="P134" s="2"/>
      <c r="Q134" s="2"/>
      <c r="R134" s="2"/>
      <c r="S134" s="2"/>
      <c r="V134" s="27"/>
      <c r="W134" s="27"/>
      <c r="Z134" s="42"/>
      <c r="AB134" s="42"/>
      <c r="AD134" s="42"/>
      <c r="AF134" s="12"/>
      <c r="AG134" s="2"/>
      <c r="AH134" s="2"/>
      <c r="AI134" s="2"/>
      <c r="AJ134" s="2"/>
      <c r="AK134" s="2"/>
      <c r="AL134" s="2"/>
      <c r="AM134" s="2"/>
      <c r="AN134" s="2"/>
      <c r="AO134" s="2"/>
      <c r="AP134" s="2"/>
      <c r="AQ134" s="2"/>
      <c r="AR134" s="2"/>
    </row>
    <row r="135" spans="1:44" s="10" customFormat="1" x14ac:dyDescent="0.2">
      <c r="A135" s="12"/>
      <c r="B135" s="12"/>
      <c r="H135" s="2"/>
      <c r="I135" s="2"/>
      <c r="J135" s="2"/>
      <c r="K135" s="2"/>
      <c r="L135" s="2"/>
      <c r="M135" s="2"/>
      <c r="N135" s="40"/>
      <c r="O135" s="2"/>
      <c r="P135" s="2"/>
      <c r="Q135" s="2"/>
      <c r="R135" s="2"/>
      <c r="S135" s="2"/>
      <c r="V135" s="27"/>
      <c r="W135" s="27"/>
      <c r="Z135" s="42"/>
      <c r="AB135" s="42"/>
      <c r="AD135" s="42"/>
      <c r="AF135" s="12"/>
      <c r="AG135" s="2"/>
      <c r="AH135" s="2"/>
      <c r="AI135" s="2"/>
      <c r="AJ135" s="2"/>
      <c r="AK135" s="2"/>
      <c r="AL135" s="2"/>
      <c r="AM135" s="2"/>
      <c r="AN135" s="2"/>
      <c r="AO135" s="2"/>
      <c r="AP135" s="2"/>
      <c r="AQ135" s="2"/>
      <c r="AR135" s="2"/>
    </row>
    <row r="136" spans="1:44" s="10" customFormat="1" x14ac:dyDescent="0.2">
      <c r="A136" s="12"/>
      <c r="B136" s="12"/>
      <c r="H136" s="2"/>
      <c r="I136" s="2"/>
      <c r="J136" s="2"/>
      <c r="K136" s="2"/>
      <c r="L136" s="2"/>
      <c r="M136" s="2"/>
      <c r="N136" s="40"/>
      <c r="O136" s="2"/>
      <c r="P136" s="2"/>
      <c r="Q136" s="2"/>
      <c r="R136" s="2"/>
      <c r="S136" s="2"/>
      <c r="V136" s="27"/>
      <c r="W136" s="27"/>
      <c r="Z136" s="42"/>
      <c r="AB136" s="42"/>
      <c r="AD136" s="42"/>
      <c r="AF136" s="12"/>
      <c r="AG136" s="2"/>
      <c r="AH136" s="2"/>
      <c r="AI136" s="2"/>
      <c r="AJ136" s="2"/>
      <c r="AK136" s="2"/>
      <c r="AL136" s="2"/>
      <c r="AM136" s="2"/>
      <c r="AN136" s="2"/>
      <c r="AO136" s="2"/>
      <c r="AP136" s="2"/>
      <c r="AQ136" s="2"/>
      <c r="AR136" s="2"/>
    </row>
    <row r="137" spans="1:44" s="10" customFormat="1" x14ac:dyDescent="0.2">
      <c r="A137" s="12"/>
      <c r="B137" s="12"/>
      <c r="H137" s="2"/>
      <c r="I137" s="2"/>
      <c r="J137" s="2"/>
      <c r="K137" s="2"/>
      <c r="L137" s="2"/>
      <c r="M137" s="2"/>
      <c r="N137" s="40"/>
      <c r="O137" s="2"/>
      <c r="P137" s="2"/>
      <c r="Q137" s="2"/>
      <c r="R137" s="2"/>
      <c r="S137" s="2"/>
      <c r="V137" s="27"/>
      <c r="W137" s="27"/>
      <c r="Z137" s="42"/>
      <c r="AB137" s="42"/>
      <c r="AD137" s="42"/>
      <c r="AF137" s="12"/>
      <c r="AG137" s="2"/>
      <c r="AH137" s="2"/>
      <c r="AI137" s="2"/>
      <c r="AJ137" s="2"/>
      <c r="AK137" s="2"/>
      <c r="AL137" s="2"/>
      <c r="AM137" s="2"/>
      <c r="AN137" s="2"/>
      <c r="AO137" s="2"/>
      <c r="AP137" s="2"/>
      <c r="AQ137" s="2"/>
      <c r="AR137" s="2"/>
    </row>
    <row r="138" spans="1:44" s="10" customFormat="1" x14ac:dyDescent="0.2">
      <c r="A138" s="12"/>
      <c r="B138" s="12"/>
      <c r="H138" s="2"/>
      <c r="I138" s="2"/>
      <c r="J138" s="2"/>
      <c r="K138" s="2"/>
      <c r="L138" s="2"/>
      <c r="M138" s="2"/>
      <c r="N138" s="40"/>
      <c r="O138" s="2"/>
      <c r="P138" s="2"/>
      <c r="Q138" s="2"/>
      <c r="R138" s="2"/>
      <c r="S138" s="2"/>
      <c r="V138" s="27"/>
      <c r="W138" s="27"/>
      <c r="Z138" s="42"/>
      <c r="AB138" s="42"/>
      <c r="AD138" s="42"/>
      <c r="AF138" s="12"/>
      <c r="AG138" s="2"/>
      <c r="AH138" s="2"/>
      <c r="AI138" s="2"/>
      <c r="AJ138" s="2"/>
      <c r="AK138" s="2"/>
      <c r="AL138" s="2"/>
      <c r="AM138" s="2"/>
      <c r="AN138" s="2"/>
      <c r="AO138" s="2"/>
      <c r="AP138" s="2"/>
      <c r="AQ138" s="2"/>
      <c r="AR138" s="2"/>
    </row>
    <row r="139" spans="1:44" s="10" customFormat="1" x14ac:dyDescent="0.2">
      <c r="A139" s="12"/>
      <c r="B139" s="12"/>
      <c r="H139" s="2"/>
      <c r="I139" s="2"/>
      <c r="J139" s="2"/>
      <c r="K139" s="2"/>
      <c r="L139" s="2"/>
      <c r="M139" s="2"/>
      <c r="N139" s="40"/>
      <c r="O139" s="2"/>
      <c r="P139" s="2"/>
      <c r="Q139" s="2"/>
      <c r="R139" s="2"/>
      <c r="S139" s="2"/>
      <c r="V139" s="27"/>
      <c r="W139" s="27"/>
      <c r="Z139" s="42"/>
      <c r="AB139" s="42"/>
      <c r="AD139" s="42"/>
      <c r="AF139" s="12"/>
      <c r="AG139" s="2"/>
      <c r="AH139" s="2"/>
      <c r="AI139" s="2"/>
      <c r="AJ139" s="2"/>
      <c r="AK139" s="2"/>
      <c r="AL139" s="2"/>
      <c r="AM139" s="2"/>
      <c r="AN139" s="2"/>
      <c r="AO139" s="2"/>
      <c r="AP139" s="2"/>
      <c r="AQ139" s="2"/>
      <c r="AR139" s="2"/>
    </row>
    <row r="140" spans="1:44" s="10" customFormat="1" x14ac:dyDescent="0.2">
      <c r="A140" s="12"/>
      <c r="B140" s="12"/>
      <c r="H140" s="2"/>
      <c r="I140" s="2"/>
      <c r="J140" s="2"/>
      <c r="K140" s="2"/>
      <c r="L140" s="2"/>
      <c r="M140" s="2"/>
      <c r="N140" s="40"/>
      <c r="O140" s="2"/>
      <c r="P140" s="2"/>
      <c r="Q140" s="2"/>
      <c r="R140" s="2"/>
      <c r="S140" s="2"/>
      <c r="V140" s="27"/>
      <c r="W140" s="27"/>
      <c r="Z140" s="42"/>
      <c r="AB140" s="42"/>
      <c r="AD140" s="42"/>
      <c r="AF140" s="12"/>
      <c r="AG140" s="2"/>
      <c r="AH140" s="2"/>
      <c r="AI140" s="2"/>
      <c r="AJ140" s="2"/>
      <c r="AK140" s="2"/>
      <c r="AL140" s="2"/>
      <c r="AM140" s="2"/>
      <c r="AN140" s="2"/>
      <c r="AO140" s="2"/>
      <c r="AP140" s="2"/>
      <c r="AQ140" s="2"/>
      <c r="AR140" s="2"/>
    </row>
    <row r="141" spans="1:44" s="10" customFormat="1" x14ac:dyDescent="0.2">
      <c r="A141" s="12"/>
      <c r="B141" s="12"/>
      <c r="H141" s="2"/>
      <c r="I141" s="2"/>
      <c r="J141" s="2"/>
      <c r="K141" s="2"/>
      <c r="L141" s="2"/>
      <c r="M141" s="2"/>
      <c r="N141" s="40"/>
      <c r="O141" s="2"/>
      <c r="P141" s="2"/>
      <c r="Q141" s="2"/>
      <c r="R141" s="2"/>
      <c r="S141" s="2"/>
      <c r="V141" s="27"/>
      <c r="W141" s="27"/>
      <c r="Z141" s="42"/>
      <c r="AB141" s="42"/>
      <c r="AD141" s="42"/>
      <c r="AF141" s="12"/>
      <c r="AG141" s="2"/>
      <c r="AH141" s="2"/>
      <c r="AI141" s="2"/>
      <c r="AJ141" s="2"/>
      <c r="AK141" s="2"/>
      <c r="AL141" s="2"/>
      <c r="AM141" s="2"/>
      <c r="AN141" s="2"/>
      <c r="AO141" s="2"/>
      <c r="AP141" s="2"/>
      <c r="AQ141" s="2"/>
      <c r="AR141" s="2"/>
    </row>
    <row r="142" spans="1:44" s="10" customFormat="1" x14ac:dyDescent="0.2">
      <c r="A142" s="12"/>
      <c r="B142" s="12"/>
      <c r="H142" s="2"/>
      <c r="I142" s="2"/>
      <c r="J142" s="2"/>
      <c r="K142" s="2"/>
      <c r="L142" s="2"/>
      <c r="M142" s="2"/>
      <c r="N142" s="40"/>
      <c r="O142" s="2"/>
      <c r="P142" s="2"/>
      <c r="Q142" s="2"/>
      <c r="R142" s="2"/>
      <c r="S142" s="2"/>
      <c r="V142" s="27"/>
      <c r="W142" s="27"/>
      <c r="Z142" s="42"/>
      <c r="AB142" s="42"/>
      <c r="AD142" s="42"/>
      <c r="AF142" s="12"/>
      <c r="AG142" s="2"/>
      <c r="AH142" s="2"/>
      <c r="AI142" s="2"/>
      <c r="AJ142" s="2"/>
      <c r="AK142" s="2"/>
      <c r="AL142" s="2"/>
      <c r="AM142" s="2"/>
      <c r="AN142" s="2"/>
      <c r="AO142" s="2"/>
      <c r="AP142" s="2"/>
      <c r="AQ142" s="2"/>
      <c r="AR142" s="2"/>
    </row>
    <row r="143" spans="1:44" s="10" customFormat="1" x14ac:dyDescent="0.2">
      <c r="A143" s="12"/>
      <c r="B143" s="12"/>
      <c r="H143" s="2"/>
      <c r="I143" s="2"/>
      <c r="J143" s="2"/>
      <c r="K143" s="2"/>
      <c r="L143" s="2"/>
      <c r="M143" s="2"/>
      <c r="N143" s="40"/>
      <c r="O143" s="2"/>
      <c r="P143" s="2"/>
      <c r="Q143" s="2"/>
      <c r="R143" s="2"/>
      <c r="S143" s="2"/>
      <c r="V143" s="27"/>
      <c r="W143" s="27"/>
      <c r="Z143" s="42"/>
      <c r="AB143" s="42"/>
      <c r="AD143" s="42"/>
      <c r="AF143" s="12"/>
      <c r="AG143" s="2"/>
      <c r="AH143" s="2"/>
      <c r="AI143" s="2"/>
      <c r="AJ143" s="2"/>
      <c r="AK143" s="2"/>
      <c r="AL143" s="2"/>
      <c r="AM143" s="2"/>
      <c r="AN143" s="2"/>
      <c r="AO143" s="2"/>
      <c r="AP143" s="2"/>
      <c r="AQ143" s="2"/>
      <c r="AR143" s="2"/>
    </row>
    <row r="144" spans="1:44" s="10" customFormat="1" x14ac:dyDescent="0.2">
      <c r="A144" s="12"/>
      <c r="B144" s="12"/>
      <c r="H144" s="2"/>
      <c r="I144" s="2"/>
      <c r="J144" s="2"/>
      <c r="K144" s="2"/>
      <c r="L144" s="2"/>
      <c r="M144" s="2"/>
      <c r="N144" s="40"/>
      <c r="O144" s="2"/>
      <c r="P144" s="2"/>
      <c r="Q144" s="2"/>
      <c r="R144" s="2"/>
      <c r="S144" s="2"/>
      <c r="V144" s="27"/>
      <c r="W144" s="27"/>
      <c r="Z144" s="42"/>
      <c r="AB144" s="42"/>
      <c r="AD144" s="42"/>
      <c r="AF144" s="12"/>
      <c r="AG144" s="2"/>
      <c r="AH144" s="2"/>
      <c r="AI144" s="2"/>
      <c r="AJ144" s="2"/>
      <c r="AK144" s="2"/>
      <c r="AL144" s="2"/>
      <c r="AM144" s="2"/>
      <c r="AN144" s="2"/>
      <c r="AO144" s="2"/>
      <c r="AP144" s="2"/>
      <c r="AQ144" s="2"/>
      <c r="AR144" s="2"/>
    </row>
    <row r="145" spans="1:44" s="10" customFormat="1" x14ac:dyDescent="0.2">
      <c r="A145" s="12"/>
      <c r="B145" s="12"/>
      <c r="H145" s="2"/>
      <c r="I145" s="2"/>
      <c r="J145" s="2"/>
      <c r="K145" s="2"/>
      <c r="L145" s="2"/>
      <c r="M145" s="2"/>
      <c r="N145" s="40"/>
      <c r="O145" s="2"/>
      <c r="P145" s="2"/>
      <c r="Q145" s="2"/>
      <c r="R145" s="2"/>
      <c r="S145" s="2"/>
      <c r="V145" s="27"/>
      <c r="W145" s="27"/>
      <c r="Z145" s="42"/>
      <c r="AB145" s="42"/>
      <c r="AD145" s="42"/>
      <c r="AF145" s="12"/>
      <c r="AG145" s="2"/>
      <c r="AH145" s="2"/>
      <c r="AI145" s="2"/>
      <c r="AJ145" s="2"/>
      <c r="AK145" s="2"/>
      <c r="AL145" s="2"/>
      <c r="AM145" s="2"/>
      <c r="AN145" s="2"/>
      <c r="AO145" s="2"/>
      <c r="AP145" s="2"/>
      <c r="AQ145" s="2"/>
      <c r="AR145" s="2"/>
    </row>
    <row r="146" spans="1:44" s="10" customFormat="1" x14ac:dyDescent="0.2">
      <c r="A146" s="12"/>
      <c r="B146" s="12"/>
      <c r="H146" s="2"/>
      <c r="I146" s="2"/>
      <c r="J146" s="2"/>
      <c r="K146" s="2"/>
      <c r="L146" s="2"/>
      <c r="M146" s="2"/>
      <c r="N146" s="40"/>
      <c r="O146" s="2"/>
      <c r="P146" s="2"/>
      <c r="Q146" s="2"/>
      <c r="R146" s="2"/>
      <c r="S146" s="2"/>
      <c r="V146" s="27"/>
      <c r="W146" s="27"/>
      <c r="Z146" s="42"/>
      <c r="AB146" s="42"/>
      <c r="AD146" s="42"/>
      <c r="AF146" s="12"/>
      <c r="AG146" s="2"/>
      <c r="AH146" s="2"/>
      <c r="AI146" s="2"/>
      <c r="AJ146" s="2"/>
      <c r="AK146" s="2"/>
      <c r="AL146" s="2"/>
      <c r="AM146" s="2"/>
      <c r="AN146" s="2"/>
      <c r="AO146" s="2"/>
      <c r="AP146" s="2"/>
      <c r="AQ146" s="2"/>
      <c r="AR146" s="2"/>
    </row>
    <row r="147" spans="1:44" s="10" customFormat="1" x14ac:dyDescent="0.2">
      <c r="A147" s="12"/>
      <c r="B147" s="12"/>
      <c r="H147" s="2"/>
      <c r="I147" s="2"/>
      <c r="J147" s="2"/>
      <c r="K147" s="2"/>
      <c r="L147" s="2"/>
      <c r="M147" s="2"/>
      <c r="N147" s="40"/>
      <c r="O147" s="2"/>
      <c r="P147" s="2"/>
      <c r="Q147" s="2"/>
      <c r="R147" s="2"/>
      <c r="S147" s="2"/>
      <c r="V147" s="27"/>
      <c r="W147" s="27"/>
      <c r="Z147" s="42"/>
      <c r="AB147" s="42"/>
      <c r="AD147" s="42"/>
      <c r="AF147" s="12"/>
      <c r="AG147" s="2"/>
      <c r="AH147" s="2"/>
      <c r="AI147" s="2"/>
      <c r="AJ147" s="2"/>
      <c r="AK147" s="2"/>
      <c r="AL147" s="2"/>
      <c r="AM147" s="2"/>
      <c r="AN147" s="2"/>
      <c r="AO147" s="2"/>
      <c r="AP147" s="2"/>
      <c r="AQ147" s="2"/>
      <c r="AR147" s="2"/>
    </row>
    <row r="148" spans="1:44" s="10" customFormat="1" x14ac:dyDescent="0.2">
      <c r="A148" s="12"/>
      <c r="B148" s="12"/>
      <c r="H148" s="2"/>
      <c r="I148" s="2"/>
      <c r="J148" s="2"/>
      <c r="K148" s="2"/>
      <c r="L148" s="2"/>
      <c r="M148" s="2"/>
      <c r="N148" s="40"/>
      <c r="O148" s="2"/>
      <c r="P148" s="2"/>
      <c r="Q148" s="2"/>
      <c r="R148" s="2"/>
      <c r="S148" s="2"/>
      <c r="V148" s="27"/>
      <c r="W148" s="27"/>
      <c r="Z148" s="42"/>
      <c r="AB148" s="42"/>
      <c r="AD148" s="42"/>
      <c r="AF148" s="12"/>
      <c r="AG148" s="2"/>
      <c r="AH148" s="2"/>
      <c r="AI148" s="2"/>
      <c r="AJ148" s="2"/>
      <c r="AK148" s="2"/>
      <c r="AL148" s="2"/>
      <c r="AM148" s="2"/>
      <c r="AN148" s="2"/>
      <c r="AO148" s="2"/>
      <c r="AP148" s="2"/>
      <c r="AQ148" s="2"/>
      <c r="AR148" s="2"/>
    </row>
    <row r="149" spans="1:44" s="10" customFormat="1" x14ac:dyDescent="0.2">
      <c r="A149" s="12"/>
      <c r="B149" s="12"/>
      <c r="H149" s="2"/>
      <c r="I149" s="2"/>
      <c r="J149" s="2"/>
      <c r="K149" s="2"/>
      <c r="L149" s="2"/>
      <c r="M149" s="2"/>
      <c r="N149" s="40"/>
      <c r="O149" s="2"/>
      <c r="P149" s="2"/>
      <c r="Q149" s="2"/>
      <c r="R149" s="2"/>
      <c r="S149" s="2"/>
      <c r="V149" s="27"/>
      <c r="W149" s="27"/>
      <c r="Z149" s="42"/>
      <c r="AB149" s="42"/>
      <c r="AD149" s="42"/>
      <c r="AF149" s="12"/>
      <c r="AG149" s="2"/>
      <c r="AH149" s="2"/>
      <c r="AI149" s="2"/>
      <c r="AJ149" s="2"/>
      <c r="AK149" s="2"/>
      <c r="AL149" s="2"/>
      <c r="AM149" s="2"/>
      <c r="AN149" s="2"/>
      <c r="AO149" s="2"/>
      <c r="AP149" s="2"/>
      <c r="AQ149" s="2"/>
      <c r="AR149" s="2"/>
    </row>
    <row r="150" spans="1:44" s="10" customFormat="1" x14ac:dyDescent="0.2">
      <c r="A150" s="12"/>
      <c r="B150" s="12"/>
      <c r="H150" s="2"/>
      <c r="I150" s="2"/>
      <c r="J150" s="2"/>
      <c r="K150" s="2"/>
      <c r="L150" s="2"/>
      <c r="M150" s="2"/>
      <c r="N150" s="40"/>
      <c r="O150" s="2"/>
      <c r="P150" s="2"/>
      <c r="Q150" s="2"/>
      <c r="R150" s="2"/>
      <c r="S150" s="2"/>
      <c r="V150" s="27"/>
      <c r="W150" s="27"/>
      <c r="Z150" s="42"/>
      <c r="AB150" s="42"/>
      <c r="AD150" s="42"/>
      <c r="AF150" s="12"/>
      <c r="AG150" s="2"/>
      <c r="AH150" s="2"/>
      <c r="AI150" s="2"/>
      <c r="AJ150" s="2"/>
      <c r="AK150" s="2"/>
      <c r="AL150" s="2"/>
      <c r="AM150" s="2"/>
      <c r="AN150" s="2"/>
      <c r="AO150" s="2"/>
      <c r="AP150" s="2"/>
      <c r="AQ150" s="2"/>
      <c r="AR150" s="2"/>
    </row>
    <row r="151" spans="1:44" s="10" customFormat="1" x14ac:dyDescent="0.2">
      <c r="A151" s="12"/>
      <c r="B151" s="12"/>
      <c r="H151" s="2"/>
      <c r="I151" s="2"/>
      <c r="J151" s="2"/>
      <c r="K151" s="2"/>
      <c r="L151" s="2"/>
      <c r="M151" s="2"/>
      <c r="N151" s="40"/>
      <c r="O151" s="2"/>
      <c r="P151" s="2"/>
      <c r="Q151" s="2"/>
      <c r="R151" s="2"/>
      <c r="S151" s="2"/>
      <c r="V151" s="27"/>
      <c r="W151" s="27"/>
      <c r="Z151" s="42"/>
      <c r="AB151" s="42"/>
      <c r="AD151" s="42"/>
      <c r="AF151" s="12"/>
      <c r="AG151" s="2"/>
      <c r="AH151" s="2"/>
      <c r="AI151" s="2"/>
      <c r="AJ151" s="2"/>
      <c r="AK151" s="2"/>
      <c r="AL151" s="2"/>
      <c r="AM151" s="2"/>
      <c r="AN151" s="2"/>
      <c r="AO151" s="2"/>
      <c r="AP151" s="2"/>
      <c r="AQ151" s="2"/>
      <c r="AR151" s="2"/>
    </row>
    <row r="152" spans="1:44" s="10" customFormat="1" x14ac:dyDescent="0.2">
      <c r="A152" s="12"/>
      <c r="B152" s="12"/>
      <c r="H152" s="2"/>
      <c r="I152" s="2"/>
      <c r="J152" s="2"/>
      <c r="K152" s="2"/>
      <c r="L152" s="2"/>
      <c r="M152" s="2"/>
      <c r="N152" s="40"/>
      <c r="O152" s="2"/>
      <c r="P152" s="2"/>
      <c r="Q152" s="2"/>
      <c r="R152" s="2"/>
      <c r="S152" s="2"/>
      <c r="V152" s="27"/>
      <c r="W152" s="27"/>
      <c r="Z152" s="42"/>
      <c r="AB152" s="42"/>
      <c r="AD152" s="42"/>
      <c r="AF152" s="12"/>
      <c r="AG152" s="2"/>
      <c r="AH152" s="2"/>
      <c r="AI152" s="2"/>
      <c r="AJ152" s="2"/>
      <c r="AK152" s="2"/>
      <c r="AL152" s="2"/>
      <c r="AM152" s="2"/>
      <c r="AN152" s="2"/>
      <c r="AO152" s="2"/>
      <c r="AP152" s="2"/>
      <c r="AQ152" s="2"/>
      <c r="AR152" s="2"/>
    </row>
    <row r="153" spans="1:44" s="10" customFormat="1" x14ac:dyDescent="0.2">
      <c r="A153" s="12"/>
      <c r="B153" s="12"/>
      <c r="H153" s="2"/>
      <c r="I153" s="2"/>
      <c r="J153" s="2"/>
      <c r="K153" s="2"/>
      <c r="L153" s="2"/>
      <c r="M153" s="2"/>
      <c r="N153" s="40"/>
      <c r="O153" s="2"/>
      <c r="P153" s="2"/>
      <c r="Q153" s="2"/>
      <c r="R153" s="2"/>
      <c r="S153" s="2"/>
      <c r="V153" s="27"/>
      <c r="W153" s="27"/>
      <c r="Z153" s="42"/>
      <c r="AB153" s="42"/>
      <c r="AD153" s="42"/>
      <c r="AF153" s="12"/>
      <c r="AG153" s="2"/>
      <c r="AH153" s="2"/>
      <c r="AI153" s="2"/>
      <c r="AJ153" s="2"/>
      <c r="AK153" s="2"/>
      <c r="AL153" s="2"/>
      <c r="AM153" s="2"/>
      <c r="AN153" s="2"/>
      <c r="AO153" s="2"/>
      <c r="AP153" s="2"/>
      <c r="AQ153" s="2"/>
      <c r="AR153" s="2"/>
    </row>
    <row r="154" spans="1:44" s="10" customFormat="1" x14ac:dyDescent="0.2">
      <c r="A154" s="12"/>
      <c r="B154" s="12"/>
      <c r="H154" s="2"/>
      <c r="I154" s="2"/>
      <c r="J154" s="2"/>
      <c r="K154" s="2"/>
      <c r="L154" s="2"/>
      <c r="M154" s="2"/>
      <c r="N154" s="40"/>
      <c r="O154" s="2"/>
      <c r="P154" s="2"/>
      <c r="Q154" s="2"/>
      <c r="R154" s="2"/>
      <c r="S154" s="2"/>
      <c r="V154" s="27"/>
      <c r="W154" s="27"/>
      <c r="Z154" s="42"/>
      <c r="AB154" s="42"/>
      <c r="AD154" s="42"/>
      <c r="AF154" s="12"/>
      <c r="AG154" s="2"/>
      <c r="AH154" s="2"/>
      <c r="AI154" s="2"/>
      <c r="AJ154" s="2"/>
      <c r="AK154" s="2"/>
      <c r="AL154" s="2"/>
      <c r="AM154" s="2"/>
      <c r="AN154" s="2"/>
      <c r="AO154" s="2"/>
      <c r="AP154" s="2"/>
      <c r="AQ154" s="2"/>
      <c r="AR154" s="2"/>
    </row>
    <row r="155" spans="1:44" s="10" customFormat="1" x14ac:dyDescent="0.2">
      <c r="A155" s="12"/>
      <c r="B155" s="12"/>
      <c r="H155" s="2"/>
      <c r="I155" s="2"/>
      <c r="J155" s="2"/>
      <c r="K155" s="2"/>
      <c r="L155" s="2"/>
      <c r="M155" s="2"/>
      <c r="N155" s="40"/>
      <c r="O155" s="2"/>
      <c r="P155" s="2"/>
      <c r="Q155" s="2"/>
      <c r="R155" s="2"/>
      <c r="S155" s="2"/>
      <c r="V155" s="27"/>
      <c r="W155" s="27"/>
      <c r="Z155" s="42"/>
      <c r="AB155" s="42"/>
      <c r="AD155" s="42"/>
      <c r="AF155" s="12"/>
      <c r="AG155" s="2"/>
      <c r="AH155" s="2"/>
      <c r="AI155" s="2"/>
      <c r="AJ155" s="2"/>
      <c r="AK155" s="2"/>
      <c r="AL155" s="2"/>
      <c r="AM155" s="2"/>
      <c r="AN155" s="2"/>
      <c r="AO155" s="2"/>
      <c r="AP155" s="2"/>
      <c r="AQ155" s="2"/>
      <c r="AR155" s="2"/>
    </row>
    <row r="156" spans="1:44" s="10" customFormat="1" x14ac:dyDescent="0.2">
      <c r="A156" s="12"/>
      <c r="B156" s="12"/>
      <c r="H156" s="2"/>
      <c r="I156" s="2"/>
      <c r="J156" s="2"/>
      <c r="K156" s="2"/>
      <c r="L156" s="2"/>
      <c r="M156" s="2"/>
      <c r="N156" s="40"/>
      <c r="O156" s="2"/>
      <c r="P156" s="2"/>
      <c r="Q156" s="2"/>
      <c r="R156" s="2"/>
      <c r="S156" s="2"/>
      <c r="V156" s="27"/>
      <c r="W156" s="27"/>
      <c r="Z156" s="42"/>
      <c r="AB156" s="42"/>
      <c r="AD156" s="42"/>
      <c r="AF156" s="12"/>
      <c r="AG156" s="2"/>
      <c r="AH156" s="2"/>
      <c r="AI156" s="2"/>
      <c r="AJ156" s="2"/>
      <c r="AK156" s="2"/>
      <c r="AL156" s="2"/>
      <c r="AM156" s="2"/>
      <c r="AN156" s="2"/>
      <c r="AO156" s="2"/>
      <c r="AP156" s="2"/>
      <c r="AQ156" s="2"/>
      <c r="AR156" s="2"/>
    </row>
    <row r="157" spans="1:44" s="10" customFormat="1" x14ac:dyDescent="0.2">
      <c r="A157" s="12"/>
      <c r="B157" s="12"/>
      <c r="H157" s="2"/>
      <c r="I157" s="2"/>
      <c r="J157" s="2"/>
      <c r="K157" s="2"/>
      <c r="L157" s="2"/>
      <c r="M157" s="2"/>
      <c r="N157" s="40"/>
      <c r="O157" s="2"/>
      <c r="P157" s="2"/>
      <c r="Q157" s="2"/>
      <c r="R157" s="2"/>
      <c r="S157" s="2"/>
      <c r="V157" s="27"/>
      <c r="W157" s="27"/>
      <c r="Z157" s="42"/>
      <c r="AB157" s="42"/>
      <c r="AD157" s="42"/>
      <c r="AF157" s="12"/>
      <c r="AG157" s="2"/>
      <c r="AH157" s="2"/>
      <c r="AI157" s="2"/>
      <c r="AJ157" s="2"/>
      <c r="AK157" s="2"/>
      <c r="AL157" s="2"/>
      <c r="AM157" s="2"/>
      <c r="AN157" s="2"/>
      <c r="AO157" s="2"/>
      <c r="AP157" s="2"/>
      <c r="AQ157" s="2"/>
      <c r="AR157" s="2"/>
    </row>
    <row r="158" spans="1:44" s="10" customFormat="1" x14ac:dyDescent="0.2">
      <c r="A158" s="12"/>
      <c r="B158" s="12"/>
      <c r="H158" s="2"/>
      <c r="I158" s="2"/>
      <c r="J158" s="2"/>
      <c r="K158" s="2"/>
      <c r="L158" s="2"/>
      <c r="M158" s="2"/>
      <c r="N158" s="40"/>
      <c r="O158" s="2"/>
      <c r="P158" s="2"/>
      <c r="Q158" s="2"/>
      <c r="R158" s="2"/>
      <c r="S158" s="2"/>
      <c r="V158" s="27"/>
      <c r="W158" s="27"/>
      <c r="Z158" s="42"/>
      <c r="AB158" s="42"/>
      <c r="AD158" s="42"/>
      <c r="AF158" s="12"/>
      <c r="AG158" s="2"/>
      <c r="AH158" s="2"/>
      <c r="AI158" s="2"/>
      <c r="AJ158" s="2"/>
      <c r="AK158" s="2"/>
      <c r="AL158" s="2"/>
      <c r="AM158" s="2"/>
      <c r="AN158" s="2"/>
      <c r="AO158" s="2"/>
      <c r="AP158" s="2"/>
      <c r="AQ158" s="2"/>
      <c r="AR158" s="2"/>
    </row>
    <row r="159" spans="1:44" s="10" customFormat="1" x14ac:dyDescent="0.2">
      <c r="A159" s="12"/>
      <c r="B159" s="12"/>
      <c r="H159" s="2"/>
      <c r="I159" s="2"/>
      <c r="J159" s="2"/>
      <c r="K159" s="2"/>
      <c r="L159" s="2"/>
      <c r="M159" s="2"/>
      <c r="N159" s="40"/>
      <c r="O159" s="2"/>
      <c r="P159" s="2"/>
      <c r="Q159" s="2"/>
      <c r="R159" s="2"/>
      <c r="S159" s="2"/>
      <c r="V159" s="27"/>
      <c r="W159" s="27"/>
      <c r="Z159" s="42"/>
      <c r="AB159" s="42"/>
      <c r="AD159" s="42"/>
      <c r="AF159" s="12"/>
      <c r="AG159" s="2"/>
      <c r="AH159" s="2"/>
      <c r="AI159" s="2"/>
      <c r="AJ159" s="2"/>
      <c r="AK159" s="2"/>
      <c r="AL159" s="2"/>
      <c r="AM159" s="2"/>
      <c r="AN159" s="2"/>
      <c r="AO159" s="2"/>
      <c r="AP159" s="2"/>
      <c r="AQ159" s="2"/>
      <c r="AR159" s="2"/>
    </row>
    <row r="160" spans="1:44" s="10" customFormat="1" x14ac:dyDescent="0.2">
      <c r="A160" s="12"/>
      <c r="B160" s="12"/>
      <c r="H160" s="2"/>
      <c r="I160" s="2"/>
      <c r="J160" s="2"/>
      <c r="K160" s="2"/>
      <c r="L160" s="2"/>
      <c r="M160" s="2"/>
      <c r="N160" s="40"/>
      <c r="O160" s="2"/>
      <c r="P160" s="2"/>
      <c r="Q160" s="2"/>
      <c r="R160" s="2"/>
      <c r="S160" s="2"/>
      <c r="V160" s="27"/>
      <c r="W160" s="27"/>
      <c r="Z160" s="42"/>
      <c r="AB160" s="42"/>
      <c r="AD160" s="42"/>
      <c r="AF160" s="12"/>
      <c r="AG160" s="2"/>
      <c r="AH160" s="2"/>
      <c r="AI160" s="2"/>
      <c r="AJ160" s="2"/>
      <c r="AK160" s="2"/>
      <c r="AL160" s="2"/>
      <c r="AM160" s="2"/>
      <c r="AN160" s="2"/>
      <c r="AO160" s="2"/>
      <c r="AP160" s="2"/>
      <c r="AQ160" s="2"/>
      <c r="AR160" s="2"/>
    </row>
    <row r="161" spans="1:44" s="10" customFormat="1" x14ac:dyDescent="0.2">
      <c r="A161" s="12"/>
      <c r="B161" s="12"/>
      <c r="H161" s="2"/>
      <c r="I161" s="2"/>
      <c r="J161" s="2"/>
      <c r="K161" s="2"/>
      <c r="L161" s="2"/>
      <c r="M161" s="2"/>
      <c r="N161" s="40"/>
      <c r="O161" s="2"/>
      <c r="P161" s="2"/>
      <c r="Q161" s="2"/>
      <c r="R161" s="2"/>
      <c r="S161" s="2"/>
      <c r="V161" s="27"/>
      <c r="W161" s="27"/>
      <c r="Z161" s="42"/>
      <c r="AB161" s="42"/>
      <c r="AD161" s="42"/>
      <c r="AF161" s="12"/>
      <c r="AG161" s="2"/>
      <c r="AH161" s="2"/>
      <c r="AI161" s="2"/>
      <c r="AJ161" s="2"/>
      <c r="AK161" s="2"/>
      <c r="AL161" s="2"/>
      <c r="AM161" s="2"/>
      <c r="AN161" s="2"/>
      <c r="AO161" s="2"/>
      <c r="AP161" s="2"/>
      <c r="AQ161" s="2"/>
      <c r="AR161" s="2"/>
    </row>
    <row r="162" spans="1:44" s="10" customFormat="1" x14ac:dyDescent="0.2">
      <c r="A162" s="12"/>
      <c r="B162" s="12"/>
      <c r="H162" s="2"/>
      <c r="I162" s="2"/>
      <c r="J162" s="2"/>
      <c r="K162" s="2"/>
      <c r="L162" s="2"/>
      <c r="M162" s="2"/>
      <c r="N162" s="40"/>
      <c r="O162" s="2"/>
      <c r="P162" s="2"/>
      <c r="Q162" s="2"/>
      <c r="R162" s="2"/>
      <c r="S162" s="2"/>
      <c r="V162" s="27"/>
      <c r="W162" s="27"/>
      <c r="Z162" s="42"/>
      <c r="AB162" s="42"/>
      <c r="AD162" s="42"/>
      <c r="AF162" s="12"/>
      <c r="AG162" s="2"/>
      <c r="AH162" s="2"/>
      <c r="AI162" s="2"/>
      <c r="AJ162" s="2"/>
      <c r="AK162" s="2"/>
      <c r="AL162" s="2"/>
      <c r="AM162" s="2"/>
      <c r="AN162" s="2"/>
      <c r="AO162" s="2"/>
      <c r="AP162" s="2"/>
      <c r="AQ162" s="2"/>
      <c r="AR162" s="2"/>
    </row>
    <row r="163" spans="1:44" s="10" customFormat="1" x14ac:dyDescent="0.2">
      <c r="A163" s="12"/>
      <c r="B163" s="12"/>
      <c r="H163" s="2"/>
      <c r="I163" s="2"/>
      <c r="J163" s="2"/>
      <c r="K163" s="2"/>
      <c r="L163" s="2"/>
      <c r="M163" s="2"/>
      <c r="N163" s="40"/>
      <c r="O163" s="2"/>
      <c r="P163" s="2"/>
      <c r="Q163" s="2"/>
      <c r="R163" s="2"/>
      <c r="S163" s="2"/>
      <c r="V163" s="27"/>
      <c r="W163" s="27"/>
      <c r="Z163" s="42"/>
      <c r="AB163" s="42"/>
      <c r="AD163" s="42"/>
      <c r="AF163" s="12"/>
      <c r="AG163" s="2"/>
      <c r="AH163" s="2"/>
      <c r="AI163" s="2"/>
      <c r="AJ163" s="2"/>
      <c r="AK163" s="2"/>
      <c r="AL163" s="2"/>
      <c r="AM163" s="2"/>
      <c r="AN163" s="2"/>
      <c r="AO163" s="2"/>
      <c r="AP163" s="2"/>
      <c r="AQ163" s="2"/>
      <c r="AR163" s="2"/>
    </row>
    <row r="164" spans="1:44" s="10" customFormat="1" x14ac:dyDescent="0.2">
      <c r="A164" s="12"/>
      <c r="B164" s="12"/>
      <c r="H164" s="2"/>
      <c r="I164" s="2"/>
      <c r="J164" s="2"/>
      <c r="K164" s="2"/>
      <c r="L164" s="2"/>
      <c r="M164" s="2"/>
      <c r="N164" s="40"/>
      <c r="O164" s="2"/>
      <c r="P164" s="2"/>
      <c r="Q164" s="2"/>
      <c r="R164" s="2"/>
      <c r="S164" s="2"/>
      <c r="V164" s="27"/>
      <c r="W164" s="27"/>
      <c r="Z164" s="42"/>
      <c r="AB164" s="42"/>
      <c r="AD164" s="42"/>
      <c r="AF164" s="12"/>
      <c r="AG164" s="2"/>
      <c r="AH164" s="2"/>
      <c r="AI164" s="2"/>
      <c r="AJ164" s="2"/>
      <c r="AK164" s="2"/>
      <c r="AL164" s="2"/>
      <c r="AM164" s="2"/>
      <c r="AN164" s="2"/>
      <c r="AO164" s="2"/>
      <c r="AP164" s="2"/>
      <c r="AQ164" s="2"/>
      <c r="AR164" s="2"/>
    </row>
    <row r="165" spans="1:44" s="10" customFormat="1" x14ac:dyDescent="0.2">
      <c r="A165" s="12"/>
      <c r="B165" s="12"/>
      <c r="H165" s="2"/>
      <c r="I165" s="2"/>
      <c r="J165" s="2"/>
      <c r="K165" s="2"/>
      <c r="L165" s="2"/>
      <c r="M165" s="2"/>
      <c r="N165" s="40"/>
      <c r="O165" s="2"/>
      <c r="P165" s="2"/>
      <c r="Q165" s="2"/>
      <c r="R165" s="2"/>
      <c r="S165" s="2"/>
      <c r="V165" s="27"/>
      <c r="W165" s="27"/>
      <c r="Z165" s="42"/>
      <c r="AB165" s="42"/>
      <c r="AD165" s="42"/>
      <c r="AF165" s="12"/>
      <c r="AG165" s="2"/>
      <c r="AH165" s="2"/>
      <c r="AI165" s="2"/>
      <c r="AJ165" s="2"/>
      <c r="AK165" s="2"/>
      <c r="AL165" s="2"/>
      <c r="AM165" s="2"/>
      <c r="AN165" s="2"/>
      <c r="AO165" s="2"/>
      <c r="AP165" s="2"/>
      <c r="AQ165" s="2"/>
      <c r="AR165" s="2"/>
    </row>
    <row r="166" spans="1:44" s="10" customFormat="1" x14ac:dyDescent="0.2">
      <c r="A166" s="12"/>
      <c r="B166" s="12"/>
      <c r="H166" s="2"/>
      <c r="I166" s="2"/>
      <c r="J166" s="2"/>
      <c r="K166" s="2"/>
      <c r="L166" s="2"/>
      <c r="M166" s="2"/>
      <c r="N166" s="40"/>
      <c r="O166" s="2"/>
      <c r="P166" s="2"/>
      <c r="Q166" s="2"/>
      <c r="R166" s="2"/>
      <c r="S166" s="2"/>
      <c r="V166" s="27"/>
      <c r="W166" s="27"/>
      <c r="Z166" s="42"/>
      <c r="AB166" s="42"/>
      <c r="AD166" s="42"/>
      <c r="AF166" s="12"/>
      <c r="AG166" s="2"/>
      <c r="AH166" s="2"/>
      <c r="AI166" s="2"/>
      <c r="AJ166" s="2"/>
      <c r="AK166" s="2"/>
      <c r="AL166" s="2"/>
      <c r="AM166" s="2"/>
      <c r="AN166" s="2"/>
      <c r="AO166" s="2"/>
      <c r="AP166" s="2"/>
      <c r="AQ166" s="2"/>
      <c r="AR166" s="2"/>
    </row>
    <row r="167" spans="1:44" s="10" customFormat="1" x14ac:dyDescent="0.2">
      <c r="A167" s="12"/>
      <c r="B167" s="12"/>
      <c r="H167" s="2"/>
      <c r="I167" s="2"/>
      <c r="J167" s="2"/>
      <c r="K167" s="2"/>
      <c r="L167" s="2"/>
      <c r="M167" s="2"/>
      <c r="N167" s="40"/>
      <c r="O167" s="2"/>
      <c r="P167" s="2"/>
      <c r="Q167" s="2"/>
      <c r="R167" s="2"/>
      <c r="S167" s="2"/>
      <c r="V167" s="27"/>
      <c r="W167" s="27"/>
      <c r="Z167" s="42"/>
      <c r="AB167" s="42"/>
      <c r="AD167" s="42"/>
      <c r="AF167" s="12"/>
      <c r="AG167" s="2"/>
      <c r="AH167" s="2"/>
      <c r="AI167" s="2"/>
      <c r="AJ167" s="2"/>
      <c r="AK167" s="2"/>
      <c r="AL167" s="2"/>
      <c r="AM167" s="2"/>
      <c r="AN167" s="2"/>
      <c r="AO167" s="2"/>
      <c r="AP167" s="2"/>
      <c r="AQ167" s="2"/>
      <c r="AR167" s="2"/>
    </row>
    <row r="168" spans="1:44" s="10" customFormat="1" x14ac:dyDescent="0.2">
      <c r="A168" s="12"/>
      <c r="B168" s="12"/>
      <c r="H168" s="2"/>
      <c r="I168" s="2"/>
      <c r="J168" s="2"/>
      <c r="K168" s="2"/>
      <c r="L168" s="2"/>
      <c r="M168" s="2"/>
      <c r="N168" s="40"/>
      <c r="O168" s="2"/>
      <c r="P168" s="2"/>
      <c r="Q168" s="2"/>
      <c r="R168" s="2"/>
      <c r="S168" s="2"/>
      <c r="V168" s="27"/>
      <c r="W168" s="27"/>
      <c r="Z168" s="42"/>
      <c r="AB168" s="42"/>
      <c r="AD168" s="42"/>
      <c r="AF168" s="12"/>
      <c r="AG168" s="2"/>
      <c r="AH168" s="2"/>
      <c r="AI168" s="2"/>
      <c r="AJ168" s="2"/>
      <c r="AK168" s="2"/>
      <c r="AL168" s="2"/>
      <c r="AM168" s="2"/>
      <c r="AN168" s="2"/>
      <c r="AO168" s="2"/>
      <c r="AP168" s="2"/>
      <c r="AQ168" s="2"/>
      <c r="AR168" s="2"/>
    </row>
    <row r="169" spans="1:44" s="10" customFormat="1" x14ac:dyDescent="0.2">
      <c r="A169" s="12"/>
      <c r="B169" s="12"/>
      <c r="H169" s="2"/>
      <c r="I169" s="2"/>
      <c r="J169" s="2"/>
      <c r="K169" s="2"/>
      <c r="L169" s="2"/>
      <c r="M169" s="2"/>
      <c r="N169" s="40"/>
      <c r="O169" s="2"/>
      <c r="P169" s="2"/>
      <c r="Q169" s="2"/>
      <c r="R169" s="2"/>
      <c r="S169" s="2"/>
      <c r="V169" s="27"/>
      <c r="W169" s="27"/>
      <c r="Z169" s="42"/>
      <c r="AB169" s="42"/>
      <c r="AD169" s="42"/>
      <c r="AF169" s="12"/>
      <c r="AG169" s="2"/>
      <c r="AH169" s="2"/>
      <c r="AI169" s="2"/>
      <c r="AJ169" s="2"/>
      <c r="AK169" s="2"/>
      <c r="AL169" s="2"/>
      <c r="AM169" s="2"/>
      <c r="AN169" s="2"/>
      <c r="AO169" s="2"/>
      <c r="AP169" s="2"/>
      <c r="AQ169" s="2"/>
      <c r="AR169" s="2"/>
    </row>
    <row r="170" spans="1:44" s="10" customFormat="1" x14ac:dyDescent="0.2">
      <c r="A170" s="12"/>
      <c r="B170" s="12"/>
      <c r="H170" s="2"/>
      <c r="I170" s="2"/>
      <c r="J170" s="2"/>
      <c r="K170" s="2"/>
      <c r="L170" s="2"/>
      <c r="M170" s="2"/>
      <c r="N170" s="40"/>
      <c r="O170" s="2"/>
      <c r="P170" s="2"/>
      <c r="Q170" s="2"/>
      <c r="R170" s="2"/>
      <c r="S170" s="2"/>
      <c r="V170" s="27"/>
      <c r="W170" s="27"/>
      <c r="Z170" s="42"/>
      <c r="AB170" s="42"/>
      <c r="AD170" s="42"/>
      <c r="AF170" s="12"/>
      <c r="AG170" s="2"/>
      <c r="AH170" s="2"/>
      <c r="AI170" s="2"/>
      <c r="AJ170" s="2"/>
      <c r="AK170" s="2"/>
      <c r="AL170" s="2"/>
      <c r="AM170" s="2"/>
      <c r="AN170" s="2"/>
      <c r="AO170" s="2"/>
      <c r="AP170" s="2"/>
      <c r="AQ170" s="2"/>
      <c r="AR170" s="2"/>
    </row>
    <row r="171" spans="1:44" s="10" customFormat="1" x14ac:dyDescent="0.2">
      <c r="A171" s="12"/>
      <c r="B171" s="12"/>
      <c r="H171" s="2"/>
      <c r="I171" s="2"/>
      <c r="J171" s="2"/>
      <c r="K171" s="2"/>
      <c r="L171" s="2"/>
      <c r="M171" s="2"/>
      <c r="N171" s="40"/>
      <c r="O171" s="2"/>
      <c r="P171" s="2"/>
      <c r="Q171" s="2"/>
      <c r="R171" s="2"/>
      <c r="S171" s="2"/>
      <c r="V171" s="27"/>
      <c r="W171" s="27"/>
      <c r="Z171" s="42"/>
      <c r="AB171" s="42"/>
      <c r="AD171" s="42"/>
      <c r="AF171" s="12"/>
      <c r="AG171" s="2"/>
      <c r="AH171" s="2"/>
      <c r="AI171" s="2"/>
      <c r="AJ171" s="2"/>
      <c r="AK171" s="2"/>
      <c r="AL171" s="2"/>
      <c r="AM171" s="2"/>
      <c r="AN171" s="2"/>
      <c r="AO171" s="2"/>
      <c r="AP171" s="2"/>
      <c r="AQ171" s="2"/>
      <c r="AR171" s="2"/>
    </row>
    <row r="172" spans="1:44" s="10" customFormat="1" x14ac:dyDescent="0.2">
      <c r="A172" s="12"/>
      <c r="B172" s="12"/>
      <c r="H172" s="2"/>
      <c r="I172" s="2"/>
      <c r="J172" s="2"/>
      <c r="K172" s="2"/>
      <c r="L172" s="2"/>
      <c r="M172" s="2"/>
      <c r="N172" s="40"/>
      <c r="O172" s="2"/>
      <c r="P172" s="2"/>
      <c r="Q172" s="2"/>
      <c r="R172" s="2"/>
      <c r="S172" s="2"/>
      <c r="V172" s="27"/>
      <c r="W172" s="27"/>
      <c r="Z172" s="42"/>
      <c r="AB172" s="42"/>
      <c r="AD172" s="42"/>
      <c r="AF172" s="12"/>
      <c r="AG172" s="2"/>
      <c r="AH172" s="2"/>
      <c r="AI172" s="2"/>
      <c r="AJ172" s="2"/>
      <c r="AK172" s="2"/>
      <c r="AL172" s="2"/>
      <c r="AM172" s="2"/>
      <c r="AN172" s="2"/>
      <c r="AO172" s="2"/>
      <c r="AP172" s="2"/>
      <c r="AQ172" s="2"/>
      <c r="AR172" s="2"/>
    </row>
    <row r="173" spans="1:44" s="10" customFormat="1" x14ac:dyDescent="0.2">
      <c r="A173" s="12"/>
      <c r="B173" s="12"/>
      <c r="H173" s="2"/>
      <c r="I173" s="2"/>
      <c r="J173" s="2"/>
      <c r="K173" s="2"/>
      <c r="L173" s="2"/>
      <c r="M173" s="2"/>
      <c r="N173" s="40"/>
      <c r="O173" s="2"/>
      <c r="P173" s="2"/>
      <c r="Q173" s="2"/>
      <c r="R173" s="2"/>
      <c r="S173" s="2"/>
      <c r="V173" s="27"/>
      <c r="W173" s="27"/>
      <c r="Z173" s="42"/>
      <c r="AB173" s="42"/>
      <c r="AD173" s="42"/>
      <c r="AF173" s="12"/>
      <c r="AG173" s="2"/>
      <c r="AH173" s="2"/>
      <c r="AI173" s="2"/>
      <c r="AJ173" s="2"/>
      <c r="AK173" s="2"/>
      <c r="AL173" s="2"/>
      <c r="AM173" s="2"/>
      <c r="AN173" s="2"/>
      <c r="AO173" s="2"/>
      <c r="AP173" s="2"/>
      <c r="AQ173" s="2"/>
      <c r="AR173" s="2"/>
    </row>
    <row r="174" spans="1:44" s="10" customFormat="1" x14ac:dyDescent="0.2">
      <c r="A174" s="12"/>
      <c r="B174" s="12"/>
      <c r="H174" s="2"/>
      <c r="I174" s="2"/>
      <c r="J174" s="2"/>
      <c r="K174" s="2"/>
      <c r="L174" s="2"/>
      <c r="M174" s="2"/>
      <c r="N174" s="40"/>
      <c r="O174" s="2"/>
      <c r="P174" s="2"/>
      <c r="Q174" s="2"/>
      <c r="R174" s="2"/>
      <c r="S174" s="2"/>
      <c r="V174" s="27"/>
      <c r="W174" s="27"/>
      <c r="Z174" s="42"/>
      <c r="AB174" s="42"/>
      <c r="AD174" s="42"/>
      <c r="AF174" s="12"/>
      <c r="AG174" s="2"/>
      <c r="AH174" s="2"/>
      <c r="AI174" s="2"/>
      <c r="AJ174" s="2"/>
      <c r="AK174" s="2"/>
      <c r="AL174" s="2"/>
      <c r="AM174" s="2"/>
      <c r="AN174" s="2"/>
      <c r="AO174" s="2"/>
      <c r="AP174" s="2"/>
      <c r="AQ174" s="2"/>
      <c r="AR174" s="2"/>
    </row>
    <row r="175" spans="1:44" s="10" customFormat="1" x14ac:dyDescent="0.2">
      <c r="A175" s="12"/>
      <c r="B175" s="12"/>
      <c r="H175" s="2"/>
      <c r="I175" s="2"/>
      <c r="J175" s="2"/>
      <c r="K175" s="2"/>
      <c r="L175" s="2"/>
      <c r="M175" s="2"/>
      <c r="N175" s="40"/>
      <c r="O175" s="2"/>
      <c r="P175" s="2"/>
      <c r="Q175" s="2"/>
      <c r="R175" s="2"/>
      <c r="S175" s="2"/>
      <c r="V175" s="27"/>
      <c r="W175" s="27"/>
      <c r="Z175" s="42"/>
      <c r="AB175" s="42"/>
      <c r="AD175" s="42"/>
      <c r="AF175" s="12"/>
      <c r="AG175" s="2"/>
      <c r="AH175" s="2"/>
      <c r="AI175" s="2"/>
      <c r="AJ175" s="2"/>
      <c r="AK175" s="2"/>
      <c r="AL175" s="2"/>
      <c r="AM175" s="2"/>
      <c r="AN175" s="2"/>
      <c r="AO175" s="2"/>
      <c r="AP175" s="2"/>
      <c r="AQ175" s="2"/>
      <c r="AR175" s="2"/>
    </row>
    <row r="176" spans="1:44" s="10" customFormat="1" x14ac:dyDescent="0.2">
      <c r="A176" s="12"/>
      <c r="B176" s="12"/>
      <c r="H176" s="2"/>
      <c r="I176" s="2"/>
      <c r="J176" s="2"/>
      <c r="K176" s="2"/>
      <c r="L176" s="2"/>
      <c r="M176" s="2"/>
      <c r="N176" s="40"/>
      <c r="O176" s="2"/>
      <c r="P176" s="2"/>
      <c r="Q176" s="2"/>
      <c r="R176" s="2"/>
      <c r="S176" s="2"/>
      <c r="V176" s="27"/>
      <c r="W176" s="27"/>
      <c r="Z176" s="42"/>
      <c r="AB176" s="42"/>
      <c r="AD176" s="42"/>
      <c r="AF176" s="12"/>
      <c r="AG176" s="2"/>
      <c r="AH176" s="2"/>
      <c r="AI176" s="2"/>
      <c r="AJ176" s="2"/>
      <c r="AK176" s="2"/>
      <c r="AL176" s="2"/>
      <c r="AM176" s="2"/>
      <c r="AN176" s="2"/>
      <c r="AO176" s="2"/>
      <c r="AP176" s="2"/>
      <c r="AQ176" s="2"/>
      <c r="AR176" s="2"/>
    </row>
    <row r="177" spans="1:44" s="10" customFormat="1" x14ac:dyDescent="0.2">
      <c r="A177" s="12"/>
      <c r="B177" s="12"/>
      <c r="H177" s="2"/>
      <c r="I177" s="2"/>
      <c r="J177" s="2"/>
      <c r="K177" s="2"/>
      <c r="L177" s="2"/>
      <c r="M177" s="2"/>
      <c r="N177" s="40"/>
      <c r="O177" s="2"/>
      <c r="P177" s="2"/>
      <c r="Q177" s="2"/>
      <c r="R177" s="2"/>
      <c r="S177" s="2"/>
      <c r="V177" s="27"/>
      <c r="W177" s="27"/>
      <c r="Z177" s="42"/>
      <c r="AB177" s="42"/>
      <c r="AD177" s="42"/>
      <c r="AF177" s="12"/>
      <c r="AG177" s="2"/>
      <c r="AH177" s="2"/>
      <c r="AI177" s="2"/>
      <c r="AJ177" s="2"/>
      <c r="AK177" s="2"/>
      <c r="AL177" s="2"/>
      <c r="AM177" s="2"/>
      <c r="AN177" s="2"/>
      <c r="AO177" s="2"/>
      <c r="AP177" s="2"/>
      <c r="AQ177" s="2"/>
      <c r="AR177" s="2"/>
    </row>
    <row r="178" spans="1:44" s="10" customFormat="1" x14ac:dyDescent="0.2">
      <c r="A178" s="12"/>
      <c r="B178" s="12"/>
      <c r="H178" s="2"/>
      <c r="I178" s="2"/>
      <c r="J178" s="2"/>
      <c r="K178" s="2"/>
      <c r="L178" s="2"/>
      <c r="M178" s="2"/>
      <c r="N178" s="40"/>
      <c r="O178" s="2"/>
      <c r="P178" s="2"/>
      <c r="Q178" s="2"/>
      <c r="R178" s="2"/>
      <c r="S178" s="2"/>
      <c r="V178" s="27"/>
      <c r="W178" s="27"/>
      <c r="Z178" s="42"/>
      <c r="AB178" s="42"/>
      <c r="AD178" s="42"/>
      <c r="AF178" s="12"/>
      <c r="AG178" s="2"/>
      <c r="AH178" s="2"/>
      <c r="AI178" s="2"/>
      <c r="AJ178" s="2"/>
      <c r="AK178" s="2"/>
      <c r="AL178" s="2"/>
      <c r="AM178" s="2"/>
      <c r="AN178" s="2"/>
      <c r="AO178" s="2"/>
      <c r="AP178" s="2"/>
      <c r="AQ178" s="2"/>
      <c r="AR178" s="2"/>
    </row>
    <row r="179" spans="1:44" s="10" customFormat="1" x14ac:dyDescent="0.2">
      <c r="A179" s="12"/>
      <c r="B179" s="12"/>
      <c r="H179" s="2"/>
      <c r="I179" s="2"/>
      <c r="J179" s="2"/>
      <c r="K179" s="2"/>
      <c r="L179" s="2"/>
      <c r="M179" s="2"/>
      <c r="N179" s="40"/>
      <c r="O179" s="2"/>
      <c r="P179" s="2"/>
      <c r="Q179" s="2"/>
      <c r="R179" s="2"/>
      <c r="S179" s="2"/>
      <c r="V179" s="27"/>
      <c r="W179" s="27"/>
      <c r="Z179" s="42"/>
      <c r="AB179" s="42"/>
      <c r="AD179" s="42"/>
      <c r="AF179" s="12"/>
      <c r="AG179" s="2"/>
      <c r="AH179" s="2"/>
      <c r="AI179" s="2"/>
      <c r="AJ179" s="2"/>
      <c r="AK179" s="2"/>
      <c r="AL179" s="2"/>
      <c r="AM179" s="2"/>
      <c r="AN179" s="2"/>
      <c r="AO179" s="2"/>
      <c r="AP179" s="2"/>
      <c r="AQ179" s="2"/>
      <c r="AR179" s="2"/>
    </row>
    <row r="180" spans="1:44" s="10" customFormat="1" x14ac:dyDescent="0.2">
      <c r="A180" s="12"/>
      <c r="B180" s="12"/>
      <c r="H180" s="2"/>
      <c r="I180" s="2"/>
      <c r="J180" s="2"/>
      <c r="K180" s="2"/>
      <c r="L180" s="2"/>
      <c r="M180" s="2"/>
      <c r="N180" s="40"/>
      <c r="O180" s="2"/>
      <c r="P180" s="2"/>
      <c r="Q180" s="2"/>
      <c r="R180" s="2"/>
      <c r="S180" s="2"/>
      <c r="V180" s="27"/>
      <c r="W180" s="27"/>
      <c r="Z180" s="42"/>
      <c r="AB180" s="42"/>
      <c r="AD180" s="42"/>
      <c r="AF180" s="12"/>
      <c r="AG180" s="2"/>
      <c r="AH180" s="2"/>
      <c r="AI180" s="2"/>
      <c r="AJ180" s="2"/>
      <c r="AK180" s="2"/>
      <c r="AL180" s="2"/>
      <c r="AM180" s="2"/>
      <c r="AN180" s="2"/>
      <c r="AO180" s="2"/>
      <c r="AP180" s="2"/>
      <c r="AQ180" s="2"/>
      <c r="AR180" s="2"/>
    </row>
    <row r="181" spans="1:44" s="10" customFormat="1" x14ac:dyDescent="0.2">
      <c r="A181" s="12"/>
      <c r="B181" s="12"/>
      <c r="H181" s="2"/>
      <c r="I181" s="2"/>
      <c r="J181" s="2"/>
      <c r="K181" s="2"/>
      <c r="L181" s="2"/>
      <c r="M181" s="2"/>
      <c r="N181" s="40"/>
      <c r="O181" s="2"/>
      <c r="P181" s="2"/>
      <c r="Q181" s="2"/>
      <c r="R181" s="2"/>
      <c r="S181" s="2"/>
      <c r="V181" s="27"/>
      <c r="W181" s="27"/>
      <c r="Z181" s="42"/>
      <c r="AB181" s="42"/>
      <c r="AD181" s="42"/>
      <c r="AF181" s="12"/>
      <c r="AG181" s="2"/>
      <c r="AH181" s="2"/>
      <c r="AI181" s="2"/>
      <c r="AJ181" s="2"/>
      <c r="AK181" s="2"/>
      <c r="AL181" s="2"/>
      <c r="AM181" s="2"/>
      <c r="AN181" s="2"/>
      <c r="AO181" s="2"/>
      <c r="AP181" s="2"/>
      <c r="AQ181" s="2"/>
      <c r="AR181" s="2"/>
    </row>
    <row r="182" spans="1:44" s="10" customFormat="1" x14ac:dyDescent="0.2">
      <c r="A182" s="12"/>
      <c r="B182" s="12"/>
      <c r="H182" s="2"/>
      <c r="I182" s="2"/>
      <c r="J182" s="2"/>
      <c r="K182" s="2"/>
      <c r="L182" s="2"/>
      <c r="M182" s="2"/>
      <c r="N182" s="40"/>
      <c r="O182" s="2"/>
      <c r="P182" s="2"/>
      <c r="Q182" s="2"/>
      <c r="R182" s="2"/>
      <c r="S182" s="2"/>
      <c r="V182" s="27"/>
      <c r="W182" s="27"/>
      <c r="Z182" s="42"/>
      <c r="AB182" s="42"/>
      <c r="AD182" s="42"/>
      <c r="AF182" s="12"/>
      <c r="AG182" s="2"/>
      <c r="AH182" s="2"/>
      <c r="AI182" s="2"/>
      <c r="AJ182" s="2"/>
      <c r="AK182" s="2"/>
      <c r="AL182" s="2"/>
      <c r="AM182" s="2"/>
      <c r="AN182" s="2"/>
      <c r="AO182" s="2"/>
      <c r="AP182" s="2"/>
      <c r="AQ182" s="2"/>
      <c r="AR182" s="2"/>
    </row>
    <row r="183" spans="1:44" s="10" customFormat="1" x14ac:dyDescent="0.2">
      <c r="A183" s="12"/>
      <c r="B183" s="12"/>
      <c r="H183" s="2"/>
      <c r="I183" s="2"/>
      <c r="J183" s="2"/>
      <c r="K183" s="2"/>
      <c r="L183" s="2"/>
      <c r="M183" s="2"/>
      <c r="N183" s="40"/>
      <c r="O183" s="2"/>
      <c r="P183" s="2"/>
      <c r="Q183" s="2"/>
      <c r="R183" s="2"/>
      <c r="S183" s="2"/>
      <c r="V183" s="27"/>
      <c r="W183" s="27"/>
      <c r="Z183" s="42"/>
      <c r="AB183" s="42"/>
      <c r="AD183" s="42"/>
      <c r="AF183" s="12"/>
      <c r="AG183" s="2"/>
      <c r="AH183" s="2"/>
      <c r="AI183" s="2"/>
      <c r="AJ183" s="2"/>
      <c r="AK183" s="2"/>
      <c r="AL183" s="2"/>
      <c r="AM183" s="2"/>
      <c r="AN183" s="2"/>
      <c r="AO183" s="2"/>
      <c r="AP183" s="2"/>
      <c r="AQ183" s="2"/>
      <c r="AR183" s="2"/>
    </row>
    <row r="184" spans="1:44" s="10" customFormat="1" x14ac:dyDescent="0.2">
      <c r="A184" s="12"/>
      <c r="B184" s="12"/>
      <c r="H184" s="2"/>
      <c r="I184" s="2"/>
      <c r="J184" s="2"/>
      <c r="K184" s="2"/>
      <c r="L184" s="2"/>
      <c r="M184" s="2"/>
      <c r="N184" s="40"/>
      <c r="O184" s="2"/>
      <c r="P184" s="2"/>
      <c r="Q184" s="2"/>
      <c r="R184" s="2"/>
      <c r="S184" s="2"/>
      <c r="V184" s="27"/>
      <c r="W184" s="27"/>
      <c r="Z184" s="42"/>
      <c r="AB184" s="42"/>
      <c r="AD184" s="42"/>
      <c r="AF184" s="12"/>
      <c r="AG184" s="2"/>
      <c r="AH184" s="2"/>
      <c r="AI184" s="2"/>
      <c r="AJ184" s="2"/>
      <c r="AK184" s="2"/>
      <c r="AL184" s="2"/>
      <c r="AM184" s="2"/>
      <c r="AN184" s="2"/>
      <c r="AO184" s="2"/>
      <c r="AP184" s="2"/>
      <c r="AQ184" s="2"/>
      <c r="AR184" s="2"/>
    </row>
    <row r="185" spans="1:44" s="10" customFormat="1" x14ac:dyDescent="0.2">
      <c r="A185" s="12"/>
      <c r="B185" s="12"/>
      <c r="H185" s="2"/>
      <c r="I185" s="2"/>
      <c r="J185" s="2"/>
      <c r="K185" s="2"/>
      <c r="L185" s="2"/>
      <c r="M185" s="2"/>
      <c r="N185" s="40"/>
      <c r="O185" s="2"/>
      <c r="P185" s="2"/>
      <c r="Q185" s="2"/>
      <c r="R185" s="2"/>
      <c r="S185" s="2"/>
      <c r="V185" s="27"/>
      <c r="W185" s="27"/>
      <c r="Z185" s="42"/>
      <c r="AB185" s="42"/>
      <c r="AD185" s="42"/>
      <c r="AF185" s="12"/>
      <c r="AG185" s="2"/>
      <c r="AH185" s="2"/>
      <c r="AI185" s="2"/>
      <c r="AJ185" s="2"/>
      <c r="AK185" s="2"/>
      <c r="AL185" s="2"/>
      <c r="AM185" s="2"/>
      <c r="AN185" s="2"/>
      <c r="AO185" s="2"/>
      <c r="AP185" s="2"/>
      <c r="AQ185" s="2"/>
      <c r="AR185" s="2"/>
    </row>
    <row r="186" spans="1:44" s="10" customFormat="1" x14ac:dyDescent="0.2">
      <c r="A186" s="12"/>
      <c r="B186" s="12"/>
      <c r="H186" s="2"/>
      <c r="I186" s="2"/>
      <c r="J186" s="2"/>
      <c r="K186" s="2"/>
      <c r="L186" s="2"/>
      <c r="M186" s="2"/>
      <c r="N186" s="40"/>
      <c r="O186" s="2"/>
      <c r="P186" s="2"/>
      <c r="Q186" s="2"/>
      <c r="R186" s="2"/>
      <c r="S186" s="2"/>
      <c r="V186" s="27"/>
      <c r="W186" s="27"/>
      <c r="Z186" s="42"/>
      <c r="AB186" s="42"/>
      <c r="AD186" s="42"/>
      <c r="AF186" s="12"/>
      <c r="AG186" s="2"/>
      <c r="AH186" s="2"/>
      <c r="AI186" s="2"/>
      <c r="AJ186" s="2"/>
      <c r="AK186" s="2"/>
      <c r="AL186" s="2"/>
      <c r="AM186" s="2"/>
      <c r="AN186" s="2"/>
      <c r="AO186" s="2"/>
      <c r="AP186" s="2"/>
      <c r="AQ186" s="2"/>
      <c r="AR186" s="2"/>
    </row>
    <row r="187" spans="1:44" s="10" customFormat="1" x14ac:dyDescent="0.2">
      <c r="A187" s="12"/>
      <c r="B187" s="12"/>
      <c r="H187" s="2"/>
      <c r="I187" s="2"/>
      <c r="J187" s="2"/>
      <c r="K187" s="2"/>
      <c r="L187" s="2"/>
      <c r="M187" s="2"/>
      <c r="N187" s="40"/>
      <c r="O187" s="2"/>
      <c r="P187" s="2"/>
      <c r="Q187" s="2"/>
      <c r="R187" s="2"/>
      <c r="S187" s="2"/>
      <c r="V187" s="27"/>
      <c r="W187" s="27"/>
      <c r="Z187" s="42"/>
      <c r="AB187" s="42"/>
      <c r="AD187" s="42"/>
      <c r="AF187" s="12"/>
      <c r="AG187" s="2"/>
      <c r="AH187" s="2"/>
      <c r="AI187" s="2"/>
      <c r="AJ187" s="2"/>
      <c r="AK187" s="2"/>
      <c r="AL187" s="2"/>
      <c r="AM187" s="2"/>
      <c r="AN187" s="2"/>
      <c r="AO187" s="2"/>
      <c r="AP187" s="2"/>
      <c r="AQ187" s="2"/>
      <c r="AR187" s="2"/>
    </row>
    <row r="188" spans="1:44" s="10" customFormat="1" x14ac:dyDescent="0.2">
      <c r="A188" s="12"/>
      <c r="B188" s="12"/>
      <c r="H188" s="2"/>
      <c r="I188" s="2"/>
      <c r="J188" s="2"/>
      <c r="K188" s="2"/>
      <c r="L188" s="2"/>
      <c r="M188" s="2"/>
      <c r="N188" s="40"/>
      <c r="O188" s="2"/>
      <c r="P188" s="2"/>
      <c r="Q188" s="2"/>
      <c r="R188" s="2"/>
      <c r="S188" s="2"/>
      <c r="V188" s="27"/>
      <c r="W188" s="27"/>
      <c r="Z188" s="42"/>
      <c r="AB188" s="42"/>
      <c r="AD188" s="42"/>
      <c r="AF188" s="12"/>
      <c r="AG188" s="2"/>
      <c r="AH188" s="2"/>
      <c r="AI188" s="2"/>
      <c r="AJ188" s="2"/>
      <c r="AK188" s="2"/>
      <c r="AL188" s="2"/>
      <c r="AM188" s="2"/>
      <c r="AN188" s="2"/>
      <c r="AO188" s="2"/>
      <c r="AP188" s="2"/>
      <c r="AQ188" s="2"/>
      <c r="AR188" s="2"/>
    </row>
    <row r="189" spans="1:44" s="10" customFormat="1" x14ac:dyDescent="0.2">
      <c r="A189" s="12"/>
      <c r="B189" s="12"/>
      <c r="H189" s="2"/>
      <c r="I189" s="2"/>
      <c r="J189" s="2"/>
      <c r="K189" s="2"/>
      <c r="L189" s="2"/>
      <c r="M189" s="2"/>
      <c r="N189" s="40"/>
      <c r="O189" s="2"/>
      <c r="P189" s="2"/>
      <c r="Q189" s="2"/>
      <c r="R189" s="2"/>
      <c r="S189" s="2"/>
      <c r="V189" s="27"/>
      <c r="W189" s="27"/>
      <c r="Z189" s="42"/>
      <c r="AB189" s="42"/>
      <c r="AD189" s="42"/>
      <c r="AF189" s="12"/>
      <c r="AG189" s="2"/>
      <c r="AH189" s="2"/>
      <c r="AI189" s="2"/>
      <c r="AJ189" s="2"/>
      <c r="AK189" s="2"/>
      <c r="AL189" s="2"/>
      <c r="AM189" s="2"/>
      <c r="AN189" s="2"/>
      <c r="AO189" s="2"/>
      <c r="AP189" s="2"/>
      <c r="AQ189" s="2"/>
      <c r="AR189" s="2"/>
    </row>
    <row r="190" spans="1:44" s="10" customFormat="1" x14ac:dyDescent="0.2">
      <c r="A190" s="12"/>
      <c r="B190" s="12"/>
      <c r="H190" s="2"/>
      <c r="I190" s="2"/>
      <c r="J190" s="2"/>
      <c r="K190" s="2"/>
      <c r="L190" s="2"/>
      <c r="M190" s="2"/>
      <c r="N190" s="40"/>
      <c r="O190" s="2"/>
      <c r="P190" s="2"/>
      <c r="Q190" s="2"/>
      <c r="R190" s="2"/>
      <c r="S190" s="2"/>
      <c r="V190" s="27"/>
      <c r="W190" s="27"/>
      <c r="Z190" s="42"/>
      <c r="AB190" s="42"/>
      <c r="AD190" s="42"/>
      <c r="AF190" s="12"/>
      <c r="AG190" s="2"/>
      <c r="AH190" s="2"/>
      <c r="AI190" s="2"/>
      <c r="AJ190" s="2"/>
      <c r="AK190" s="2"/>
      <c r="AL190" s="2"/>
      <c r="AM190" s="2"/>
      <c r="AN190" s="2"/>
      <c r="AO190" s="2"/>
      <c r="AP190" s="2"/>
      <c r="AQ190" s="2"/>
      <c r="AR190" s="2"/>
    </row>
    <row r="191" spans="1:44" s="10" customFormat="1" x14ac:dyDescent="0.2">
      <c r="A191" s="12"/>
      <c r="B191" s="12"/>
      <c r="H191" s="2"/>
      <c r="I191" s="2"/>
      <c r="J191" s="2"/>
      <c r="K191" s="2"/>
      <c r="L191" s="2"/>
      <c r="M191" s="2"/>
      <c r="N191" s="40"/>
      <c r="O191" s="2"/>
      <c r="P191" s="2"/>
      <c r="Q191" s="2"/>
      <c r="R191" s="2"/>
      <c r="S191" s="2"/>
      <c r="V191" s="27"/>
      <c r="W191" s="27"/>
      <c r="Z191" s="42"/>
      <c r="AB191" s="42"/>
      <c r="AD191" s="42"/>
      <c r="AF191" s="12"/>
      <c r="AG191" s="2"/>
      <c r="AH191" s="2"/>
      <c r="AI191" s="2"/>
      <c r="AJ191" s="2"/>
      <c r="AK191" s="2"/>
      <c r="AL191" s="2"/>
      <c r="AM191" s="2"/>
      <c r="AN191" s="2"/>
      <c r="AO191" s="2"/>
      <c r="AP191" s="2"/>
      <c r="AQ191" s="2"/>
      <c r="AR191" s="2"/>
    </row>
    <row r="192" spans="1:44" s="10" customFormat="1" x14ac:dyDescent="0.2">
      <c r="A192" s="12"/>
      <c r="B192" s="12"/>
      <c r="H192" s="2"/>
      <c r="I192" s="2"/>
      <c r="J192" s="2"/>
      <c r="K192" s="2"/>
      <c r="L192" s="2"/>
      <c r="M192" s="2"/>
      <c r="N192" s="40"/>
      <c r="O192" s="2"/>
      <c r="P192" s="2"/>
      <c r="Q192" s="2"/>
      <c r="R192" s="2"/>
      <c r="S192" s="2"/>
      <c r="V192" s="27"/>
      <c r="W192" s="27"/>
      <c r="Z192" s="42"/>
      <c r="AB192" s="42"/>
      <c r="AD192" s="42"/>
      <c r="AF192" s="12"/>
      <c r="AG192" s="2"/>
      <c r="AH192" s="2"/>
      <c r="AI192" s="2"/>
      <c r="AJ192" s="2"/>
      <c r="AK192" s="2"/>
      <c r="AL192" s="2"/>
      <c r="AM192" s="2"/>
      <c r="AN192" s="2"/>
      <c r="AO192" s="2"/>
      <c r="AP192" s="2"/>
      <c r="AQ192" s="2"/>
      <c r="AR192" s="2"/>
    </row>
    <row r="193" spans="1:44" s="10" customFormat="1" x14ac:dyDescent="0.2">
      <c r="A193" s="12"/>
      <c r="B193" s="12"/>
      <c r="H193" s="2"/>
      <c r="I193" s="2"/>
      <c r="J193" s="2"/>
      <c r="K193" s="2"/>
      <c r="L193" s="2"/>
      <c r="M193" s="2"/>
      <c r="N193" s="40"/>
      <c r="O193" s="2"/>
      <c r="P193" s="2"/>
      <c r="Q193" s="2"/>
      <c r="R193" s="2"/>
      <c r="S193" s="2"/>
      <c r="V193" s="27"/>
      <c r="W193" s="27"/>
      <c r="Z193" s="42"/>
      <c r="AB193" s="42"/>
      <c r="AD193" s="42"/>
      <c r="AF193" s="12"/>
      <c r="AG193" s="2"/>
      <c r="AH193" s="2"/>
      <c r="AI193" s="2"/>
      <c r="AJ193" s="2"/>
      <c r="AK193" s="2"/>
      <c r="AL193" s="2"/>
      <c r="AM193" s="2"/>
      <c r="AN193" s="2"/>
      <c r="AO193" s="2"/>
      <c r="AP193" s="2"/>
      <c r="AQ193" s="2"/>
      <c r="AR193" s="2"/>
    </row>
    <row r="194" spans="1:44" s="10" customFormat="1" x14ac:dyDescent="0.2">
      <c r="A194" s="12"/>
      <c r="B194" s="12"/>
      <c r="H194" s="2"/>
      <c r="I194" s="2"/>
      <c r="J194" s="2"/>
      <c r="K194" s="2"/>
      <c r="L194" s="2"/>
      <c r="M194" s="2"/>
      <c r="N194" s="40"/>
      <c r="O194" s="2"/>
      <c r="P194" s="2"/>
      <c r="Q194" s="2"/>
      <c r="R194" s="2"/>
      <c r="S194" s="2"/>
      <c r="V194" s="27"/>
      <c r="W194" s="27"/>
      <c r="Z194" s="42"/>
      <c r="AB194" s="42"/>
      <c r="AD194" s="42"/>
      <c r="AF194" s="12"/>
      <c r="AG194" s="2"/>
      <c r="AH194" s="2"/>
      <c r="AI194" s="2"/>
      <c r="AJ194" s="2"/>
      <c r="AK194" s="2"/>
      <c r="AL194" s="2"/>
      <c r="AM194" s="2"/>
      <c r="AN194" s="2"/>
      <c r="AO194" s="2"/>
      <c r="AP194" s="2"/>
      <c r="AQ194" s="2"/>
      <c r="AR194" s="2"/>
    </row>
    <row r="195" spans="1:44" s="10" customFormat="1" x14ac:dyDescent="0.2">
      <c r="A195" s="12"/>
      <c r="B195" s="12"/>
      <c r="H195" s="2"/>
      <c r="I195" s="2"/>
      <c r="J195" s="2"/>
      <c r="K195" s="2"/>
      <c r="L195" s="2"/>
      <c r="M195" s="2"/>
      <c r="N195" s="40"/>
      <c r="O195" s="2"/>
      <c r="P195" s="2"/>
      <c r="Q195" s="2"/>
      <c r="R195" s="2"/>
      <c r="S195" s="2"/>
      <c r="V195" s="27"/>
      <c r="W195" s="27"/>
      <c r="Z195" s="42"/>
      <c r="AB195" s="42"/>
      <c r="AD195" s="42"/>
      <c r="AF195" s="12"/>
      <c r="AG195" s="2"/>
      <c r="AH195" s="2"/>
      <c r="AI195" s="2"/>
      <c r="AJ195" s="2"/>
      <c r="AK195" s="2"/>
      <c r="AL195" s="2"/>
      <c r="AM195" s="2"/>
      <c r="AN195" s="2"/>
      <c r="AO195" s="2"/>
      <c r="AP195" s="2"/>
      <c r="AQ195" s="2"/>
      <c r="AR195" s="2"/>
    </row>
    <row r="196" spans="1:44" s="10" customFormat="1" x14ac:dyDescent="0.2">
      <c r="A196" s="12"/>
      <c r="B196" s="12"/>
      <c r="H196" s="2"/>
      <c r="I196" s="2"/>
      <c r="J196" s="2"/>
      <c r="K196" s="2"/>
      <c r="L196" s="2"/>
      <c r="M196" s="2"/>
      <c r="N196" s="40"/>
      <c r="O196" s="2"/>
      <c r="P196" s="2"/>
      <c r="Q196" s="2"/>
      <c r="R196" s="2"/>
      <c r="S196" s="2"/>
      <c r="V196" s="27"/>
      <c r="W196" s="27"/>
      <c r="Z196" s="42"/>
      <c r="AB196" s="42"/>
      <c r="AD196" s="42"/>
      <c r="AF196" s="12"/>
      <c r="AG196" s="2"/>
      <c r="AH196" s="2"/>
      <c r="AI196" s="2"/>
      <c r="AJ196" s="2"/>
      <c r="AK196" s="2"/>
      <c r="AL196" s="2"/>
      <c r="AM196" s="2"/>
      <c r="AN196" s="2"/>
      <c r="AO196" s="2"/>
      <c r="AP196" s="2"/>
      <c r="AQ196" s="2"/>
      <c r="AR196" s="2"/>
    </row>
    <row r="197" spans="1:44" s="10" customFormat="1" x14ac:dyDescent="0.2">
      <c r="A197" s="12"/>
      <c r="B197" s="12"/>
      <c r="H197" s="2"/>
      <c r="I197" s="2"/>
      <c r="J197" s="2"/>
      <c r="K197" s="2"/>
      <c r="L197" s="2"/>
      <c r="M197" s="2"/>
      <c r="N197" s="40"/>
      <c r="O197" s="2"/>
      <c r="P197" s="2"/>
      <c r="Q197" s="2"/>
      <c r="R197" s="2"/>
      <c r="S197" s="2"/>
      <c r="V197" s="27"/>
      <c r="W197" s="27"/>
      <c r="Z197" s="42"/>
      <c r="AB197" s="42"/>
      <c r="AD197" s="42"/>
      <c r="AF197" s="12"/>
      <c r="AG197" s="2"/>
      <c r="AH197" s="2"/>
      <c r="AI197" s="2"/>
      <c r="AJ197" s="2"/>
      <c r="AK197" s="2"/>
      <c r="AL197" s="2"/>
      <c r="AM197" s="2"/>
      <c r="AN197" s="2"/>
      <c r="AO197" s="2"/>
      <c r="AP197" s="2"/>
      <c r="AQ197" s="2"/>
      <c r="AR197" s="2"/>
    </row>
    <row r="198" spans="1:44" s="10" customFormat="1" x14ac:dyDescent="0.2">
      <c r="A198" s="12"/>
      <c r="B198" s="12"/>
      <c r="H198" s="2"/>
      <c r="I198" s="2"/>
      <c r="J198" s="2"/>
      <c r="K198" s="2"/>
      <c r="L198" s="2"/>
      <c r="M198" s="2"/>
      <c r="N198" s="40"/>
      <c r="O198" s="2"/>
      <c r="P198" s="2"/>
      <c r="Q198" s="2"/>
      <c r="R198" s="2"/>
      <c r="S198" s="2"/>
      <c r="V198" s="27"/>
      <c r="W198" s="27"/>
      <c r="Z198" s="42"/>
      <c r="AB198" s="42"/>
      <c r="AD198" s="42"/>
      <c r="AF198" s="12"/>
      <c r="AG198" s="2"/>
      <c r="AH198" s="2"/>
      <c r="AI198" s="2"/>
      <c r="AJ198" s="2"/>
      <c r="AK198" s="2"/>
      <c r="AL198" s="2"/>
      <c r="AM198" s="2"/>
      <c r="AN198" s="2"/>
      <c r="AO198" s="2"/>
      <c r="AP198" s="2"/>
      <c r="AQ198" s="2"/>
      <c r="AR198" s="2"/>
    </row>
    <row r="199" spans="1:44" s="10" customFormat="1" x14ac:dyDescent="0.2">
      <c r="A199" s="12"/>
      <c r="B199" s="12"/>
      <c r="H199" s="2"/>
      <c r="I199" s="2"/>
      <c r="J199" s="2"/>
      <c r="K199" s="2"/>
      <c r="L199" s="2"/>
      <c r="M199" s="2"/>
      <c r="N199" s="40"/>
      <c r="O199" s="2"/>
      <c r="P199" s="2"/>
      <c r="Q199" s="2"/>
      <c r="R199" s="2"/>
      <c r="S199" s="2"/>
      <c r="V199" s="27"/>
      <c r="W199" s="27"/>
      <c r="Z199" s="42"/>
      <c r="AB199" s="42"/>
      <c r="AD199" s="42"/>
      <c r="AF199" s="12"/>
      <c r="AG199" s="2"/>
      <c r="AH199" s="2"/>
      <c r="AI199" s="2"/>
      <c r="AJ199" s="2"/>
      <c r="AK199" s="2"/>
      <c r="AL199" s="2"/>
      <c r="AM199" s="2"/>
      <c r="AN199" s="2"/>
      <c r="AO199" s="2"/>
      <c r="AP199" s="2"/>
      <c r="AQ199" s="2"/>
      <c r="AR199" s="2"/>
    </row>
    <row r="200" spans="1:44" s="10" customFormat="1" x14ac:dyDescent="0.2">
      <c r="A200" s="12"/>
      <c r="B200" s="12"/>
      <c r="H200" s="2"/>
      <c r="I200" s="2"/>
      <c r="J200" s="2"/>
      <c r="K200" s="2"/>
      <c r="L200" s="2"/>
      <c r="M200" s="2"/>
      <c r="N200" s="40"/>
      <c r="O200" s="2"/>
      <c r="P200" s="2"/>
      <c r="Q200" s="2"/>
      <c r="R200" s="2"/>
      <c r="S200" s="2"/>
      <c r="V200" s="27"/>
      <c r="W200" s="27"/>
      <c r="Z200" s="42"/>
      <c r="AB200" s="42"/>
      <c r="AD200" s="42"/>
      <c r="AF200" s="12"/>
      <c r="AG200" s="2"/>
      <c r="AH200" s="2"/>
      <c r="AI200" s="2"/>
      <c r="AJ200" s="2"/>
      <c r="AK200" s="2"/>
      <c r="AL200" s="2"/>
      <c r="AM200" s="2"/>
      <c r="AN200" s="2"/>
      <c r="AO200" s="2"/>
      <c r="AP200" s="2"/>
      <c r="AQ200" s="2"/>
      <c r="AR200" s="2"/>
    </row>
    <row r="201" spans="1:44" s="10" customFormat="1" x14ac:dyDescent="0.2">
      <c r="A201" s="12"/>
      <c r="B201" s="12"/>
      <c r="H201" s="2"/>
      <c r="I201" s="2"/>
      <c r="J201" s="2"/>
      <c r="K201" s="2"/>
      <c r="L201" s="2"/>
      <c r="M201" s="2"/>
      <c r="N201" s="40"/>
      <c r="O201" s="2"/>
      <c r="P201" s="2"/>
      <c r="Q201" s="2"/>
      <c r="R201" s="2"/>
      <c r="S201" s="2"/>
      <c r="V201" s="27"/>
      <c r="W201" s="27"/>
      <c r="Z201" s="42"/>
      <c r="AB201" s="42"/>
      <c r="AD201" s="42"/>
      <c r="AF201" s="12"/>
      <c r="AG201" s="2"/>
      <c r="AH201" s="2"/>
      <c r="AI201" s="2"/>
      <c r="AJ201" s="2"/>
      <c r="AK201" s="2"/>
      <c r="AL201" s="2"/>
      <c r="AM201" s="2"/>
      <c r="AN201" s="2"/>
      <c r="AO201" s="2"/>
      <c r="AP201" s="2"/>
      <c r="AQ201" s="2"/>
      <c r="AR201" s="2"/>
    </row>
    <row r="202" spans="1:44" s="10" customFormat="1" x14ac:dyDescent="0.2">
      <c r="A202" s="12"/>
      <c r="B202" s="12"/>
      <c r="H202" s="2"/>
      <c r="I202" s="2"/>
      <c r="J202" s="2"/>
      <c r="K202" s="2"/>
      <c r="L202" s="2"/>
      <c r="M202" s="2"/>
      <c r="N202" s="40"/>
      <c r="O202" s="2"/>
      <c r="P202" s="2"/>
      <c r="Q202" s="2"/>
      <c r="R202" s="2"/>
      <c r="S202" s="2"/>
      <c r="V202" s="27"/>
      <c r="W202" s="27"/>
      <c r="Z202" s="42"/>
      <c r="AB202" s="42"/>
      <c r="AD202" s="42"/>
      <c r="AF202" s="12"/>
      <c r="AG202" s="2"/>
      <c r="AH202" s="2"/>
      <c r="AI202" s="2"/>
      <c r="AJ202" s="2"/>
      <c r="AK202" s="2"/>
      <c r="AL202" s="2"/>
      <c r="AM202" s="2"/>
      <c r="AN202" s="2"/>
      <c r="AO202" s="2"/>
      <c r="AP202" s="2"/>
      <c r="AQ202" s="2"/>
      <c r="AR202" s="2"/>
    </row>
    <row r="203" spans="1:44" s="10" customFormat="1" x14ac:dyDescent="0.2">
      <c r="A203" s="12"/>
      <c r="B203" s="12"/>
      <c r="H203" s="2"/>
      <c r="I203" s="2"/>
      <c r="J203" s="2"/>
      <c r="K203" s="2"/>
      <c r="L203" s="2"/>
      <c r="M203" s="2"/>
      <c r="N203" s="40"/>
      <c r="O203" s="2"/>
      <c r="P203" s="2"/>
      <c r="Q203" s="2"/>
      <c r="R203" s="2"/>
      <c r="S203" s="2"/>
      <c r="V203" s="27"/>
      <c r="W203" s="27"/>
      <c r="Z203" s="42"/>
      <c r="AB203" s="42"/>
      <c r="AD203" s="42"/>
      <c r="AF203" s="12"/>
      <c r="AG203" s="2"/>
      <c r="AH203" s="2"/>
      <c r="AI203" s="2"/>
      <c r="AJ203" s="2"/>
      <c r="AK203" s="2"/>
      <c r="AL203" s="2"/>
      <c r="AM203" s="2"/>
      <c r="AN203" s="2"/>
      <c r="AO203" s="2"/>
      <c r="AP203" s="2"/>
      <c r="AQ203" s="2"/>
      <c r="AR203" s="2"/>
    </row>
    <row r="204" spans="1:44" s="10" customFormat="1" x14ac:dyDescent="0.2">
      <c r="A204" s="12"/>
      <c r="B204" s="12"/>
      <c r="H204" s="2"/>
      <c r="I204" s="2"/>
      <c r="J204" s="2"/>
      <c r="K204" s="2"/>
      <c r="L204" s="2"/>
      <c r="M204" s="2"/>
      <c r="N204" s="40"/>
      <c r="O204" s="2"/>
      <c r="P204" s="2"/>
      <c r="Q204" s="2"/>
      <c r="R204" s="2"/>
      <c r="S204" s="2"/>
      <c r="V204" s="27"/>
      <c r="W204" s="27"/>
      <c r="Z204" s="42"/>
      <c r="AB204" s="42"/>
      <c r="AD204" s="42"/>
      <c r="AF204" s="12"/>
      <c r="AG204" s="2"/>
      <c r="AH204" s="2"/>
      <c r="AI204" s="2"/>
      <c r="AJ204" s="2"/>
      <c r="AK204" s="2"/>
      <c r="AL204" s="2"/>
      <c r="AM204" s="2"/>
      <c r="AN204" s="2"/>
      <c r="AO204" s="2"/>
      <c r="AP204" s="2"/>
      <c r="AQ204" s="2"/>
      <c r="AR204" s="2"/>
    </row>
    <row r="205" spans="1:44" s="10" customFormat="1" x14ac:dyDescent="0.2">
      <c r="A205" s="12"/>
      <c r="B205" s="12"/>
      <c r="H205" s="2"/>
      <c r="I205" s="2"/>
      <c r="J205" s="2"/>
      <c r="K205" s="2"/>
      <c r="L205" s="2"/>
      <c r="M205" s="2"/>
      <c r="N205" s="40"/>
      <c r="O205" s="2"/>
      <c r="P205" s="2"/>
      <c r="Q205" s="2"/>
      <c r="R205" s="2"/>
      <c r="S205" s="2"/>
      <c r="V205" s="27"/>
      <c r="W205" s="27"/>
      <c r="Z205" s="42"/>
      <c r="AB205" s="42"/>
      <c r="AD205" s="42"/>
      <c r="AF205" s="12"/>
      <c r="AG205" s="2"/>
      <c r="AH205" s="2"/>
      <c r="AI205" s="2"/>
      <c r="AJ205" s="2"/>
      <c r="AK205" s="2"/>
      <c r="AL205" s="2"/>
      <c r="AM205" s="2"/>
      <c r="AN205" s="2"/>
      <c r="AO205" s="2"/>
      <c r="AP205" s="2"/>
      <c r="AQ205" s="2"/>
      <c r="AR205" s="2"/>
    </row>
    <row r="206" spans="1:44" s="10" customFormat="1" x14ac:dyDescent="0.2">
      <c r="A206" s="12"/>
      <c r="B206" s="12"/>
      <c r="H206" s="2"/>
      <c r="I206" s="2"/>
      <c r="J206" s="2"/>
      <c r="K206" s="2"/>
      <c r="L206" s="2"/>
      <c r="M206" s="2"/>
      <c r="N206" s="40"/>
      <c r="O206" s="2"/>
      <c r="P206" s="2"/>
      <c r="Q206" s="2"/>
      <c r="R206" s="2"/>
      <c r="S206" s="2"/>
      <c r="V206" s="27"/>
      <c r="W206" s="27"/>
      <c r="Z206" s="42"/>
      <c r="AB206" s="42"/>
      <c r="AD206" s="42"/>
      <c r="AF206" s="12"/>
      <c r="AG206" s="2"/>
      <c r="AH206" s="2"/>
      <c r="AI206" s="2"/>
      <c r="AJ206" s="2"/>
      <c r="AK206" s="2"/>
      <c r="AL206" s="2"/>
      <c r="AM206" s="2"/>
      <c r="AN206" s="2"/>
      <c r="AO206" s="2"/>
      <c r="AP206" s="2"/>
      <c r="AQ206" s="2"/>
      <c r="AR206" s="2"/>
    </row>
    <row r="207" spans="1:44" s="10" customFormat="1" x14ac:dyDescent="0.2">
      <c r="A207" s="12"/>
      <c r="B207" s="12"/>
      <c r="H207" s="2"/>
      <c r="I207" s="2"/>
      <c r="J207" s="2"/>
      <c r="K207" s="2"/>
      <c r="L207" s="2"/>
      <c r="M207" s="2"/>
      <c r="N207" s="40"/>
      <c r="O207" s="2"/>
      <c r="P207" s="2"/>
      <c r="Q207" s="2"/>
      <c r="R207" s="2"/>
      <c r="S207" s="2"/>
      <c r="V207" s="27"/>
      <c r="W207" s="27"/>
      <c r="Z207" s="42"/>
      <c r="AB207" s="42"/>
      <c r="AD207" s="42"/>
      <c r="AF207" s="12"/>
      <c r="AG207" s="2"/>
      <c r="AH207" s="2"/>
      <c r="AI207" s="2"/>
      <c r="AJ207" s="2"/>
      <c r="AK207" s="2"/>
      <c r="AL207" s="2"/>
      <c r="AM207" s="2"/>
      <c r="AN207" s="2"/>
      <c r="AO207" s="2"/>
      <c r="AP207" s="2"/>
      <c r="AQ207" s="2"/>
      <c r="AR207" s="2"/>
    </row>
    <row r="208" spans="1:44" s="10" customFormat="1" x14ac:dyDescent="0.2">
      <c r="A208" s="12"/>
      <c r="B208" s="12"/>
      <c r="H208" s="2"/>
      <c r="I208" s="2"/>
      <c r="J208" s="2"/>
      <c r="K208" s="2"/>
      <c r="L208" s="2"/>
      <c r="M208" s="2"/>
      <c r="N208" s="40"/>
      <c r="O208" s="2"/>
      <c r="P208" s="2"/>
      <c r="Q208" s="2"/>
      <c r="R208" s="2"/>
      <c r="S208" s="2"/>
      <c r="V208" s="27"/>
      <c r="W208" s="27"/>
      <c r="Z208" s="42"/>
      <c r="AB208" s="42"/>
      <c r="AD208" s="42"/>
      <c r="AF208" s="12"/>
      <c r="AG208" s="2"/>
      <c r="AH208" s="2"/>
      <c r="AI208" s="2"/>
      <c r="AJ208" s="2"/>
      <c r="AK208" s="2"/>
      <c r="AL208" s="2"/>
      <c r="AM208" s="2"/>
      <c r="AN208" s="2"/>
      <c r="AO208" s="2"/>
      <c r="AP208" s="2"/>
      <c r="AQ208" s="2"/>
      <c r="AR208" s="2"/>
    </row>
    <row r="209" spans="1:44" s="10" customFormat="1" x14ac:dyDescent="0.2">
      <c r="A209" s="12"/>
      <c r="B209" s="12"/>
      <c r="H209" s="2"/>
      <c r="I209" s="2"/>
      <c r="J209" s="2"/>
      <c r="K209" s="2"/>
      <c r="L209" s="2"/>
      <c r="M209" s="2"/>
      <c r="N209" s="40"/>
      <c r="O209" s="2"/>
      <c r="P209" s="2"/>
      <c r="Q209" s="2"/>
      <c r="R209" s="2"/>
      <c r="S209" s="2"/>
      <c r="V209" s="27"/>
      <c r="W209" s="27"/>
      <c r="Z209" s="42"/>
      <c r="AB209" s="42"/>
      <c r="AD209" s="42"/>
      <c r="AF209" s="12"/>
      <c r="AG209" s="2"/>
      <c r="AH209" s="2"/>
      <c r="AI209" s="2"/>
      <c r="AJ209" s="2"/>
      <c r="AK209" s="2"/>
      <c r="AL209" s="2"/>
      <c r="AM209" s="2"/>
      <c r="AN209" s="2"/>
      <c r="AO209" s="2"/>
      <c r="AP209" s="2"/>
      <c r="AQ209" s="2"/>
      <c r="AR209" s="2"/>
    </row>
    <row r="210" spans="1:44" s="10" customFormat="1" x14ac:dyDescent="0.2">
      <c r="A210" s="12"/>
      <c r="B210" s="12"/>
      <c r="H210" s="2"/>
      <c r="I210" s="2"/>
      <c r="J210" s="2"/>
      <c r="K210" s="2"/>
      <c r="L210" s="2"/>
      <c r="M210" s="2"/>
      <c r="N210" s="40"/>
      <c r="O210" s="2"/>
      <c r="P210" s="2"/>
      <c r="Q210" s="2"/>
      <c r="R210" s="2"/>
      <c r="S210" s="2"/>
      <c r="V210" s="27"/>
      <c r="W210" s="27"/>
      <c r="Z210" s="42"/>
      <c r="AB210" s="42"/>
      <c r="AD210" s="42"/>
      <c r="AF210" s="12"/>
      <c r="AG210" s="2"/>
      <c r="AH210" s="2"/>
      <c r="AI210" s="2"/>
      <c r="AJ210" s="2"/>
      <c r="AK210" s="2"/>
      <c r="AL210" s="2"/>
      <c r="AM210" s="2"/>
      <c r="AN210" s="2"/>
      <c r="AO210" s="2"/>
      <c r="AP210" s="2"/>
      <c r="AQ210" s="2"/>
      <c r="AR210" s="2"/>
    </row>
    <row r="211" spans="1:44" s="10" customFormat="1" x14ac:dyDescent="0.2">
      <c r="A211" s="12"/>
      <c r="B211" s="12"/>
      <c r="H211" s="2"/>
      <c r="I211" s="2"/>
      <c r="J211" s="2"/>
      <c r="K211" s="2"/>
      <c r="L211" s="2"/>
      <c r="M211" s="2"/>
      <c r="N211" s="40"/>
      <c r="O211" s="2"/>
      <c r="P211" s="2"/>
      <c r="Q211" s="2"/>
      <c r="R211" s="2"/>
      <c r="S211" s="2"/>
      <c r="V211" s="27"/>
      <c r="W211" s="27"/>
      <c r="Z211" s="42"/>
      <c r="AB211" s="42"/>
      <c r="AD211" s="42"/>
      <c r="AF211" s="12"/>
      <c r="AG211" s="2"/>
      <c r="AH211" s="2"/>
      <c r="AI211" s="2"/>
      <c r="AJ211" s="2"/>
      <c r="AK211" s="2"/>
      <c r="AL211" s="2"/>
      <c r="AM211" s="2"/>
      <c r="AN211" s="2"/>
      <c r="AO211" s="2"/>
      <c r="AP211" s="2"/>
      <c r="AQ211" s="2"/>
      <c r="AR211" s="2"/>
    </row>
    <row r="212" spans="1:44" s="10" customFormat="1" x14ac:dyDescent="0.2">
      <c r="A212" s="12"/>
      <c r="B212" s="12"/>
      <c r="H212" s="2"/>
      <c r="I212" s="2"/>
      <c r="J212" s="2"/>
      <c r="K212" s="2"/>
      <c r="L212" s="2"/>
      <c r="M212" s="2"/>
      <c r="N212" s="40"/>
      <c r="O212" s="2"/>
      <c r="P212" s="2"/>
      <c r="Q212" s="2"/>
      <c r="R212" s="2"/>
      <c r="S212" s="2"/>
      <c r="V212" s="27"/>
      <c r="W212" s="27"/>
      <c r="Z212" s="42"/>
      <c r="AB212" s="42"/>
      <c r="AD212" s="42"/>
      <c r="AF212" s="12"/>
      <c r="AG212" s="2"/>
      <c r="AH212" s="2"/>
      <c r="AI212" s="2"/>
      <c r="AJ212" s="2"/>
      <c r="AK212" s="2"/>
      <c r="AL212" s="2"/>
      <c r="AM212" s="2"/>
      <c r="AN212" s="2"/>
      <c r="AO212" s="2"/>
      <c r="AP212" s="2"/>
      <c r="AQ212" s="2"/>
      <c r="AR212" s="2"/>
    </row>
    <row r="213" spans="1:44" s="10" customFormat="1" x14ac:dyDescent="0.2">
      <c r="A213" s="12"/>
      <c r="B213" s="12"/>
      <c r="H213" s="2"/>
      <c r="I213" s="2"/>
      <c r="J213" s="2"/>
      <c r="K213" s="2"/>
      <c r="L213" s="2"/>
      <c r="M213" s="2"/>
      <c r="N213" s="40"/>
      <c r="O213" s="2"/>
      <c r="P213" s="2"/>
      <c r="Q213" s="2"/>
      <c r="R213" s="2"/>
      <c r="S213" s="2"/>
      <c r="V213" s="27"/>
      <c r="W213" s="27"/>
      <c r="Z213" s="42"/>
      <c r="AB213" s="42"/>
      <c r="AD213" s="42"/>
      <c r="AF213" s="12"/>
      <c r="AG213" s="2"/>
      <c r="AH213" s="2"/>
      <c r="AI213" s="2"/>
      <c r="AJ213" s="2"/>
      <c r="AK213" s="2"/>
      <c r="AL213" s="2"/>
      <c r="AM213" s="2"/>
      <c r="AN213" s="2"/>
      <c r="AO213" s="2"/>
      <c r="AP213" s="2"/>
      <c r="AQ213" s="2"/>
      <c r="AR213" s="2"/>
    </row>
    <row r="214" spans="1:44" s="10" customFormat="1" x14ac:dyDescent="0.2">
      <c r="A214" s="12"/>
      <c r="B214" s="12"/>
      <c r="H214" s="2"/>
      <c r="I214" s="2"/>
      <c r="J214" s="2"/>
      <c r="K214" s="2"/>
      <c r="L214" s="2"/>
      <c r="M214" s="2"/>
      <c r="N214" s="40"/>
      <c r="O214" s="2"/>
      <c r="P214" s="2"/>
      <c r="Q214" s="2"/>
      <c r="R214" s="2"/>
      <c r="S214" s="2"/>
      <c r="V214" s="27"/>
      <c r="W214" s="27"/>
      <c r="Z214" s="42"/>
      <c r="AB214" s="42"/>
      <c r="AD214" s="42"/>
      <c r="AF214" s="12"/>
      <c r="AG214" s="2"/>
      <c r="AH214" s="2"/>
      <c r="AI214" s="2"/>
      <c r="AJ214" s="2"/>
      <c r="AK214" s="2"/>
      <c r="AL214" s="2"/>
      <c r="AM214" s="2"/>
      <c r="AN214" s="2"/>
      <c r="AO214" s="2"/>
      <c r="AP214" s="2"/>
      <c r="AQ214" s="2"/>
      <c r="AR214" s="2"/>
    </row>
    <row r="215" spans="1:44" s="10" customFormat="1" x14ac:dyDescent="0.2">
      <c r="A215" s="12"/>
      <c r="B215" s="12"/>
      <c r="H215" s="2"/>
      <c r="I215" s="2"/>
      <c r="J215" s="2"/>
      <c r="K215" s="2"/>
      <c r="L215" s="2"/>
      <c r="M215" s="2"/>
      <c r="N215" s="40"/>
      <c r="O215" s="2"/>
      <c r="P215" s="2"/>
      <c r="Q215" s="2"/>
      <c r="R215" s="2"/>
      <c r="S215" s="2"/>
      <c r="V215" s="27"/>
      <c r="W215" s="27"/>
      <c r="Z215" s="42"/>
      <c r="AB215" s="42"/>
      <c r="AD215" s="42"/>
      <c r="AF215" s="12"/>
      <c r="AG215" s="2"/>
      <c r="AH215" s="2"/>
      <c r="AI215" s="2"/>
      <c r="AJ215" s="2"/>
      <c r="AK215" s="2"/>
      <c r="AL215" s="2"/>
      <c r="AM215" s="2"/>
      <c r="AN215" s="2"/>
      <c r="AO215" s="2"/>
      <c r="AP215" s="2"/>
      <c r="AQ215" s="2"/>
      <c r="AR215" s="2"/>
    </row>
    <row r="216" spans="1:44" s="10" customFormat="1" x14ac:dyDescent="0.2">
      <c r="A216" s="12"/>
      <c r="B216" s="12"/>
      <c r="H216" s="2"/>
      <c r="I216" s="2"/>
      <c r="J216" s="2"/>
      <c r="K216" s="2"/>
      <c r="L216" s="2"/>
      <c r="M216" s="2"/>
      <c r="N216" s="40"/>
      <c r="O216" s="2"/>
      <c r="P216" s="2"/>
      <c r="Q216" s="2"/>
      <c r="R216" s="2"/>
      <c r="S216" s="2"/>
      <c r="V216" s="27"/>
      <c r="W216" s="27"/>
      <c r="Z216" s="42"/>
      <c r="AB216" s="42"/>
      <c r="AD216" s="42"/>
      <c r="AF216" s="12"/>
      <c r="AG216" s="2"/>
      <c r="AH216" s="2"/>
      <c r="AI216" s="2"/>
      <c r="AJ216" s="2"/>
      <c r="AK216" s="2"/>
      <c r="AL216" s="2"/>
      <c r="AM216" s="2"/>
      <c r="AN216" s="2"/>
      <c r="AO216" s="2"/>
      <c r="AP216" s="2"/>
      <c r="AQ216" s="2"/>
      <c r="AR216" s="2"/>
    </row>
    <row r="217" spans="1:44" s="10" customFormat="1" x14ac:dyDescent="0.2">
      <c r="A217" s="12"/>
      <c r="B217" s="12"/>
      <c r="H217" s="2"/>
      <c r="I217" s="2"/>
      <c r="J217" s="2"/>
      <c r="K217" s="2"/>
      <c r="L217" s="2"/>
      <c r="M217" s="2"/>
      <c r="N217" s="40"/>
      <c r="O217" s="2"/>
      <c r="P217" s="2"/>
      <c r="Q217" s="2"/>
      <c r="R217" s="2"/>
      <c r="S217" s="2"/>
      <c r="V217" s="27"/>
      <c r="W217" s="27"/>
      <c r="Z217" s="42"/>
      <c r="AB217" s="42"/>
      <c r="AD217" s="42"/>
      <c r="AF217" s="12"/>
      <c r="AG217" s="2"/>
      <c r="AH217" s="2"/>
      <c r="AI217" s="2"/>
      <c r="AJ217" s="2"/>
      <c r="AK217" s="2"/>
      <c r="AL217" s="2"/>
      <c r="AM217" s="2"/>
      <c r="AN217" s="2"/>
      <c r="AO217" s="2"/>
      <c r="AP217" s="2"/>
      <c r="AQ217" s="2"/>
      <c r="AR217" s="2"/>
    </row>
    <row r="218" spans="1:44" s="10" customFormat="1" x14ac:dyDescent="0.2">
      <c r="A218" s="12"/>
      <c r="B218" s="12"/>
      <c r="H218" s="2"/>
      <c r="I218" s="2"/>
      <c r="J218" s="2"/>
      <c r="K218" s="2"/>
      <c r="L218" s="2"/>
      <c r="M218" s="2"/>
      <c r="N218" s="40"/>
      <c r="O218" s="2"/>
      <c r="P218" s="2"/>
      <c r="Q218" s="2"/>
      <c r="R218" s="2"/>
      <c r="S218" s="2"/>
      <c r="V218" s="27"/>
      <c r="W218" s="27"/>
      <c r="Z218" s="42"/>
      <c r="AB218" s="42"/>
      <c r="AD218" s="42"/>
      <c r="AF218" s="12"/>
      <c r="AG218" s="2"/>
      <c r="AH218" s="2"/>
      <c r="AI218" s="2"/>
      <c r="AJ218" s="2"/>
      <c r="AK218" s="2"/>
      <c r="AL218" s="2"/>
      <c r="AM218" s="2"/>
      <c r="AN218" s="2"/>
      <c r="AO218" s="2"/>
      <c r="AP218" s="2"/>
      <c r="AQ218" s="2"/>
      <c r="AR218" s="2"/>
    </row>
    <row r="219" spans="1:44" s="10" customFormat="1" x14ac:dyDescent="0.2">
      <c r="A219" s="12"/>
      <c r="B219" s="12"/>
      <c r="H219" s="2"/>
      <c r="I219" s="2"/>
      <c r="J219" s="2"/>
      <c r="K219" s="2"/>
      <c r="L219" s="2"/>
      <c r="M219" s="2"/>
      <c r="N219" s="40"/>
      <c r="O219" s="2"/>
      <c r="P219" s="2"/>
      <c r="Q219" s="2"/>
      <c r="R219" s="2"/>
      <c r="S219" s="2"/>
      <c r="V219" s="27"/>
      <c r="W219" s="27"/>
      <c r="Z219" s="42"/>
      <c r="AB219" s="42"/>
      <c r="AD219" s="42"/>
      <c r="AF219" s="12"/>
      <c r="AG219" s="2"/>
      <c r="AH219" s="2"/>
      <c r="AI219" s="2"/>
      <c r="AJ219" s="2"/>
      <c r="AK219" s="2"/>
      <c r="AL219" s="2"/>
      <c r="AM219" s="2"/>
      <c r="AN219" s="2"/>
      <c r="AO219" s="2"/>
      <c r="AP219" s="2"/>
      <c r="AQ219" s="2"/>
      <c r="AR219" s="2"/>
    </row>
    <row r="220" spans="1:44" s="10" customFormat="1" x14ac:dyDescent="0.2">
      <c r="A220" s="12"/>
      <c r="B220" s="12"/>
      <c r="H220" s="2"/>
      <c r="I220" s="2"/>
      <c r="J220" s="2"/>
      <c r="K220" s="2"/>
      <c r="L220" s="2"/>
      <c r="M220" s="2"/>
      <c r="N220" s="40"/>
      <c r="O220" s="2"/>
      <c r="P220" s="2"/>
      <c r="Q220" s="2"/>
      <c r="R220" s="2"/>
      <c r="S220" s="2"/>
      <c r="V220" s="27"/>
      <c r="W220" s="27"/>
      <c r="Z220" s="42"/>
      <c r="AB220" s="42"/>
      <c r="AD220" s="42"/>
      <c r="AF220" s="12"/>
      <c r="AG220" s="2"/>
      <c r="AH220" s="2"/>
      <c r="AI220" s="2"/>
      <c r="AJ220" s="2"/>
      <c r="AK220" s="2"/>
      <c r="AL220" s="2"/>
      <c r="AM220" s="2"/>
      <c r="AN220" s="2"/>
      <c r="AO220" s="2"/>
      <c r="AP220" s="2"/>
      <c r="AQ220" s="2"/>
      <c r="AR220" s="2"/>
    </row>
    <row r="221" spans="1:44" s="10" customFormat="1" x14ac:dyDescent="0.2">
      <c r="A221" s="12"/>
      <c r="B221" s="12"/>
      <c r="H221" s="2"/>
      <c r="I221" s="2"/>
      <c r="J221" s="2"/>
      <c r="K221" s="2"/>
      <c r="L221" s="2"/>
      <c r="M221" s="2"/>
      <c r="N221" s="40"/>
      <c r="O221" s="2"/>
      <c r="P221" s="2"/>
      <c r="Q221" s="2"/>
      <c r="R221" s="2"/>
      <c r="S221" s="2"/>
      <c r="V221" s="27"/>
      <c r="W221" s="27"/>
      <c r="Z221" s="42"/>
      <c r="AB221" s="42"/>
      <c r="AD221" s="42"/>
      <c r="AF221" s="12"/>
      <c r="AG221" s="2"/>
      <c r="AH221" s="2"/>
      <c r="AI221" s="2"/>
      <c r="AJ221" s="2"/>
      <c r="AK221" s="2"/>
      <c r="AL221" s="2"/>
      <c r="AM221" s="2"/>
      <c r="AN221" s="2"/>
      <c r="AO221" s="2"/>
      <c r="AP221" s="2"/>
      <c r="AQ221" s="2"/>
      <c r="AR221" s="2"/>
    </row>
    <row r="222" spans="1:44" s="10" customFormat="1" x14ac:dyDescent="0.2">
      <c r="A222" s="12"/>
      <c r="B222" s="12"/>
      <c r="H222" s="2"/>
      <c r="I222" s="2"/>
      <c r="J222" s="2"/>
      <c r="K222" s="2"/>
      <c r="L222" s="2"/>
      <c r="M222" s="2"/>
      <c r="N222" s="40"/>
      <c r="O222" s="2"/>
      <c r="P222" s="2"/>
      <c r="Q222" s="2"/>
      <c r="R222" s="2"/>
      <c r="S222" s="2"/>
      <c r="V222" s="27"/>
      <c r="W222" s="27"/>
      <c r="Z222" s="42"/>
      <c r="AB222" s="42"/>
      <c r="AD222" s="42"/>
      <c r="AF222" s="12"/>
      <c r="AG222" s="2"/>
      <c r="AH222" s="2"/>
      <c r="AI222" s="2"/>
      <c r="AJ222" s="2"/>
      <c r="AK222" s="2"/>
      <c r="AL222" s="2"/>
      <c r="AM222" s="2"/>
      <c r="AN222" s="2"/>
      <c r="AO222" s="2"/>
      <c r="AP222" s="2"/>
      <c r="AQ222" s="2"/>
      <c r="AR222" s="2"/>
    </row>
    <row r="223" spans="1:44" s="10" customFormat="1" x14ac:dyDescent="0.2">
      <c r="A223" s="12"/>
      <c r="B223" s="12"/>
      <c r="H223" s="2"/>
      <c r="I223" s="2"/>
      <c r="J223" s="2"/>
      <c r="K223" s="2"/>
      <c r="L223" s="2"/>
      <c r="M223" s="2"/>
      <c r="N223" s="40"/>
      <c r="O223" s="2"/>
      <c r="P223" s="2"/>
      <c r="Q223" s="2"/>
      <c r="R223" s="2"/>
      <c r="S223" s="2"/>
      <c r="V223" s="27"/>
      <c r="W223" s="27"/>
      <c r="Z223" s="42"/>
      <c r="AB223" s="42"/>
      <c r="AD223" s="42"/>
      <c r="AF223" s="12"/>
      <c r="AG223" s="2"/>
      <c r="AH223" s="2"/>
      <c r="AI223" s="2"/>
      <c r="AJ223" s="2"/>
      <c r="AK223" s="2"/>
      <c r="AL223" s="2"/>
      <c r="AM223" s="2"/>
      <c r="AN223" s="2"/>
      <c r="AO223" s="2"/>
      <c r="AP223" s="2"/>
      <c r="AQ223" s="2"/>
      <c r="AR223" s="2"/>
    </row>
    <row r="224" spans="1:44" s="10" customFormat="1" x14ac:dyDescent="0.2">
      <c r="A224" s="12"/>
      <c r="B224" s="12"/>
      <c r="H224" s="2"/>
      <c r="I224" s="2"/>
      <c r="J224" s="2"/>
      <c r="K224" s="2"/>
      <c r="L224" s="2"/>
      <c r="M224" s="2"/>
      <c r="N224" s="40"/>
      <c r="O224" s="2"/>
      <c r="P224" s="2"/>
      <c r="Q224" s="2"/>
      <c r="R224" s="2"/>
      <c r="S224" s="2"/>
      <c r="V224" s="27"/>
      <c r="W224" s="27"/>
      <c r="Z224" s="42"/>
      <c r="AB224" s="42"/>
      <c r="AD224" s="42"/>
      <c r="AF224" s="12"/>
      <c r="AG224" s="2"/>
      <c r="AH224" s="2"/>
      <c r="AI224" s="2"/>
      <c r="AJ224" s="2"/>
      <c r="AK224" s="2"/>
      <c r="AL224" s="2"/>
      <c r="AM224" s="2"/>
      <c r="AN224" s="2"/>
      <c r="AO224" s="2"/>
      <c r="AP224" s="2"/>
      <c r="AQ224" s="2"/>
      <c r="AR224" s="2"/>
    </row>
    <row r="225" spans="1:44" s="10" customFormat="1" x14ac:dyDescent="0.2">
      <c r="A225" s="12"/>
      <c r="B225" s="12"/>
      <c r="H225" s="2"/>
      <c r="I225" s="2"/>
      <c r="J225" s="2"/>
      <c r="K225" s="2"/>
      <c r="L225" s="2"/>
      <c r="M225" s="2"/>
      <c r="N225" s="40"/>
      <c r="O225" s="2"/>
      <c r="P225" s="2"/>
      <c r="Q225" s="2"/>
      <c r="R225" s="2"/>
      <c r="S225" s="2"/>
      <c r="V225" s="27"/>
      <c r="W225" s="27"/>
      <c r="Z225" s="42"/>
      <c r="AB225" s="42"/>
      <c r="AD225" s="42"/>
      <c r="AF225" s="12"/>
      <c r="AG225" s="2"/>
      <c r="AH225" s="2"/>
      <c r="AI225" s="2"/>
      <c r="AJ225" s="2"/>
      <c r="AK225" s="2"/>
      <c r="AL225" s="2"/>
      <c r="AM225" s="2"/>
      <c r="AN225" s="2"/>
      <c r="AO225" s="2"/>
      <c r="AP225" s="2"/>
      <c r="AQ225" s="2"/>
      <c r="AR225" s="2"/>
    </row>
    <row r="226" spans="1:44" s="10" customFormat="1" x14ac:dyDescent="0.2">
      <c r="A226" s="12"/>
      <c r="B226" s="12"/>
      <c r="H226" s="2"/>
      <c r="I226" s="2"/>
      <c r="J226" s="2"/>
      <c r="K226" s="2"/>
      <c r="L226" s="2"/>
      <c r="M226" s="2"/>
      <c r="N226" s="40"/>
      <c r="O226" s="2"/>
      <c r="P226" s="2"/>
      <c r="Q226" s="2"/>
      <c r="R226" s="2"/>
      <c r="S226" s="2"/>
      <c r="V226" s="27"/>
      <c r="W226" s="27"/>
      <c r="Z226" s="42"/>
      <c r="AB226" s="42"/>
      <c r="AD226" s="42"/>
      <c r="AF226" s="12"/>
      <c r="AG226" s="2"/>
      <c r="AH226" s="2"/>
      <c r="AI226" s="2"/>
      <c r="AJ226" s="2"/>
      <c r="AK226" s="2"/>
      <c r="AL226" s="2"/>
      <c r="AM226" s="2"/>
      <c r="AN226" s="2"/>
      <c r="AO226" s="2"/>
      <c r="AP226" s="2"/>
      <c r="AQ226" s="2"/>
      <c r="AR226" s="2"/>
    </row>
    <row r="227" spans="1:44" s="10" customFormat="1" x14ac:dyDescent="0.2">
      <c r="A227" s="12"/>
      <c r="B227" s="12"/>
      <c r="H227" s="2"/>
      <c r="I227" s="2"/>
      <c r="J227" s="2"/>
      <c r="K227" s="2"/>
      <c r="L227" s="2"/>
      <c r="M227" s="2"/>
      <c r="N227" s="40"/>
      <c r="O227" s="2"/>
      <c r="P227" s="2"/>
      <c r="Q227" s="2"/>
      <c r="R227" s="2"/>
      <c r="S227" s="2"/>
      <c r="V227" s="27"/>
      <c r="W227" s="27"/>
      <c r="Z227" s="42"/>
      <c r="AB227" s="42"/>
      <c r="AD227" s="42"/>
      <c r="AF227" s="12"/>
      <c r="AG227" s="2"/>
      <c r="AH227" s="2"/>
      <c r="AI227" s="2"/>
      <c r="AJ227" s="2"/>
      <c r="AK227" s="2"/>
      <c r="AL227" s="2"/>
      <c r="AM227" s="2"/>
      <c r="AN227" s="2"/>
      <c r="AO227" s="2"/>
      <c r="AP227" s="2"/>
      <c r="AQ227" s="2"/>
      <c r="AR227" s="2"/>
    </row>
    <row r="228" spans="1:44" s="10" customFormat="1" x14ac:dyDescent="0.2">
      <c r="A228" s="12"/>
      <c r="B228" s="12"/>
      <c r="H228" s="2"/>
      <c r="I228" s="2"/>
      <c r="J228" s="2"/>
      <c r="K228" s="2"/>
      <c r="L228" s="2"/>
      <c r="M228" s="2"/>
      <c r="N228" s="40"/>
      <c r="O228" s="2"/>
      <c r="P228" s="2"/>
      <c r="Q228" s="2"/>
      <c r="R228" s="2"/>
      <c r="S228" s="2"/>
      <c r="V228" s="27"/>
      <c r="W228" s="27"/>
      <c r="Z228" s="42"/>
      <c r="AB228" s="42"/>
      <c r="AD228" s="42"/>
      <c r="AF228" s="12"/>
      <c r="AG228" s="2"/>
      <c r="AH228" s="2"/>
      <c r="AI228" s="2"/>
      <c r="AJ228" s="2"/>
      <c r="AK228" s="2"/>
      <c r="AL228" s="2"/>
      <c r="AM228" s="2"/>
      <c r="AN228" s="2"/>
      <c r="AO228" s="2"/>
      <c r="AP228" s="2"/>
      <c r="AQ228" s="2"/>
      <c r="AR228" s="2"/>
    </row>
    <row r="229" spans="1:44" s="10" customFormat="1" x14ac:dyDescent="0.2">
      <c r="A229" s="12"/>
      <c r="B229" s="12"/>
      <c r="H229" s="2"/>
      <c r="I229" s="2"/>
      <c r="J229" s="2"/>
      <c r="K229" s="2"/>
      <c r="L229" s="2"/>
      <c r="M229" s="2"/>
      <c r="N229" s="40"/>
      <c r="O229" s="2"/>
      <c r="P229" s="2"/>
      <c r="Q229" s="2"/>
      <c r="R229" s="2"/>
      <c r="S229" s="2"/>
      <c r="V229" s="27"/>
      <c r="W229" s="27"/>
      <c r="Z229" s="42"/>
      <c r="AB229" s="42"/>
      <c r="AD229" s="42"/>
      <c r="AF229" s="12"/>
      <c r="AG229" s="2"/>
      <c r="AH229" s="2"/>
      <c r="AI229" s="2"/>
      <c r="AJ229" s="2"/>
      <c r="AK229" s="2"/>
      <c r="AL229" s="2"/>
      <c r="AM229" s="2"/>
      <c r="AN229" s="2"/>
      <c r="AO229" s="2"/>
      <c r="AP229" s="2"/>
      <c r="AQ229" s="2"/>
      <c r="AR229" s="2"/>
    </row>
    <row r="230" spans="1:44" s="10" customFormat="1" x14ac:dyDescent="0.2">
      <c r="A230" s="12"/>
      <c r="B230" s="12"/>
      <c r="H230" s="2"/>
      <c r="I230" s="2"/>
      <c r="J230" s="2"/>
      <c r="K230" s="2"/>
      <c r="L230" s="2"/>
      <c r="M230" s="2"/>
      <c r="N230" s="40"/>
      <c r="O230" s="2"/>
      <c r="P230" s="2"/>
      <c r="Q230" s="2"/>
      <c r="R230" s="2"/>
      <c r="S230" s="2"/>
      <c r="V230" s="27"/>
      <c r="W230" s="27"/>
      <c r="Z230" s="42"/>
      <c r="AB230" s="42"/>
      <c r="AD230" s="42"/>
      <c r="AF230" s="12"/>
      <c r="AG230" s="2"/>
      <c r="AH230" s="2"/>
      <c r="AI230" s="2"/>
      <c r="AJ230" s="2"/>
      <c r="AK230" s="2"/>
      <c r="AL230" s="2"/>
      <c r="AM230" s="2"/>
      <c r="AN230" s="2"/>
      <c r="AO230" s="2"/>
      <c r="AP230" s="2"/>
      <c r="AQ230" s="2"/>
      <c r="AR230" s="2"/>
    </row>
    <row r="231" spans="1:44" s="10" customFormat="1" x14ac:dyDescent="0.2">
      <c r="A231" s="12"/>
      <c r="B231" s="12"/>
      <c r="H231" s="2"/>
      <c r="I231" s="2"/>
      <c r="J231" s="2"/>
      <c r="K231" s="2"/>
      <c r="L231" s="2"/>
      <c r="M231" s="2"/>
      <c r="N231" s="40"/>
      <c r="O231" s="2"/>
      <c r="P231" s="2"/>
      <c r="Q231" s="2"/>
      <c r="R231" s="2"/>
      <c r="S231" s="2"/>
      <c r="V231" s="27"/>
      <c r="W231" s="27"/>
      <c r="Z231" s="42"/>
      <c r="AB231" s="42"/>
      <c r="AD231" s="42"/>
      <c r="AF231" s="12"/>
      <c r="AG231" s="2"/>
      <c r="AH231" s="2"/>
      <c r="AI231" s="2"/>
      <c r="AJ231" s="2"/>
      <c r="AK231" s="2"/>
      <c r="AL231" s="2"/>
      <c r="AM231" s="2"/>
      <c r="AN231" s="2"/>
      <c r="AO231" s="2"/>
      <c r="AP231" s="2"/>
      <c r="AQ231" s="2"/>
      <c r="AR231" s="2"/>
    </row>
    <row r="232" spans="1:44" s="10" customFormat="1" x14ac:dyDescent="0.2">
      <c r="A232" s="12"/>
      <c r="B232" s="12"/>
      <c r="H232" s="2"/>
      <c r="I232" s="2"/>
      <c r="J232" s="2"/>
      <c r="K232" s="2"/>
      <c r="L232" s="2"/>
      <c r="M232" s="2"/>
      <c r="N232" s="40"/>
      <c r="O232" s="2"/>
      <c r="P232" s="2"/>
      <c r="Q232" s="2"/>
      <c r="R232" s="2"/>
      <c r="S232" s="2"/>
      <c r="V232" s="27"/>
      <c r="W232" s="27"/>
      <c r="Z232" s="42"/>
      <c r="AB232" s="42"/>
      <c r="AD232" s="42"/>
      <c r="AF232" s="12"/>
      <c r="AG232" s="2"/>
      <c r="AH232" s="2"/>
      <c r="AI232" s="2"/>
      <c r="AJ232" s="2"/>
      <c r="AK232" s="2"/>
      <c r="AL232" s="2"/>
      <c r="AM232" s="2"/>
      <c r="AN232" s="2"/>
      <c r="AO232" s="2"/>
      <c r="AP232" s="2"/>
      <c r="AQ232" s="2"/>
      <c r="AR232" s="2"/>
    </row>
    <row r="233" spans="1:44" s="10" customFormat="1" x14ac:dyDescent="0.2">
      <c r="A233" s="12"/>
      <c r="B233" s="12"/>
      <c r="H233" s="2"/>
      <c r="I233" s="2"/>
      <c r="J233" s="2"/>
      <c r="K233" s="2"/>
      <c r="L233" s="2"/>
      <c r="M233" s="2"/>
      <c r="N233" s="40"/>
      <c r="O233" s="2"/>
      <c r="P233" s="2"/>
      <c r="Q233" s="2"/>
      <c r="R233" s="2"/>
      <c r="S233" s="2"/>
      <c r="V233" s="27"/>
      <c r="W233" s="27"/>
      <c r="Z233" s="42"/>
      <c r="AB233" s="42"/>
      <c r="AD233" s="42"/>
      <c r="AF233" s="12"/>
      <c r="AG233" s="2"/>
      <c r="AH233" s="2"/>
      <c r="AI233" s="2"/>
      <c r="AJ233" s="2"/>
      <c r="AK233" s="2"/>
      <c r="AL233" s="2"/>
      <c r="AM233" s="2"/>
      <c r="AN233" s="2"/>
      <c r="AO233" s="2"/>
      <c r="AP233" s="2"/>
      <c r="AQ233" s="2"/>
      <c r="AR233" s="2"/>
    </row>
    <row r="234" spans="1:44" s="10" customFormat="1" x14ac:dyDescent="0.2">
      <c r="A234" s="12"/>
      <c r="B234" s="12"/>
      <c r="H234" s="2"/>
      <c r="I234" s="2"/>
      <c r="J234" s="2"/>
      <c r="K234" s="2"/>
      <c r="L234" s="2"/>
      <c r="M234" s="2"/>
      <c r="N234" s="40"/>
      <c r="O234" s="2"/>
      <c r="P234" s="2"/>
      <c r="Q234" s="2"/>
      <c r="R234" s="2"/>
      <c r="S234" s="2"/>
      <c r="V234" s="27"/>
      <c r="W234" s="27"/>
      <c r="Z234" s="42"/>
      <c r="AB234" s="42"/>
      <c r="AD234" s="42"/>
      <c r="AF234" s="12"/>
      <c r="AG234" s="2"/>
      <c r="AH234" s="2"/>
      <c r="AI234" s="2"/>
      <c r="AJ234" s="2"/>
      <c r="AK234" s="2"/>
      <c r="AL234" s="2"/>
      <c r="AM234" s="2"/>
      <c r="AN234" s="2"/>
      <c r="AO234" s="2"/>
      <c r="AP234" s="2"/>
      <c r="AQ234" s="2"/>
      <c r="AR234" s="2"/>
    </row>
    <row r="235" spans="1:44" s="10" customFormat="1" x14ac:dyDescent="0.2">
      <c r="A235" s="12"/>
      <c r="B235" s="12"/>
      <c r="H235" s="2"/>
      <c r="I235" s="2"/>
      <c r="J235" s="2"/>
      <c r="K235" s="2"/>
      <c r="L235" s="2"/>
      <c r="M235" s="2"/>
      <c r="N235" s="40"/>
      <c r="O235" s="2"/>
      <c r="P235" s="2"/>
      <c r="Q235" s="2"/>
      <c r="R235" s="2"/>
      <c r="S235" s="2"/>
      <c r="V235" s="27"/>
      <c r="W235" s="27"/>
      <c r="Z235" s="42"/>
      <c r="AB235" s="42"/>
      <c r="AD235" s="42"/>
      <c r="AF235" s="12"/>
      <c r="AG235" s="2"/>
      <c r="AH235" s="2"/>
      <c r="AI235" s="2"/>
      <c r="AJ235" s="2"/>
      <c r="AK235" s="2"/>
      <c r="AL235" s="2"/>
      <c r="AM235" s="2"/>
      <c r="AN235" s="2"/>
      <c r="AO235" s="2"/>
      <c r="AP235" s="2"/>
      <c r="AQ235" s="2"/>
      <c r="AR235" s="2"/>
    </row>
    <row r="236" spans="1:44" s="10" customFormat="1" x14ac:dyDescent="0.2">
      <c r="A236" s="12"/>
      <c r="B236" s="12"/>
      <c r="H236" s="2"/>
      <c r="I236" s="2"/>
      <c r="J236" s="2"/>
      <c r="K236" s="2"/>
      <c r="L236" s="2"/>
      <c r="M236" s="2"/>
      <c r="N236" s="40"/>
      <c r="O236" s="2"/>
      <c r="P236" s="2"/>
      <c r="Q236" s="2"/>
      <c r="R236" s="2"/>
      <c r="S236" s="2"/>
      <c r="V236" s="27"/>
      <c r="W236" s="27"/>
      <c r="Z236" s="42"/>
      <c r="AB236" s="42"/>
      <c r="AD236" s="42"/>
      <c r="AF236" s="12"/>
      <c r="AG236" s="2"/>
      <c r="AH236" s="2"/>
      <c r="AI236" s="2"/>
      <c r="AJ236" s="2"/>
      <c r="AK236" s="2"/>
      <c r="AL236" s="2"/>
      <c r="AM236" s="2"/>
      <c r="AN236" s="2"/>
      <c r="AO236" s="2"/>
      <c r="AP236" s="2"/>
      <c r="AQ236" s="2"/>
      <c r="AR236" s="2"/>
    </row>
    <row r="237" spans="1:44" s="10" customFormat="1" x14ac:dyDescent="0.2">
      <c r="A237" s="12"/>
      <c r="B237" s="12"/>
      <c r="H237" s="2"/>
      <c r="I237" s="2"/>
      <c r="J237" s="2"/>
      <c r="K237" s="2"/>
      <c r="L237" s="2"/>
      <c r="M237" s="2"/>
      <c r="N237" s="40"/>
      <c r="O237" s="2"/>
      <c r="P237" s="2"/>
      <c r="Q237" s="2"/>
      <c r="R237" s="2"/>
      <c r="S237" s="2"/>
      <c r="V237" s="27"/>
      <c r="W237" s="27"/>
      <c r="Z237" s="42"/>
      <c r="AB237" s="42"/>
      <c r="AD237" s="42"/>
      <c r="AF237" s="12"/>
      <c r="AG237" s="2"/>
      <c r="AH237" s="2"/>
      <c r="AI237" s="2"/>
      <c r="AJ237" s="2"/>
      <c r="AK237" s="2"/>
      <c r="AL237" s="2"/>
      <c r="AM237" s="2"/>
      <c r="AN237" s="2"/>
      <c r="AO237" s="2"/>
      <c r="AP237" s="2"/>
      <c r="AQ237" s="2"/>
      <c r="AR237" s="2"/>
    </row>
    <row r="238" spans="1:44" s="10" customFormat="1" x14ac:dyDescent="0.2">
      <c r="A238" s="12"/>
      <c r="B238" s="12"/>
      <c r="H238" s="2"/>
      <c r="I238" s="2"/>
      <c r="J238" s="2"/>
      <c r="K238" s="2"/>
      <c r="L238" s="2"/>
      <c r="M238" s="2"/>
      <c r="N238" s="40"/>
      <c r="O238" s="2"/>
      <c r="P238" s="2"/>
      <c r="Q238" s="2"/>
      <c r="R238" s="2"/>
      <c r="S238" s="2"/>
      <c r="V238" s="27"/>
      <c r="W238" s="27"/>
      <c r="Z238" s="42"/>
      <c r="AB238" s="42"/>
      <c r="AD238" s="42"/>
      <c r="AF238" s="12"/>
      <c r="AG238" s="2"/>
      <c r="AH238" s="2"/>
      <c r="AI238" s="2"/>
      <c r="AJ238" s="2"/>
      <c r="AK238" s="2"/>
      <c r="AL238" s="2"/>
      <c r="AM238" s="2"/>
      <c r="AN238" s="2"/>
      <c r="AO238" s="2"/>
      <c r="AP238" s="2"/>
      <c r="AQ238" s="2"/>
      <c r="AR238" s="2"/>
    </row>
    <row r="239" spans="1:44" s="10" customFormat="1" x14ac:dyDescent="0.2">
      <c r="A239" s="12"/>
      <c r="B239" s="12"/>
      <c r="H239" s="2"/>
      <c r="I239" s="2"/>
      <c r="J239" s="2"/>
      <c r="K239" s="2"/>
      <c r="L239" s="2"/>
      <c r="M239" s="2"/>
      <c r="N239" s="40"/>
      <c r="O239" s="2"/>
      <c r="P239" s="2"/>
      <c r="Q239" s="2"/>
      <c r="R239" s="2"/>
      <c r="S239" s="2"/>
      <c r="V239" s="27"/>
      <c r="W239" s="27"/>
      <c r="Z239" s="42"/>
      <c r="AB239" s="42"/>
      <c r="AD239" s="42"/>
      <c r="AF239" s="12"/>
      <c r="AG239" s="2"/>
      <c r="AH239" s="2"/>
      <c r="AI239" s="2"/>
      <c r="AJ239" s="2"/>
      <c r="AK239" s="2"/>
      <c r="AL239" s="2"/>
      <c r="AM239" s="2"/>
      <c r="AN239" s="2"/>
      <c r="AO239" s="2"/>
      <c r="AP239" s="2"/>
      <c r="AQ239" s="2"/>
      <c r="AR239" s="2"/>
    </row>
    <row r="240" spans="1:44" s="10" customFormat="1" x14ac:dyDescent="0.2">
      <c r="A240" s="12"/>
      <c r="B240" s="12"/>
      <c r="H240" s="2"/>
      <c r="I240" s="2"/>
      <c r="J240" s="2"/>
      <c r="K240" s="2"/>
      <c r="L240" s="2"/>
      <c r="M240" s="2"/>
      <c r="N240" s="40"/>
      <c r="O240" s="2"/>
      <c r="P240" s="2"/>
      <c r="Q240" s="2"/>
      <c r="R240" s="2"/>
      <c r="S240" s="2"/>
      <c r="V240" s="27"/>
      <c r="W240" s="27"/>
      <c r="Z240" s="42"/>
      <c r="AB240" s="42"/>
      <c r="AD240" s="42"/>
      <c r="AF240" s="12"/>
      <c r="AG240" s="2"/>
      <c r="AH240" s="2"/>
      <c r="AI240" s="2"/>
      <c r="AJ240" s="2"/>
      <c r="AK240" s="2"/>
      <c r="AL240" s="2"/>
      <c r="AM240" s="2"/>
      <c r="AN240" s="2"/>
      <c r="AO240" s="2"/>
      <c r="AP240" s="2"/>
      <c r="AQ240" s="2"/>
      <c r="AR240" s="2"/>
    </row>
    <row r="241" spans="1:44" s="10" customFormat="1" x14ac:dyDescent="0.2">
      <c r="A241" s="12"/>
      <c r="B241" s="12"/>
      <c r="H241" s="2"/>
      <c r="I241" s="2"/>
      <c r="J241" s="2"/>
      <c r="K241" s="2"/>
      <c r="L241" s="2"/>
      <c r="M241" s="2"/>
      <c r="N241" s="40"/>
      <c r="O241" s="2"/>
      <c r="P241" s="2"/>
      <c r="Q241" s="2"/>
      <c r="R241" s="2"/>
      <c r="S241" s="2"/>
      <c r="V241" s="27"/>
      <c r="W241" s="27"/>
      <c r="Z241" s="42"/>
      <c r="AB241" s="42"/>
      <c r="AD241" s="42"/>
      <c r="AF241" s="12"/>
      <c r="AG241" s="2"/>
      <c r="AH241" s="2"/>
      <c r="AI241" s="2"/>
      <c r="AJ241" s="2"/>
      <c r="AK241" s="2"/>
      <c r="AL241" s="2"/>
      <c r="AM241" s="2"/>
      <c r="AN241" s="2"/>
      <c r="AO241" s="2"/>
      <c r="AP241" s="2"/>
      <c r="AQ241" s="2"/>
      <c r="AR241" s="2"/>
    </row>
    <row r="242" spans="1:44" s="10" customFormat="1" x14ac:dyDescent="0.2">
      <c r="A242" s="12"/>
      <c r="B242" s="12"/>
      <c r="H242" s="2"/>
      <c r="I242" s="2"/>
      <c r="J242" s="2"/>
      <c r="K242" s="2"/>
      <c r="L242" s="2"/>
      <c r="M242" s="2"/>
      <c r="N242" s="40"/>
      <c r="O242" s="2"/>
      <c r="P242" s="2"/>
      <c r="Q242" s="2"/>
      <c r="R242" s="2"/>
      <c r="S242" s="2"/>
      <c r="V242" s="27"/>
      <c r="W242" s="27"/>
      <c r="Z242" s="42"/>
      <c r="AB242" s="42"/>
      <c r="AD242" s="42"/>
      <c r="AF242" s="12"/>
      <c r="AG242" s="2"/>
      <c r="AH242" s="2"/>
      <c r="AI242" s="2"/>
      <c r="AJ242" s="2"/>
      <c r="AK242" s="2"/>
      <c r="AL242" s="2"/>
      <c r="AM242" s="2"/>
      <c r="AN242" s="2"/>
      <c r="AO242" s="2"/>
      <c r="AP242" s="2"/>
      <c r="AQ242" s="2"/>
      <c r="AR242" s="2"/>
    </row>
    <row r="243" spans="1:44" s="10" customFormat="1" x14ac:dyDescent="0.2">
      <c r="A243" s="12"/>
      <c r="B243" s="12"/>
      <c r="H243" s="2"/>
      <c r="I243" s="2"/>
      <c r="J243" s="2"/>
      <c r="K243" s="2"/>
      <c r="L243" s="2"/>
      <c r="M243" s="2"/>
      <c r="N243" s="40"/>
      <c r="O243" s="2"/>
      <c r="P243" s="2"/>
      <c r="Q243" s="2"/>
      <c r="R243" s="2"/>
      <c r="S243" s="2"/>
      <c r="V243" s="27"/>
      <c r="W243" s="27"/>
      <c r="Z243" s="42"/>
      <c r="AB243" s="42"/>
      <c r="AD243" s="42"/>
      <c r="AF243" s="12"/>
      <c r="AG243" s="2"/>
      <c r="AH243" s="2"/>
      <c r="AI243" s="2"/>
      <c r="AJ243" s="2"/>
      <c r="AK243" s="2"/>
      <c r="AL243" s="2"/>
      <c r="AM243" s="2"/>
      <c r="AN243" s="2"/>
      <c r="AO243" s="2"/>
      <c r="AP243" s="2"/>
      <c r="AQ243" s="2"/>
      <c r="AR243" s="2"/>
    </row>
    <row r="244" spans="1:44" s="10" customFormat="1" x14ac:dyDescent="0.2">
      <c r="A244" s="12"/>
      <c r="B244" s="12"/>
      <c r="H244" s="2"/>
      <c r="I244" s="2"/>
      <c r="J244" s="2"/>
      <c r="K244" s="2"/>
      <c r="L244" s="2"/>
      <c r="M244" s="2"/>
      <c r="N244" s="40"/>
      <c r="O244" s="2"/>
      <c r="P244" s="2"/>
      <c r="Q244" s="2"/>
      <c r="R244" s="2"/>
      <c r="S244" s="2"/>
      <c r="V244" s="27"/>
      <c r="W244" s="27"/>
      <c r="Z244" s="42"/>
      <c r="AB244" s="42"/>
      <c r="AD244" s="42"/>
      <c r="AF244" s="12"/>
      <c r="AG244" s="2"/>
      <c r="AH244" s="2"/>
      <c r="AI244" s="2"/>
      <c r="AJ244" s="2"/>
      <c r="AK244" s="2"/>
      <c r="AL244" s="2"/>
      <c r="AM244" s="2"/>
      <c r="AN244" s="2"/>
      <c r="AO244" s="2"/>
      <c r="AP244" s="2"/>
      <c r="AQ244" s="2"/>
      <c r="AR244" s="2"/>
    </row>
    <row r="245" spans="1:44" s="10" customFormat="1" x14ac:dyDescent="0.2">
      <c r="A245" s="12"/>
      <c r="B245" s="12"/>
      <c r="H245" s="2"/>
      <c r="I245" s="2"/>
      <c r="J245" s="2"/>
      <c r="K245" s="2"/>
      <c r="L245" s="2"/>
      <c r="M245" s="2"/>
      <c r="N245" s="40"/>
      <c r="O245" s="2"/>
      <c r="P245" s="2"/>
      <c r="Q245" s="2"/>
      <c r="R245" s="2"/>
      <c r="S245" s="2"/>
      <c r="V245" s="27"/>
      <c r="W245" s="27"/>
      <c r="Z245" s="42"/>
      <c r="AB245" s="42"/>
      <c r="AD245" s="42"/>
      <c r="AF245" s="12"/>
      <c r="AG245" s="2"/>
      <c r="AH245" s="2"/>
      <c r="AI245" s="2"/>
      <c r="AJ245" s="2"/>
      <c r="AK245" s="2"/>
      <c r="AL245" s="2"/>
      <c r="AM245" s="2"/>
      <c r="AN245" s="2"/>
      <c r="AO245" s="2"/>
      <c r="AP245" s="2"/>
      <c r="AQ245" s="2"/>
      <c r="AR245" s="2"/>
    </row>
    <row r="246" spans="1:44" s="10" customFormat="1" x14ac:dyDescent="0.2">
      <c r="A246" s="12"/>
      <c r="B246" s="12"/>
      <c r="H246" s="2"/>
      <c r="I246" s="2"/>
      <c r="J246" s="2"/>
      <c r="K246" s="2"/>
      <c r="L246" s="2"/>
      <c r="M246" s="2"/>
      <c r="N246" s="40"/>
      <c r="O246" s="2"/>
      <c r="P246" s="2"/>
      <c r="Q246" s="2"/>
      <c r="R246" s="2"/>
      <c r="S246" s="2"/>
      <c r="V246" s="27"/>
      <c r="W246" s="27"/>
      <c r="Z246" s="42"/>
      <c r="AB246" s="42"/>
      <c r="AD246" s="42"/>
      <c r="AF246" s="12"/>
      <c r="AG246" s="2"/>
      <c r="AH246" s="2"/>
      <c r="AI246" s="2"/>
      <c r="AJ246" s="2"/>
      <c r="AK246" s="2"/>
      <c r="AL246" s="2"/>
      <c r="AM246" s="2"/>
      <c r="AN246" s="2"/>
      <c r="AO246" s="2"/>
      <c r="AP246" s="2"/>
      <c r="AQ246" s="2"/>
      <c r="AR246" s="2"/>
    </row>
    <row r="247" spans="1:44" s="10" customFormat="1" x14ac:dyDescent="0.2">
      <c r="A247" s="12"/>
      <c r="B247" s="12"/>
      <c r="H247" s="2"/>
      <c r="I247" s="2"/>
      <c r="J247" s="2"/>
      <c r="K247" s="2"/>
      <c r="L247" s="2"/>
      <c r="M247" s="2"/>
      <c r="N247" s="40"/>
      <c r="O247" s="2"/>
      <c r="P247" s="2"/>
      <c r="Q247" s="2"/>
      <c r="R247" s="2"/>
      <c r="S247" s="2"/>
      <c r="V247" s="27"/>
      <c r="W247" s="27"/>
      <c r="Z247" s="42"/>
      <c r="AB247" s="42"/>
      <c r="AD247" s="42"/>
      <c r="AF247" s="12"/>
      <c r="AG247" s="2"/>
      <c r="AH247" s="2"/>
      <c r="AI247" s="2"/>
      <c r="AJ247" s="2"/>
      <c r="AK247" s="2"/>
      <c r="AL247" s="2"/>
      <c r="AM247" s="2"/>
      <c r="AN247" s="2"/>
      <c r="AO247" s="2"/>
      <c r="AP247" s="2"/>
      <c r="AQ247" s="2"/>
      <c r="AR247" s="2"/>
    </row>
    <row r="248" spans="1:44" s="10" customFormat="1" x14ac:dyDescent="0.2">
      <c r="A248" s="12"/>
      <c r="B248" s="12"/>
      <c r="H248" s="2"/>
      <c r="I248" s="2"/>
      <c r="J248" s="2"/>
      <c r="K248" s="2"/>
      <c r="L248" s="2"/>
      <c r="M248" s="2"/>
      <c r="N248" s="40"/>
      <c r="O248" s="2"/>
      <c r="P248" s="2"/>
      <c r="Q248" s="2"/>
      <c r="R248" s="2"/>
      <c r="S248" s="2"/>
      <c r="V248" s="27"/>
      <c r="W248" s="27"/>
      <c r="Z248" s="42"/>
      <c r="AB248" s="42"/>
      <c r="AD248" s="42"/>
      <c r="AF248" s="12"/>
      <c r="AG248" s="2"/>
      <c r="AH248" s="2"/>
      <c r="AI248" s="2"/>
      <c r="AJ248" s="2"/>
      <c r="AK248" s="2"/>
      <c r="AL248" s="2"/>
      <c r="AM248" s="2"/>
      <c r="AN248" s="2"/>
      <c r="AO248" s="2"/>
      <c r="AP248" s="2"/>
      <c r="AQ248" s="2"/>
      <c r="AR248" s="2"/>
    </row>
    <row r="249" spans="1:44" s="10" customFormat="1" x14ac:dyDescent="0.2">
      <c r="A249" s="12"/>
      <c r="B249" s="12"/>
      <c r="H249" s="2"/>
      <c r="I249" s="2"/>
      <c r="J249" s="2"/>
      <c r="K249" s="2"/>
      <c r="L249" s="2"/>
      <c r="M249" s="2"/>
      <c r="N249" s="40"/>
      <c r="O249" s="2"/>
      <c r="P249" s="2"/>
      <c r="Q249" s="2"/>
      <c r="R249" s="2"/>
      <c r="S249" s="2"/>
      <c r="V249" s="27"/>
      <c r="W249" s="27"/>
      <c r="Z249" s="42"/>
      <c r="AB249" s="42"/>
      <c r="AD249" s="42"/>
      <c r="AF249" s="12"/>
      <c r="AG249" s="2"/>
      <c r="AH249" s="2"/>
      <c r="AI249" s="2"/>
      <c r="AJ249" s="2"/>
      <c r="AK249" s="2"/>
      <c r="AL249" s="2"/>
      <c r="AM249" s="2"/>
      <c r="AN249" s="2"/>
      <c r="AO249" s="2"/>
      <c r="AP249" s="2"/>
      <c r="AQ249" s="2"/>
      <c r="AR249" s="2"/>
    </row>
    <row r="250" spans="1:44" s="10" customFormat="1" x14ac:dyDescent="0.2">
      <c r="A250" s="12"/>
      <c r="B250" s="12"/>
      <c r="H250" s="2"/>
      <c r="I250" s="2"/>
      <c r="J250" s="2"/>
      <c r="K250" s="2"/>
      <c r="L250" s="2"/>
      <c r="M250" s="2"/>
      <c r="N250" s="40"/>
      <c r="O250" s="2"/>
      <c r="P250" s="2"/>
      <c r="Q250" s="2"/>
      <c r="R250" s="2"/>
      <c r="S250" s="2"/>
      <c r="V250" s="27"/>
      <c r="W250" s="27"/>
      <c r="Z250" s="42"/>
      <c r="AB250" s="42"/>
      <c r="AD250" s="42"/>
      <c r="AF250" s="12"/>
      <c r="AG250" s="2"/>
      <c r="AH250" s="2"/>
      <c r="AI250" s="2"/>
      <c r="AJ250" s="2"/>
      <c r="AK250" s="2"/>
      <c r="AL250" s="2"/>
      <c r="AM250" s="2"/>
      <c r="AN250" s="2"/>
      <c r="AO250" s="2"/>
      <c r="AP250" s="2"/>
      <c r="AQ250" s="2"/>
      <c r="AR250" s="2"/>
    </row>
    <row r="251" spans="1:44" s="10" customFormat="1" x14ac:dyDescent="0.2">
      <c r="A251" s="12"/>
      <c r="B251" s="12"/>
      <c r="H251" s="2"/>
      <c r="I251" s="2"/>
      <c r="J251" s="2"/>
      <c r="K251" s="2"/>
      <c r="L251" s="2"/>
      <c r="M251" s="2"/>
      <c r="N251" s="40"/>
      <c r="O251" s="2"/>
      <c r="P251" s="2"/>
      <c r="Q251" s="2"/>
      <c r="R251" s="2"/>
      <c r="S251" s="2"/>
      <c r="V251" s="27"/>
      <c r="W251" s="27"/>
      <c r="Z251" s="42"/>
      <c r="AB251" s="42"/>
      <c r="AD251" s="42"/>
      <c r="AF251" s="12"/>
      <c r="AG251" s="2"/>
      <c r="AH251" s="2"/>
      <c r="AI251" s="2"/>
      <c r="AJ251" s="2"/>
      <c r="AK251" s="2"/>
      <c r="AL251" s="2"/>
      <c r="AM251" s="2"/>
      <c r="AN251" s="2"/>
      <c r="AO251" s="2"/>
      <c r="AP251" s="2"/>
      <c r="AQ251" s="2"/>
      <c r="AR251" s="2"/>
    </row>
    <row r="252" spans="1:44" s="10" customFormat="1" x14ac:dyDescent="0.2">
      <c r="A252" s="12"/>
      <c r="B252" s="12"/>
      <c r="H252" s="2"/>
      <c r="I252" s="2"/>
      <c r="J252" s="2"/>
      <c r="K252" s="2"/>
      <c r="L252" s="2"/>
      <c r="M252" s="2"/>
      <c r="N252" s="40"/>
      <c r="O252" s="2"/>
      <c r="P252" s="2"/>
      <c r="Q252" s="2"/>
      <c r="R252" s="2"/>
      <c r="S252" s="2"/>
      <c r="V252" s="27"/>
      <c r="W252" s="27"/>
      <c r="Z252" s="42"/>
      <c r="AB252" s="42"/>
      <c r="AD252" s="42"/>
      <c r="AF252" s="12"/>
      <c r="AG252" s="2"/>
      <c r="AH252" s="2"/>
      <c r="AI252" s="2"/>
      <c r="AJ252" s="2"/>
      <c r="AK252" s="2"/>
      <c r="AL252" s="2"/>
      <c r="AM252" s="2"/>
      <c r="AN252" s="2"/>
      <c r="AO252" s="2"/>
      <c r="AP252" s="2"/>
      <c r="AQ252" s="2"/>
      <c r="AR252" s="2"/>
    </row>
    <row r="253" spans="1:44" s="10" customFormat="1" x14ac:dyDescent="0.2">
      <c r="A253" s="12"/>
      <c r="B253" s="12"/>
      <c r="H253" s="2"/>
      <c r="I253" s="2"/>
      <c r="J253" s="2"/>
      <c r="K253" s="2"/>
      <c r="L253" s="2"/>
      <c r="M253" s="2"/>
      <c r="N253" s="40"/>
      <c r="O253" s="2"/>
      <c r="P253" s="2"/>
      <c r="Q253" s="2"/>
      <c r="R253" s="2"/>
      <c r="S253" s="2"/>
      <c r="V253" s="27"/>
      <c r="W253" s="27"/>
      <c r="Z253" s="42"/>
      <c r="AB253" s="42"/>
      <c r="AD253" s="42"/>
      <c r="AF253" s="12"/>
      <c r="AG253" s="2"/>
      <c r="AH253" s="2"/>
      <c r="AI253" s="2"/>
      <c r="AJ253" s="2"/>
      <c r="AK253" s="2"/>
      <c r="AL253" s="2"/>
      <c r="AM253" s="2"/>
      <c r="AN253" s="2"/>
      <c r="AO253" s="2"/>
      <c r="AP253" s="2"/>
      <c r="AQ253" s="2"/>
      <c r="AR253" s="2"/>
    </row>
    <row r="254" spans="1:44" s="10" customFormat="1" x14ac:dyDescent="0.2">
      <c r="A254" s="12"/>
      <c r="B254" s="12"/>
      <c r="H254" s="2"/>
      <c r="I254" s="2"/>
      <c r="J254" s="2"/>
      <c r="K254" s="2"/>
      <c r="L254" s="2"/>
      <c r="M254" s="2"/>
      <c r="N254" s="40"/>
      <c r="O254" s="2"/>
      <c r="P254" s="2"/>
      <c r="Q254" s="2"/>
      <c r="R254" s="2"/>
      <c r="S254" s="2"/>
      <c r="V254" s="27"/>
      <c r="W254" s="27"/>
      <c r="Z254" s="42"/>
      <c r="AB254" s="42"/>
      <c r="AD254" s="42"/>
      <c r="AF254" s="12"/>
      <c r="AG254" s="2"/>
      <c r="AH254" s="2"/>
      <c r="AI254" s="2"/>
      <c r="AJ254" s="2"/>
      <c r="AK254" s="2"/>
      <c r="AL254" s="2"/>
      <c r="AM254" s="2"/>
      <c r="AN254" s="2"/>
      <c r="AO254" s="2"/>
      <c r="AP254" s="2"/>
      <c r="AQ254" s="2"/>
      <c r="AR254" s="2"/>
    </row>
    <row r="255" spans="1:44" s="10" customFormat="1" x14ac:dyDescent="0.2">
      <c r="A255" s="12"/>
      <c r="B255" s="12"/>
      <c r="H255" s="2"/>
      <c r="I255" s="2"/>
      <c r="J255" s="2"/>
      <c r="K255" s="2"/>
      <c r="L255" s="2"/>
      <c r="M255" s="2"/>
      <c r="N255" s="40"/>
      <c r="O255" s="2"/>
      <c r="P255" s="2"/>
      <c r="Q255" s="2"/>
      <c r="R255" s="2"/>
      <c r="S255" s="2"/>
      <c r="V255" s="27"/>
      <c r="W255" s="27"/>
      <c r="Z255" s="42"/>
      <c r="AB255" s="42"/>
      <c r="AD255" s="42"/>
      <c r="AF255" s="12"/>
      <c r="AG255" s="2"/>
      <c r="AH255" s="2"/>
      <c r="AI255" s="2"/>
      <c r="AJ255" s="2"/>
      <c r="AK255" s="2"/>
      <c r="AL255" s="2"/>
      <c r="AM255" s="2"/>
      <c r="AN255" s="2"/>
      <c r="AO255" s="2"/>
      <c r="AP255" s="2"/>
      <c r="AQ255" s="2"/>
      <c r="AR255" s="2"/>
    </row>
    <row r="256" spans="1:44" s="10" customFormat="1" x14ac:dyDescent="0.2">
      <c r="A256" s="12"/>
      <c r="B256" s="12"/>
      <c r="H256" s="2"/>
      <c r="I256" s="2"/>
      <c r="J256" s="2"/>
      <c r="K256" s="2"/>
      <c r="L256" s="2"/>
      <c r="M256" s="2"/>
      <c r="N256" s="40"/>
      <c r="O256" s="2"/>
      <c r="P256" s="2"/>
      <c r="Q256" s="2"/>
      <c r="R256" s="2"/>
      <c r="S256" s="2"/>
      <c r="V256" s="27"/>
      <c r="W256" s="27"/>
      <c r="Z256" s="42"/>
      <c r="AB256" s="42"/>
      <c r="AD256" s="42"/>
      <c r="AF256" s="12"/>
      <c r="AG256" s="2"/>
      <c r="AH256" s="2"/>
      <c r="AI256" s="2"/>
      <c r="AJ256" s="2"/>
      <c r="AK256" s="2"/>
      <c r="AL256" s="2"/>
      <c r="AM256" s="2"/>
      <c r="AN256" s="2"/>
      <c r="AO256" s="2"/>
      <c r="AP256" s="2"/>
      <c r="AQ256" s="2"/>
      <c r="AR256" s="2"/>
    </row>
    <row r="257" spans="1:44" s="10" customFormat="1" x14ac:dyDescent="0.2">
      <c r="A257" s="12"/>
      <c r="B257" s="12"/>
      <c r="H257" s="2"/>
      <c r="I257" s="2"/>
      <c r="J257" s="2"/>
      <c r="K257" s="2"/>
      <c r="L257" s="2"/>
      <c r="M257" s="2"/>
      <c r="N257" s="40"/>
      <c r="O257" s="2"/>
      <c r="P257" s="2"/>
      <c r="Q257" s="2"/>
      <c r="R257" s="2"/>
      <c r="S257" s="2"/>
      <c r="V257" s="27"/>
      <c r="W257" s="27"/>
      <c r="Z257" s="42"/>
      <c r="AB257" s="42"/>
      <c r="AD257" s="42"/>
      <c r="AF257" s="12"/>
      <c r="AG257" s="2"/>
      <c r="AH257" s="2"/>
      <c r="AI257" s="2"/>
      <c r="AJ257" s="2"/>
      <c r="AK257" s="2"/>
      <c r="AL257" s="2"/>
      <c r="AM257" s="2"/>
      <c r="AN257" s="2"/>
      <c r="AO257" s="2"/>
      <c r="AP257" s="2"/>
      <c r="AQ257" s="2"/>
      <c r="AR257" s="2"/>
    </row>
    <row r="258" spans="1:44" s="10" customFormat="1" x14ac:dyDescent="0.2">
      <c r="A258" s="12"/>
      <c r="B258" s="12"/>
      <c r="H258" s="2"/>
      <c r="I258" s="2"/>
      <c r="J258" s="2"/>
      <c r="K258" s="2"/>
      <c r="L258" s="2"/>
      <c r="M258" s="2"/>
      <c r="N258" s="40"/>
      <c r="O258" s="2"/>
      <c r="P258" s="2"/>
      <c r="Q258" s="2"/>
      <c r="R258" s="2"/>
      <c r="S258" s="2"/>
      <c r="V258" s="27"/>
      <c r="W258" s="27"/>
      <c r="Z258" s="42"/>
      <c r="AB258" s="42"/>
      <c r="AD258" s="42"/>
      <c r="AF258" s="12"/>
      <c r="AG258" s="2"/>
      <c r="AH258" s="2"/>
      <c r="AI258" s="2"/>
      <c r="AJ258" s="2"/>
      <c r="AK258" s="2"/>
      <c r="AL258" s="2"/>
      <c r="AM258" s="2"/>
      <c r="AN258" s="2"/>
      <c r="AO258" s="2"/>
      <c r="AP258" s="2"/>
      <c r="AQ258" s="2"/>
      <c r="AR258" s="2"/>
    </row>
    <row r="259" spans="1:44" s="10" customFormat="1" x14ac:dyDescent="0.2">
      <c r="A259" s="12"/>
      <c r="B259" s="12"/>
      <c r="H259" s="2"/>
      <c r="I259" s="2"/>
      <c r="J259" s="2"/>
      <c r="K259" s="2"/>
      <c r="L259" s="2"/>
      <c r="M259" s="2"/>
      <c r="N259" s="40"/>
      <c r="O259" s="2"/>
      <c r="P259" s="2"/>
      <c r="Q259" s="2"/>
      <c r="R259" s="2"/>
      <c r="S259" s="2"/>
      <c r="V259" s="27"/>
      <c r="W259" s="27"/>
      <c r="Z259" s="42"/>
      <c r="AB259" s="42"/>
      <c r="AD259" s="42"/>
      <c r="AF259" s="12"/>
      <c r="AG259" s="2"/>
      <c r="AH259" s="2"/>
      <c r="AI259" s="2"/>
      <c r="AJ259" s="2"/>
      <c r="AK259" s="2"/>
      <c r="AL259" s="2"/>
      <c r="AM259" s="2"/>
      <c r="AN259" s="2"/>
      <c r="AO259" s="2"/>
      <c r="AP259" s="2"/>
      <c r="AQ259" s="2"/>
      <c r="AR259" s="2"/>
    </row>
    <row r="260" spans="1:44" s="10" customFormat="1" x14ac:dyDescent="0.2">
      <c r="A260" s="12"/>
      <c r="B260" s="12"/>
      <c r="H260" s="2"/>
      <c r="I260" s="2"/>
      <c r="J260" s="2"/>
      <c r="K260" s="2"/>
      <c r="L260" s="2"/>
      <c r="M260" s="2"/>
      <c r="N260" s="40"/>
      <c r="O260" s="2"/>
      <c r="P260" s="2"/>
      <c r="Q260" s="2"/>
      <c r="R260" s="2"/>
      <c r="S260" s="2"/>
      <c r="V260" s="27"/>
      <c r="W260" s="27"/>
      <c r="Z260" s="42"/>
      <c r="AB260" s="42"/>
      <c r="AD260" s="42"/>
      <c r="AF260" s="12"/>
      <c r="AG260" s="2"/>
      <c r="AH260" s="2"/>
      <c r="AI260" s="2"/>
      <c r="AJ260" s="2"/>
      <c r="AK260" s="2"/>
      <c r="AL260" s="2"/>
      <c r="AM260" s="2"/>
      <c r="AN260" s="2"/>
      <c r="AO260" s="2"/>
      <c r="AP260" s="2"/>
      <c r="AQ260" s="2"/>
      <c r="AR260" s="2"/>
    </row>
    <row r="261" spans="1:44" s="10" customFormat="1" x14ac:dyDescent="0.2">
      <c r="A261" s="12"/>
      <c r="B261" s="12"/>
      <c r="H261" s="2"/>
      <c r="I261" s="2"/>
      <c r="J261" s="2"/>
      <c r="K261" s="2"/>
      <c r="L261" s="2"/>
      <c r="M261" s="2"/>
      <c r="N261" s="40"/>
      <c r="O261" s="2"/>
      <c r="P261" s="2"/>
      <c r="Q261" s="2"/>
      <c r="R261" s="2"/>
      <c r="S261" s="2"/>
      <c r="V261" s="27"/>
      <c r="W261" s="27"/>
      <c r="Z261" s="42"/>
      <c r="AB261" s="42"/>
      <c r="AD261" s="42"/>
      <c r="AF261" s="12"/>
      <c r="AG261" s="2"/>
      <c r="AH261" s="2"/>
      <c r="AI261" s="2"/>
      <c r="AJ261" s="2"/>
      <c r="AK261" s="2"/>
      <c r="AL261" s="2"/>
      <c r="AM261" s="2"/>
      <c r="AN261" s="2"/>
      <c r="AO261" s="2"/>
      <c r="AP261" s="2"/>
      <c r="AQ261" s="2"/>
      <c r="AR261" s="2"/>
    </row>
    <row r="262" spans="1:44" s="10" customFormat="1" x14ac:dyDescent="0.2">
      <c r="A262" s="12"/>
      <c r="B262" s="12"/>
      <c r="H262" s="2"/>
      <c r="I262" s="2"/>
      <c r="J262" s="2"/>
      <c r="K262" s="2"/>
      <c r="L262" s="2"/>
      <c r="M262" s="2"/>
      <c r="N262" s="40"/>
      <c r="O262" s="2"/>
      <c r="P262" s="2"/>
      <c r="Q262" s="2"/>
      <c r="R262" s="2"/>
      <c r="S262" s="2"/>
      <c r="V262" s="27"/>
      <c r="W262" s="27"/>
      <c r="Z262" s="42"/>
      <c r="AB262" s="42"/>
      <c r="AD262" s="42"/>
      <c r="AF262" s="12"/>
      <c r="AG262" s="2"/>
      <c r="AH262" s="2"/>
      <c r="AI262" s="2"/>
      <c r="AJ262" s="2"/>
      <c r="AK262" s="2"/>
      <c r="AL262" s="2"/>
      <c r="AM262" s="2"/>
      <c r="AN262" s="2"/>
      <c r="AO262" s="2"/>
      <c r="AP262" s="2"/>
      <c r="AQ262" s="2"/>
      <c r="AR262" s="2"/>
    </row>
    <row r="263" spans="1:44" s="10" customFormat="1" x14ac:dyDescent="0.2">
      <c r="A263" s="12"/>
      <c r="B263" s="12"/>
      <c r="H263" s="2"/>
      <c r="I263" s="2"/>
      <c r="J263" s="2"/>
      <c r="K263" s="2"/>
      <c r="L263" s="2"/>
      <c r="M263" s="2"/>
      <c r="N263" s="40"/>
      <c r="O263" s="2"/>
      <c r="P263" s="2"/>
      <c r="Q263" s="2"/>
      <c r="R263" s="2"/>
      <c r="S263" s="2"/>
      <c r="V263" s="27"/>
      <c r="W263" s="27"/>
      <c r="Z263" s="42"/>
      <c r="AB263" s="42"/>
      <c r="AD263" s="42"/>
      <c r="AF263" s="12"/>
      <c r="AG263" s="2"/>
      <c r="AH263" s="2"/>
      <c r="AI263" s="2"/>
      <c r="AJ263" s="2"/>
      <c r="AK263" s="2"/>
      <c r="AL263" s="2"/>
      <c r="AM263" s="2"/>
      <c r="AN263" s="2"/>
      <c r="AO263" s="2"/>
      <c r="AP263" s="2"/>
      <c r="AQ263" s="2"/>
      <c r="AR263" s="2"/>
    </row>
    <row r="264" spans="1:44" s="10" customFormat="1" x14ac:dyDescent="0.2">
      <c r="A264" s="12"/>
      <c r="B264" s="12"/>
      <c r="H264" s="2"/>
      <c r="I264" s="2"/>
      <c r="J264" s="2"/>
      <c r="K264" s="2"/>
      <c r="L264" s="2"/>
      <c r="M264" s="2"/>
      <c r="N264" s="40"/>
      <c r="O264" s="2"/>
      <c r="P264" s="2"/>
      <c r="Q264" s="2"/>
      <c r="R264" s="2"/>
      <c r="S264" s="2"/>
      <c r="V264" s="27"/>
      <c r="W264" s="27"/>
      <c r="Z264" s="42"/>
      <c r="AB264" s="42"/>
      <c r="AD264" s="42"/>
      <c r="AF264" s="12"/>
      <c r="AG264" s="2"/>
      <c r="AH264" s="2"/>
      <c r="AI264" s="2"/>
      <c r="AJ264" s="2"/>
      <c r="AK264" s="2"/>
      <c r="AL264" s="2"/>
      <c r="AM264" s="2"/>
      <c r="AN264" s="2"/>
      <c r="AO264" s="2"/>
      <c r="AP264" s="2"/>
      <c r="AQ264" s="2"/>
      <c r="AR264" s="2"/>
    </row>
    <row r="265" spans="1:44" s="10" customFormat="1" x14ac:dyDescent="0.2">
      <c r="A265" s="12"/>
      <c r="B265" s="12"/>
      <c r="H265" s="2"/>
      <c r="I265" s="2"/>
      <c r="J265" s="2"/>
      <c r="K265" s="2"/>
      <c r="L265" s="2"/>
      <c r="M265" s="2"/>
      <c r="N265" s="40"/>
      <c r="O265" s="2"/>
      <c r="P265" s="2"/>
      <c r="Q265" s="2"/>
      <c r="R265" s="2"/>
      <c r="S265" s="2"/>
      <c r="V265" s="27"/>
      <c r="W265" s="27"/>
      <c r="Z265" s="42"/>
      <c r="AB265" s="42"/>
      <c r="AD265" s="42"/>
      <c r="AF265" s="12"/>
      <c r="AG265" s="2"/>
      <c r="AH265" s="2"/>
      <c r="AI265" s="2"/>
      <c r="AJ265" s="2"/>
      <c r="AK265" s="2"/>
      <c r="AL265" s="2"/>
      <c r="AM265" s="2"/>
      <c r="AN265" s="2"/>
      <c r="AO265" s="2"/>
      <c r="AP265" s="2"/>
      <c r="AQ265" s="2"/>
      <c r="AR265" s="2"/>
    </row>
    <row r="266" spans="1:44" s="10" customFormat="1" x14ac:dyDescent="0.2">
      <c r="A266" s="12"/>
      <c r="B266" s="12"/>
      <c r="H266" s="2"/>
      <c r="I266" s="2"/>
      <c r="J266" s="2"/>
      <c r="K266" s="2"/>
      <c r="L266" s="2"/>
      <c r="M266" s="2"/>
      <c r="N266" s="40"/>
      <c r="O266" s="2"/>
      <c r="P266" s="2"/>
      <c r="Q266" s="2"/>
      <c r="R266" s="2"/>
      <c r="S266" s="2"/>
      <c r="V266" s="27"/>
      <c r="W266" s="27"/>
      <c r="Z266" s="42"/>
      <c r="AB266" s="42"/>
      <c r="AD266" s="42"/>
      <c r="AF266" s="12"/>
      <c r="AG266" s="2"/>
      <c r="AH266" s="2"/>
      <c r="AI266" s="2"/>
      <c r="AJ266" s="2"/>
      <c r="AK266" s="2"/>
      <c r="AL266" s="2"/>
      <c r="AM266" s="2"/>
      <c r="AN266" s="2"/>
      <c r="AO266" s="2"/>
      <c r="AP266" s="2"/>
      <c r="AQ266" s="2"/>
      <c r="AR266" s="2"/>
    </row>
    <row r="267" spans="1:44" s="10" customFormat="1" x14ac:dyDescent="0.2">
      <c r="A267" s="12"/>
      <c r="B267" s="12"/>
      <c r="H267" s="2"/>
      <c r="I267" s="2"/>
      <c r="J267" s="2"/>
      <c r="K267" s="2"/>
      <c r="L267" s="2"/>
      <c r="M267" s="2"/>
      <c r="N267" s="40"/>
      <c r="O267" s="2"/>
      <c r="P267" s="2"/>
      <c r="Q267" s="2"/>
      <c r="R267" s="2"/>
      <c r="S267" s="2"/>
      <c r="V267" s="27"/>
      <c r="W267" s="27"/>
      <c r="Z267" s="42"/>
      <c r="AB267" s="42"/>
      <c r="AD267" s="42"/>
      <c r="AF267" s="12"/>
      <c r="AG267" s="2"/>
      <c r="AH267" s="2"/>
      <c r="AI267" s="2"/>
      <c r="AJ267" s="2"/>
      <c r="AK267" s="2"/>
      <c r="AL267" s="2"/>
      <c r="AM267" s="2"/>
      <c r="AN267" s="2"/>
      <c r="AO267" s="2"/>
      <c r="AP267" s="2"/>
      <c r="AQ267" s="2"/>
      <c r="AR267" s="2"/>
    </row>
    <row r="268" spans="1:44" s="10" customFormat="1" x14ac:dyDescent="0.2">
      <c r="A268" s="12"/>
      <c r="B268" s="12"/>
      <c r="H268" s="2"/>
      <c r="I268" s="2"/>
      <c r="J268" s="2"/>
      <c r="K268" s="2"/>
      <c r="L268" s="2"/>
      <c r="M268" s="2"/>
      <c r="N268" s="40"/>
      <c r="O268" s="2"/>
      <c r="P268" s="2"/>
      <c r="Q268" s="2"/>
      <c r="R268" s="2"/>
      <c r="S268" s="2"/>
      <c r="V268" s="27"/>
      <c r="W268" s="27"/>
      <c r="Z268" s="42"/>
      <c r="AB268" s="42"/>
      <c r="AD268" s="42"/>
      <c r="AF268" s="12"/>
      <c r="AG268" s="2"/>
      <c r="AH268" s="2"/>
      <c r="AI268" s="2"/>
      <c r="AJ268" s="2"/>
      <c r="AK268" s="2"/>
      <c r="AL268" s="2"/>
      <c r="AM268" s="2"/>
      <c r="AN268" s="2"/>
      <c r="AO268" s="2"/>
      <c r="AP268" s="2"/>
      <c r="AQ268" s="2"/>
      <c r="AR268" s="2"/>
    </row>
    <row r="269" spans="1:44" s="10" customFormat="1" x14ac:dyDescent="0.2">
      <c r="A269" s="12"/>
      <c r="B269" s="12"/>
      <c r="H269" s="2"/>
      <c r="I269" s="2"/>
      <c r="J269" s="2"/>
      <c r="K269" s="2"/>
      <c r="L269" s="2"/>
      <c r="M269" s="2"/>
      <c r="N269" s="40"/>
      <c r="O269" s="2"/>
      <c r="P269" s="2"/>
      <c r="Q269" s="2"/>
      <c r="R269" s="2"/>
      <c r="S269" s="2"/>
      <c r="V269" s="27"/>
      <c r="W269" s="27"/>
      <c r="Z269" s="42"/>
      <c r="AB269" s="42"/>
      <c r="AD269" s="42"/>
      <c r="AF269" s="12"/>
      <c r="AG269" s="2"/>
      <c r="AH269" s="2"/>
      <c r="AI269" s="2"/>
      <c r="AJ269" s="2"/>
      <c r="AK269" s="2"/>
      <c r="AL269" s="2"/>
      <c r="AM269" s="2"/>
      <c r="AN269" s="2"/>
      <c r="AO269" s="2"/>
      <c r="AP269" s="2"/>
      <c r="AQ269" s="2"/>
      <c r="AR269" s="2"/>
    </row>
    <row r="270" spans="1:44" s="10" customFormat="1" x14ac:dyDescent="0.2">
      <c r="A270" s="12"/>
      <c r="B270" s="12"/>
      <c r="H270" s="2"/>
      <c r="I270" s="2"/>
      <c r="J270" s="2"/>
      <c r="K270" s="2"/>
      <c r="L270" s="2"/>
      <c r="M270" s="2"/>
      <c r="N270" s="40"/>
      <c r="O270" s="2"/>
      <c r="P270" s="2"/>
      <c r="Q270" s="2"/>
      <c r="R270" s="2"/>
      <c r="S270" s="2"/>
      <c r="V270" s="27"/>
      <c r="W270" s="27"/>
      <c r="Z270" s="42"/>
      <c r="AB270" s="42"/>
      <c r="AD270" s="42"/>
      <c r="AF270" s="12"/>
      <c r="AG270" s="2"/>
      <c r="AH270" s="2"/>
      <c r="AI270" s="2"/>
      <c r="AJ270" s="2"/>
      <c r="AK270" s="2"/>
      <c r="AL270" s="2"/>
      <c r="AM270" s="2"/>
      <c r="AN270" s="2"/>
      <c r="AO270" s="2"/>
      <c r="AP270" s="2"/>
      <c r="AQ270" s="2"/>
      <c r="AR270" s="2"/>
    </row>
    <row r="271" spans="1:44" s="10" customFormat="1" x14ac:dyDescent="0.2">
      <c r="A271" s="12"/>
      <c r="B271" s="12"/>
      <c r="H271" s="2"/>
      <c r="I271" s="2"/>
      <c r="J271" s="2"/>
      <c r="K271" s="2"/>
      <c r="L271" s="2"/>
      <c r="M271" s="2"/>
      <c r="N271" s="40"/>
      <c r="O271" s="2"/>
      <c r="P271" s="2"/>
      <c r="Q271" s="2"/>
      <c r="R271" s="2"/>
      <c r="S271" s="2"/>
      <c r="V271" s="27"/>
      <c r="W271" s="27"/>
      <c r="Z271" s="42"/>
      <c r="AB271" s="42"/>
      <c r="AD271" s="42"/>
      <c r="AF271" s="12"/>
      <c r="AG271" s="2"/>
      <c r="AH271" s="2"/>
      <c r="AI271" s="2"/>
      <c r="AJ271" s="2"/>
      <c r="AK271" s="2"/>
      <c r="AL271" s="2"/>
      <c r="AM271" s="2"/>
      <c r="AN271" s="2"/>
      <c r="AO271" s="2"/>
      <c r="AP271" s="2"/>
      <c r="AQ271" s="2"/>
      <c r="AR271" s="2"/>
    </row>
    <row r="272" spans="1:44" s="10" customFormat="1" x14ac:dyDescent="0.2">
      <c r="A272" s="12"/>
      <c r="B272" s="12"/>
      <c r="H272" s="2"/>
      <c r="I272" s="2"/>
      <c r="J272" s="2"/>
      <c r="K272" s="2"/>
      <c r="L272" s="2"/>
      <c r="M272" s="2"/>
      <c r="N272" s="40"/>
      <c r="O272" s="2"/>
      <c r="P272" s="2"/>
      <c r="Q272" s="2"/>
      <c r="R272" s="2"/>
      <c r="S272" s="2"/>
      <c r="V272" s="27"/>
      <c r="W272" s="27"/>
      <c r="Z272" s="42"/>
      <c r="AB272" s="42"/>
      <c r="AD272" s="42"/>
      <c r="AF272" s="12"/>
      <c r="AG272" s="2"/>
      <c r="AH272" s="2"/>
      <c r="AI272" s="2"/>
      <c r="AJ272" s="2"/>
      <c r="AK272" s="2"/>
      <c r="AL272" s="2"/>
      <c r="AM272" s="2"/>
      <c r="AN272" s="2"/>
      <c r="AO272" s="2"/>
      <c r="AP272" s="2"/>
      <c r="AQ272" s="2"/>
      <c r="AR272" s="2"/>
    </row>
    <row r="273" spans="1:44" s="10" customFormat="1" x14ac:dyDescent="0.2">
      <c r="A273" s="12"/>
      <c r="B273" s="12"/>
      <c r="H273" s="2"/>
      <c r="I273" s="2"/>
      <c r="J273" s="2"/>
      <c r="K273" s="2"/>
      <c r="L273" s="2"/>
      <c r="M273" s="2"/>
      <c r="N273" s="40"/>
      <c r="O273" s="2"/>
      <c r="P273" s="2"/>
      <c r="Q273" s="2"/>
      <c r="R273" s="2"/>
      <c r="S273" s="2"/>
      <c r="V273" s="27"/>
      <c r="W273" s="27"/>
      <c r="Z273" s="42"/>
      <c r="AB273" s="42"/>
      <c r="AD273" s="42"/>
      <c r="AF273" s="12"/>
      <c r="AG273" s="2"/>
      <c r="AH273" s="2"/>
      <c r="AI273" s="2"/>
      <c r="AJ273" s="2"/>
      <c r="AK273" s="2"/>
      <c r="AL273" s="2"/>
      <c r="AM273" s="2"/>
      <c r="AN273" s="2"/>
      <c r="AO273" s="2"/>
      <c r="AP273" s="2"/>
      <c r="AQ273" s="2"/>
      <c r="AR273" s="2"/>
    </row>
    <row r="274" spans="1:44" s="10" customFormat="1" x14ac:dyDescent="0.2">
      <c r="A274" s="12"/>
      <c r="B274" s="12"/>
      <c r="H274" s="2"/>
      <c r="I274" s="2"/>
      <c r="J274" s="2"/>
      <c r="K274" s="2"/>
      <c r="L274" s="2"/>
      <c r="M274" s="2"/>
      <c r="N274" s="40"/>
      <c r="O274" s="2"/>
      <c r="P274" s="2"/>
      <c r="Q274" s="2"/>
      <c r="R274" s="2"/>
      <c r="S274" s="2"/>
      <c r="V274" s="27"/>
      <c r="W274" s="27"/>
      <c r="Z274" s="42"/>
      <c r="AB274" s="42"/>
      <c r="AD274" s="42"/>
      <c r="AF274" s="12"/>
      <c r="AG274" s="2"/>
      <c r="AH274" s="2"/>
      <c r="AI274" s="2"/>
      <c r="AJ274" s="2"/>
      <c r="AK274" s="2"/>
      <c r="AL274" s="2"/>
      <c r="AM274" s="2"/>
      <c r="AN274" s="2"/>
      <c r="AO274" s="2"/>
      <c r="AP274" s="2"/>
      <c r="AQ274" s="2"/>
      <c r="AR274" s="2"/>
    </row>
    <row r="275" spans="1:44" s="10" customFormat="1" x14ac:dyDescent="0.2">
      <c r="A275" s="12"/>
      <c r="B275" s="12"/>
      <c r="H275" s="2"/>
      <c r="I275" s="2"/>
      <c r="J275" s="2"/>
      <c r="K275" s="2"/>
      <c r="L275" s="2"/>
      <c r="M275" s="2"/>
      <c r="N275" s="40"/>
      <c r="O275" s="2"/>
      <c r="P275" s="2"/>
      <c r="Q275" s="2"/>
      <c r="R275" s="2"/>
      <c r="S275" s="2"/>
      <c r="V275" s="27"/>
      <c r="W275" s="27"/>
      <c r="Z275" s="42"/>
      <c r="AB275" s="42"/>
      <c r="AD275" s="42"/>
      <c r="AF275" s="12"/>
      <c r="AG275" s="2"/>
      <c r="AH275" s="2"/>
      <c r="AI275" s="2"/>
      <c r="AJ275" s="2"/>
      <c r="AK275" s="2"/>
      <c r="AL275" s="2"/>
      <c r="AM275" s="2"/>
      <c r="AN275" s="2"/>
      <c r="AO275" s="2"/>
      <c r="AP275" s="2"/>
      <c r="AQ275" s="2"/>
      <c r="AR275" s="2"/>
    </row>
    <row r="276" spans="1:44" s="10" customFormat="1" x14ac:dyDescent="0.2">
      <c r="A276" s="12"/>
      <c r="B276" s="12"/>
      <c r="H276" s="2"/>
      <c r="I276" s="2"/>
      <c r="J276" s="2"/>
      <c r="K276" s="2"/>
      <c r="L276" s="2"/>
      <c r="M276" s="2"/>
      <c r="N276" s="40"/>
      <c r="O276" s="2"/>
      <c r="P276" s="2"/>
      <c r="Q276" s="2"/>
      <c r="R276" s="2"/>
      <c r="S276" s="2"/>
      <c r="V276" s="27"/>
      <c r="W276" s="27"/>
      <c r="Z276" s="42"/>
      <c r="AB276" s="42"/>
      <c r="AD276" s="42"/>
      <c r="AF276" s="12"/>
      <c r="AG276" s="2"/>
      <c r="AH276" s="2"/>
      <c r="AI276" s="2"/>
      <c r="AJ276" s="2"/>
      <c r="AK276" s="2"/>
      <c r="AL276" s="2"/>
      <c r="AM276" s="2"/>
      <c r="AN276" s="2"/>
      <c r="AO276" s="2"/>
      <c r="AP276" s="2"/>
      <c r="AQ276" s="2"/>
      <c r="AR276" s="2"/>
    </row>
    <row r="277" spans="1:44" s="10" customFormat="1" x14ac:dyDescent="0.2">
      <c r="A277" s="12"/>
      <c r="B277" s="12"/>
      <c r="H277" s="2"/>
      <c r="I277" s="2"/>
      <c r="J277" s="2"/>
      <c r="K277" s="2"/>
      <c r="L277" s="2"/>
      <c r="M277" s="2"/>
      <c r="N277" s="40"/>
      <c r="O277" s="2"/>
      <c r="P277" s="2"/>
      <c r="Q277" s="2"/>
      <c r="R277" s="2"/>
      <c r="S277" s="2"/>
      <c r="V277" s="27"/>
      <c r="W277" s="27"/>
      <c r="Z277" s="42"/>
      <c r="AB277" s="42"/>
      <c r="AD277" s="42"/>
      <c r="AF277" s="12"/>
      <c r="AG277" s="2"/>
      <c r="AH277" s="2"/>
      <c r="AI277" s="2"/>
      <c r="AJ277" s="2"/>
      <c r="AK277" s="2"/>
      <c r="AL277" s="2"/>
      <c r="AM277" s="2"/>
      <c r="AN277" s="2"/>
      <c r="AO277" s="2"/>
      <c r="AP277" s="2"/>
      <c r="AQ277" s="2"/>
      <c r="AR277" s="2"/>
    </row>
    <row r="278" spans="1:44" s="10" customFormat="1" x14ac:dyDescent="0.2">
      <c r="A278" s="12"/>
      <c r="B278" s="12"/>
      <c r="H278" s="2"/>
      <c r="I278" s="2"/>
      <c r="J278" s="2"/>
      <c r="K278" s="2"/>
      <c r="L278" s="2"/>
      <c r="M278" s="2"/>
      <c r="N278" s="40"/>
      <c r="O278" s="2"/>
      <c r="P278" s="2"/>
      <c r="Q278" s="2"/>
      <c r="R278" s="2"/>
      <c r="S278" s="2"/>
      <c r="V278" s="27"/>
      <c r="W278" s="27"/>
      <c r="Z278" s="42"/>
      <c r="AB278" s="42"/>
      <c r="AD278" s="42"/>
      <c r="AF278" s="12"/>
      <c r="AG278" s="2"/>
      <c r="AH278" s="2"/>
      <c r="AI278" s="2"/>
      <c r="AJ278" s="2"/>
      <c r="AK278" s="2"/>
      <c r="AL278" s="2"/>
      <c r="AM278" s="2"/>
      <c r="AN278" s="2"/>
      <c r="AO278" s="2"/>
      <c r="AP278" s="2"/>
      <c r="AQ278" s="2"/>
      <c r="AR278" s="2"/>
    </row>
    <row r="279" spans="1:44" s="10" customFormat="1" x14ac:dyDescent="0.2">
      <c r="A279" s="12"/>
      <c r="B279" s="12"/>
      <c r="H279" s="2"/>
      <c r="I279" s="2"/>
      <c r="J279" s="2"/>
      <c r="K279" s="2"/>
      <c r="L279" s="2"/>
      <c r="M279" s="2"/>
      <c r="N279" s="40"/>
      <c r="O279" s="2"/>
      <c r="P279" s="2"/>
      <c r="Q279" s="2"/>
      <c r="R279" s="2"/>
      <c r="S279" s="2"/>
      <c r="V279" s="27"/>
      <c r="W279" s="27"/>
      <c r="Z279" s="42"/>
      <c r="AB279" s="42"/>
      <c r="AD279" s="42"/>
      <c r="AF279" s="12"/>
      <c r="AG279" s="2"/>
      <c r="AH279" s="2"/>
      <c r="AI279" s="2"/>
      <c r="AJ279" s="2"/>
      <c r="AK279" s="2"/>
      <c r="AL279" s="2"/>
      <c r="AM279" s="2"/>
      <c r="AN279" s="2"/>
      <c r="AO279" s="2"/>
      <c r="AP279" s="2"/>
      <c r="AQ279" s="2"/>
      <c r="AR279" s="2"/>
    </row>
    <row r="280" spans="1:44" s="10" customFormat="1" x14ac:dyDescent="0.2">
      <c r="A280" s="12"/>
      <c r="B280" s="12"/>
      <c r="H280" s="2"/>
      <c r="I280" s="2"/>
      <c r="J280" s="2"/>
      <c r="K280" s="2"/>
      <c r="L280" s="2"/>
      <c r="M280" s="2"/>
      <c r="N280" s="40"/>
      <c r="O280" s="2"/>
      <c r="P280" s="2"/>
      <c r="Q280" s="2"/>
      <c r="R280" s="2"/>
      <c r="S280" s="2"/>
      <c r="V280" s="27"/>
      <c r="W280" s="27"/>
      <c r="Z280" s="42"/>
      <c r="AB280" s="42"/>
      <c r="AD280" s="42"/>
      <c r="AF280" s="12"/>
      <c r="AG280" s="2"/>
      <c r="AH280" s="2"/>
      <c r="AI280" s="2"/>
      <c r="AJ280" s="2"/>
      <c r="AK280" s="2"/>
      <c r="AL280" s="2"/>
      <c r="AM280" s="2"/>
      <c r="AN280" s="2"/>
      <c r="AO280" s="2"/>
      <c r="AP280" s="2"/>
      <c r="AQ280" s="2"/>
      <c r="AR280" s="2"/>
    </row>
    <row r="281" spans="1:44" s="10" customFormat="1" x14ac:dyDescent="0.2">
      <c r="A281" s="12"/>
      <c r="B281" s="12"/>
      <c r="H281" s="2"/>
      <c r="I281" s="2"/>
      <c r="J281" s="2"/>
      <c r="K281" s="2"/>
      <c r="L281" s="2"/>
      <c r="M281" s="2"/>
      <c r="N281" s="40"/>
      <c r="O281" s="2"/>
      <c r="P281" s="2"/>
      <c r="Q281" s="2"/>
      <c r="R281" s="2"/>
      <c r="S281" s="2"/>
      <c r="V281" s="27"/>
      <c r="W281" s="27"/>
      <c r="Z281" s="42"/>
      <c r="AB281" s="42"/>
      <c r="AD281" s="42"/>
      <c r="AF281" s="12"/>
      <c r="AG281" s="2"/>
      <c r="AH281" s="2"/>
      <c r="AI281" s="2"/>
      <c r="AJ281" s="2"/>
      <c r="AK281" s="2"/>
      <c r="AL281" s="2"/>
      <c r="AM281" s="2"/>
      <c r="AN281" s="2"/>
      <c r="AO281" s="2"/>
      <c r="AP281" s="2"/>
      <c r="AQ281" s="2"/>
      <c r="AR281" s="2"/>
    </row>
    <row r="282" spans="1:44" s="10" customFormat="1" x14ac:dyDescent="0.2">
      <c r="A282" s="12"/>
      <c r="B282" s="12"/>
      <c r="H282" s="2"/>
      <c r="I282" s="2"/>
      <c r="J282" s="2"/>
      <c r="K282" s="2"/>
      <c r="L282" s="2"/>
      <c r="M282" s="2"/>
      <c r="N282" s="40"/>
      <c r="O282" s="2"/>
      <c r="P282" s="2"/>
      <c r="Q282" s="2"/>
      <c r="R282" s="2"/>
      <c r="S282" s="2"/>
      <c r="V282" s="27"/>
      <c r="W282" s="27"/>
      <c r="Z282" s="42"/>
      <c r="AB282" s="42"/>
      <c r="AD282" s="42"/>
      <c r="AF282" s="12"/>
      <c r="AG282" s="2"/>
      <c r="AH282" s="2"/>
      <c r="AI282" s="2"/>
      <c r="AJ282" s="2"/>
      <c r="AK282" s="2"/>
      <c r="AL282" s="2"/>
      <c r="AM282" s="2"/>
      <c r="AN282" s="2"/>
      <c r="AO282" s="2"/>
      <c r="AP282" s="2"/>
      <c r="AQ282" s="2"/>
      <c r="AR282" s="2"/>
    </row>
    <row r="283" spans="1:44" s="10" customFormat="1" x14ac:dyDescent="0.2">
      <c r="A283" s="12"/>
      <c r="B283" s="12"/>
      <c r="H283" s="2"/>
      <c r="I283" s="2"/>
      <c r="J283" s="2"/>
      <c r="K283" s="2"/>
      <c r="L283" s="2"/>
      <c r="M283" s="2"/>
      <c r="N283" s="40"/>
      <c r="O283" s="2"/>
      <c r="P283" s="2"/>
      <c r="Q283" s="2"/>
      <c r="R283" s="2"/>
      <c r="S283" s="2"/>
      <c r="V283" s="27"/>
      <c r="W283" s="27"/>
      <c r="Z283" s="42"/>
      <c r="AB283" s="42"/>
      <c r="AD283" s="42"/>
      <c r="AF283" s="12"/>
      <c r="AG283" s="2"/>
      <c r="AH283" s="2"/>
      <c r="AI283" s="2"/>
      <c r="AJ283" s="2"/>
      <c r="AK283" s="2"/>
      <c r="AL283" s="2"/>
      <c r="AM283" s="2"/>
      <c r="AN283" s="2"/>
      <c r="AO283" s="2"/>
      <c r="AP283" s="2"/>
      <c r="AQ283" s="2"/>
      <c r="AR283" s="2"/>
    </row>
    <row r="284" spans="1:44" s="10" customFormat="1" x14ac:dyDescent="0.2">
      <c r="A284" s="12"/>
      <c r="B284" s="12"/>
      <c r="H284" s="2"/>
      <c r="I284" s="2"/>
      <c r="J284" s="2"/>
      <c r="K284" s="2"/>
      <c r="L284" s="2"/>
      <c r="M284" s="2"/>
      <c r="N284" s="40"/>
      <c r="O284" s="2"/>
      <c r="P284" s="2"/>
      <c r="Q284" s="2"/>
      <c r="R284" s="2"/>
      <c r="S284" s="2"/>
      <c r="V284" s="27"/>
      <c r="W284" s="27"/>
      <c r="Z284" s="42"/>
      <c r="AB284" s="42"/>
      <c r="AD284" s="42"/>
      <c r="AF284" s="12"/>
      <c r="AG284" s="2"/>
      <c r="AH284" s="2"/>
      <c r="AI284" s="2"/>
      <c r="AJ284" s="2"/>
      <c r="AK284" s="2"/>
      <c r="AL284" s="2"/>
      <c r="AM284" s="2"/>
      <c r="AN284" s="2"/>
      <c r="AO284" s="2"/>
      <c r="AP284" s="2"/>
      <c r="AQ284" s="2"/>
      <c r="AR284" s="2"/>
    </row>
    <row r="285" spans="1:44" s="10" customFormat="1" x14ac:dyDescent="0.2">
      <c r="A285" s="12"/>
      <c r="B285" s="12"/>
      <c r="H285" s="2"/>
      <c r="I285" s="2"/>
      <c r="J285" s="2"/>
      <c r="K285" s="2"/>
      <c r="L285" s="2"/>
      <c r="M285" s="2"/>
      <c r="N285" s="40"/>
      <c r="O285" s="2"/>
      <c r="P285" s="2"/>
      <c r="Q285" s="2"/>
      <c r="R285" s="2"/>
      <c r="S285" s="2"/>
      <c r="V285" s="27"/>
      <c r="W285" s="27"/>
      <c r="Z285" s="42"/>
      <c r="AB285" s="42"/>
      <c r="AD285" s="42"/>
      <c r="AF285" s="12"/>
      <c r="AG285" s="2"/>
      <c r="AH285" s="2"/>
      <c r="AI285" s="2"/>
      <c r="AJ285" s="2"/>
      <c r="AK285" s="2"/>
      <c r="AL285" s="2"/>
      <c r="AM285" s="2"/>
      <c r="AN285" s="2"/>
      <c r="AO285" s="2"/>
      <c r="AP285" s="2"/>
      <c r="AQ285" s="2"/>
      <c r="AR285" s="2"/>
    </row>
    <row r="286" spans="1:44" s="10" customFormat="1" x14ac:dyDescent="0.2">
      <c r="A286" s="12"/>
      <c r="B286" s="12"/>
      <c r="H286" s="2"/>
      <c r="I286" s="2"/>
      <c r="J286" s="2"/>
      <c r="K286" s="2"/>
      <c r="L286" s="2"/>
      <c r="M286" s="2"/>
      <c r="N286" s="40"/>
      <c r="O286" s="2"/>
      <c r="P286" s="2"/>
      <c r="Q286" s="2"/>
      <c r="R286" s="2"/>
      <c r="S286" s="2"/>
      <c r="V286" s="27"/>
      <c r="W286" s="27"/>
      <c r="Z286" s="42"/>
      <c r="AB286" s="42"/>
      <c r="AD286" s="42"/>
      <c r="AF286" s="12"/>
      <c r="AG286" s="2"/>
      <c r="AH286" s="2"/>
      <c r="AI286" s="2"/>
      <c r="AJ286" s="2"/>
      <c r="AK286" s="2"/>
      <c r="AL286" s="2"/>
      <c r="AM286" s="2"/>
      <c r="AN286" s="2"/>
      <c r="AO286" s="2"/>
      <c r="AP286" s="2"/>
      <c r="AQ286" s="2"/>
      <c r="AR286" s="2"/>
    </row>
    <row r="287" spans="1:44" s="10" customFormat="1" x14ac:dyDescent="0.2">
      <c r="A287" s="12"/>
      <c r="B287" s="12"/>
      <c r="H287" s="2"/>
      <c r="I287" s="2"/>
      <c r="J287" s="2"/>
      <c r="K287" s="2"/>
      <c r="L287" s="2"/>
      <c r="M287" s="2"/>
      <c r="N287" s="40"/>
      <c r="O287" s="2"/>
      <c r="P287" s="2"/>
      <c r="Q287" s="2"/>
      <c r="R287" s="2"/>
      <c r="S287" s="2"/>
      <c r="V287" s="27"/>
      <c r="W287" s="27"/>
      <c r="Z287" s="42"/>
      <c r="AB287" s="42"/>
      <c r="AD287" s="42"/>
      <c r="AF287" s="12"/>
      <c r="AG287" s="2"/>
      <c r="AH287" s="2"/>
      <c r="AI287" s="2"/>
      <c r="AJ287" s="2"/>
      <c r="AK287" s="2"/>
      <c r="AL287" s="2"/>
      <c r="AM287" s="2"/>
      <c r="AN287" s="2"/>
      <c r="AO287" s="2"/>
      <c r="AP287" s="2"/>
      <c r="AQ287" s="2"/>
      <c r="AR287" s="2"/>
    </row>
    <row r="288" spans="1:44" s="10" customFormat="1" x14ac:dyDescent="0.2">
      <c r="A288" s="12"/>
      <c r="B288" s="12"/>
      <c r="H288" s="2"/>
      <c r="I288" s="2"/>
      <c r="J288" s="2"/>
      <c r="K288" s="2"/>
      <c r="L288" s="2"/>
      <c r="M288" s="2"/>
      <c r="N288" s="40"/>
      <c r="O288" s="2"/>
      <c r="P288" s="2"/>
      <c r="Q288" s="2"/>
      <c r="R288" s="2"/>
      <c r="S288" s="2"/>
      <c r="V288" s="27"/>
      <c r="W288" s="27"/>
      <c r="Z288" s="42"/>
      <c r="AB288" s="42"/>
      <c r="AD288" s="42"/>
      <c r="AF288" s="12"/>
      <c r="AG288" s="2"/>
      <c r="AH288" s="2"/>
      <c r="AI288" s="2"/>
      <c r="AJ288" s="2"/>
      <c r="AK288" s="2"/>
      <c r="AL288" s="2"/>
      <c r="AM288" s="2"/>
      <c r="AN288" s="2"/>
      <c r="AO288" s="2"/>
      <c r="AP288" s="2"/>
      <c r="AQ288" s="2"/>
      <c r="AR288" s="2"/>
    </row>
    <row r="289" spans="1:44" s="10" customFormat="1" x14ac:dyDescent="0.2">
      <c r="A289" s="12"/>
      <c r="B289" s="12"/>
      <c r="H289" s="2"/>
      <c r="I289" s="2"/>
      <c r="J289" s="2"/>
      <c r="K289" s="2"/>
      <c r="L289" s="2"/>
      <c r="M289" s="2"/>
      <c r="N289" s="40"/>
      <c r="O289" s="2"/>
      <c r="P289" s="2"/>
      <c r="Q289" s="2"/>
      <c r="R289" s="2"/>
      <c r="S289" s="2"/>
      <c r="V289" s="27"/>
      <c r="W289" s="27"/>
      <c r="Z289" s="42"/>
      <c r="AB289" s="42"/>
      <c r="AD289" s="42"/>
      <c r="AF289" s="12"/>
      <c r="AG289" s="2"/>
      <c r="AH289" s="2"/>
      <c r="AI289" s="2"/>
      <c r="AJ289" s="2"/>
      <c r="AK289" s="2"/>
      <c r="AL289" s="2"/>
      <c r="AM289" s="2"/>
      <c r="AN289" s="2"/>
      <c r="AO289" s="2"/>
      <c r="AP289" s="2"/>
      <c r="AQ289" s="2"/>
      <c r="AR289" s="2"/>
    </row>
    <row r="290" spans="1:44" s="10" customFormat="1" x14ac:dyDescent="0.2">
      <c r="A290" s="12"/>
      <c r="B290" s="12"/>
      <c r="H290" s="2"/>
      <c r="I290" s="2"/>
      <c r="J290" s="2"/>
      <c r="K290" s="2"/>
      <c r="L290" s="2"/>
      <c r="M290" s="2"/>
      <c r="N290" s="40"/>
      <c r="O290" s="2"/>
      <c r="P290" s="2"/>
      <c r="Q290" s="2"/>
      <c r="R290" s="2"/>
      <c r="S290" s="2"/>
      <c r="V290" s="27"/>
      <c r="W290" s="27"/>
      <c r="Z290" s="42"/>
      <c r="AB290" s="42"/>
      <c r="AD290" s="42"/>
      <c r="AF290" s="12"/>
      <c r="AG290" s="2"/>
      <c r="AH290" s="2"/>
      <c r="AI290" s="2"/>
      <c r="AJ290" s="2"/>
      <c r="AK290" s="2"/>
      <c r="AL290" s="2"/>
      <c r="AM290" s="2"/>
      <c r="AN290" s="2"/>
      <c r="AO290" s="2"/>
      <c r="AP290" s="2"/>
      <c r="AQ290" s="2"/>
      <c r="AR290" s="2"/>
    </row>
    <row r="291" spans="1:44" s="10" customFormat="1" x14ac:dyDescent="0.2">
      <c r="A291" s="12"/>
      <c r="B291" s="12"/>
      <c r="H291" s="2"/>
      <c r="I291" s="2"/>
      <c r="J291" s="2"/>
      <c r="K291" s="2"/>
      <c r="L291" s="2"/>
      <c r="M291" s="2"/>
      <c r="N291" s="40"/>
      <c r="O291" s="2"/>
      <c r="P291" s="2"/>
      <c r="Q291" s="2"/>
      <c r="R291" s="2"/>
      <c r="S291" s="2"/>
      <c r="V291" s="27"/>
      <c r="W291" s="27"/>
      <c r="Z291" s="42"/>
      <c r="AB291" s="42"/>
      <c r="AD291" s="42"/>
      <c r="AF291" s="12"/>
      <c r="AG291" s="2"/>
      <c r="AH291" s="2"/>
      <c r="AI291" s="2"/>
      <c r="AJ291" s="2"/>
      <c r="AK291" s="2"/>
      <c r="AL291" s="2"/>
      <c r="AM291" s="2"/>
      <c r="AN291" s="2"/>
      <c r="AO291" s="2"/>
      <c r="AP291" s="2"/>
      <c r="AQ291" s="2"/>
      <c r="AR291" s="2"/>
    </row>
    <row r="292" spans="1:44" s="10" customFormat="1" x14ac:dyDescent="0.2">
      <c r="A292" s="12"/>
      <c r="B292" s="12"/>
      <c r="H292" s="2"/>
      <c r="I292" s="2"/>
      <c r="J292" s="2"/>
      <c r="K292" s="2"/>
      <c r="L292" s="2"/>
      <c r="M292" s="2"/>
      <c r="N292" s="40"/>
      <c r="O292" s="2"/>
      <c r="P292" s="2"/>
      <c r="Q292" s="2"/>
      <c r="R292" s="2"/>
      <c r="S292" s="2"/>
      <c r="V292" s="27"/>
      <c r="W292" s="27"/>
      <c r="Z292" s="42"/>
      <c r="AB292" s="42"/>
      <c r="AD292" s="42"/>
      <c r="AF292" s="12"/>
      <c r="AG292" s="2"/>
      <c r="AH292" s="2"/>
      <c r="AI292" s="2"/>
      <c r="AJ292" s="2"/>
      <c r="AK292" s="2"/>
      <c r="AL292" s="2"/>
      <c r="AM292" s="2"/>
      <c r="AN292" s="2"/>
      <c r="AO292" s="2"/>
      <c r="AP292" s="2"/>
      <c r="AQ292" s="2"/>
      <c r="AR292" s="2"/>
    </row>
    <row r="293" spans="1:44" s="10" customFormat="1" x14ac:dyDescent="0.2">
      <c r="A293" s="12"/>
      <c r="B293" s="12"/>
      <c r="H293" s="2"/>
      <c r="I293" s="2"/>
      <c r="J293" s="2"/>
      <c r="K293" s="2"/>
      <c r="L293" s="2"/>
      <c r="M293" s="2"/>
      <c r="N293" s="40"/>
      <c r="O293" s="2"/>
      <c r="P293" s="2"/>
      <c r="Q293" s="2"/>
      <c r="R293" s="2"/>
      <c r="S293" s="2"/>
      <c r="V293" s="27"/>
      <c r="W293" s="27"/>
      <c r="Z293" s="42"/>
      <c r="AB293" s="42"/>
      <c r="AD293" s="42"/>
      <c r="AF293" s="12"/>
      <c r="AG293" s="2"/>
      <c r="AH293" s="2"/>
      <c r="AI293" s="2"/>
      <c r="AJ293" s="2"/>
      <c r="AK293" s="2"/>
      <c r="AL293" s="2"/>
      <c r="AM293" s="2"/>
      <c r="AN293" s="2"/>
      <c r="AO293" s="2"/>
      <c r="AP293" s="2"/>
      <c r="AQ293" s="2"/>
      <c r="AR293" s="2"/>
    </row>
    <row r="294" spans="1:44" s="10" customFormat="1" x14ac:dyDescent="0.2">
      <c r="A294" s="12"/>
      <c r="B294" s="12"/>
      <c r="H294" s="2"/>
      <c r="I294" s="2"/>
      <c r="J294" s="2"/>
      <c r="K294" s="2"/>
      <c r="L294" s="2"/>
      <c r="M294" s="2"/>
      <c r="N294" s="40"/>
      <c r="O294" s="2"/>
      <c r="P294" s="2"/>
      <c r="Q294" s="2"/>
      <c r="R294" s="2"/>
      <c r="S294" s="2"/>
      <c r="V294" s="27"/>
      <c r="W294" s="27"/>
      <c r="Z294" s="42"/>
      <c r="AB294" s="42"/>
      <c r="AD294" s="42"/>
      <c r="AF294" s="12"/>
      <c r="AG294" s="2"/>
      <c r="AH294" s="2"/>
      <c r="AI294" s="2"/>
      <c r="AJ294" s="2"/>
      <c r="AK294" s="2"/>
      <c r="AL294" s="2"/>
      <c r="AM294" s="2"/>
      <c r="AN294" s="2"/>
      <c r="AO294" s="2"/>
      <c r="AP294" s="2"/>
      <c r="AQ294" s="2"/>
      <c r="AR294" s="2"/>
    </row>
    <row r="295" spans="1:44" s="10" customFormat="1" x14ac:dyDescent="0.2">
      <c r="A295" s="12"/>
      <c r="B295" s="12"/>
      <c r="H295" s="2"/>
      <c r="I295" s="2"/>
      <c r="J295" s="2"/>
      <c r="K295" s="2"/>
      <c r="L295" s="2"/>
      <c r="M295" s="2"/>
      <c r="N295" s="40"/>
      <c r="O295" s="2"/>
      <c r="P295" s="2"/>
      <c r="Q295" s="2"/>
      <c r="R295" s="2"/>
      <c r="S295" s="2"/>
      <c r="V295" s="27"/>
      <c r="W295" s="27"/>
      <c r="Z295" s="42"/>
      <c r="AB295" s="42"/>
      <c r="AD295" s="42"/>
      <c r="AF295" s="12"/>
      <c r="AG295" s="2"/>
      <c r="AH295" s="2"/>
      <c r="AI295" s="2"/>
      <c r="AJ295" s="2"/>
      <c r="AK295" s="2"/>
      <c r="AL295" s="2"/>
      <c r="AM295" s="2"/>
      <c r="AN295" s="2"/>
      <c r="AO295" s="2"/>
      <c r="AP295" s="2"/>
      <c r="AQ295" s="2"/>
      <c r="AR295" s="2"/>
    </row>
    <row r="296" spans="1:44" s="10" customFormat="1" x14ac:dyDescent="0.2">
      <c r="A296" s="12"/>
      <c r="B296" s="12"/>
      <c r="H296" s="2"/>
      <c r="I296" s="2"/>
      <c r="J296" s="2"/>
      <c r="K296" s="2"/>
      <c r="L296" s="2"/>
      <c r="M296" s="2"/>
      <c r="N296" s="40"/>
      <c r="O296" s="2"/>
      <c r="P296" s="2"/>
      <c r="Q296" s="2"/>
      <c r="R296" s="2"/>
      <c r="S296" s="2"/>
      <c r="V296" s="27"/>
      <c r="W296" s="27"/>
      <c r="Z296" s="42"/>
      <c r="AB296" s="42"/>
      <c r="AD296" s="42"/>
      <c r="AF296" s="12"/>
      <c r="AG296" s="2"/>
      <c r="AH296" s="2"/>
      <c r="AI296" s="2"/>
      <c r="AJ296" s="2"/>
      <c r="AK296" s="2"/>
      <c r="AL296" s="2"/>
      <c r="AM296" s="2"/>
      <c r="AN296" s="2"/>
      <c r="AO296" s="2"/>
      <c r="AP296" s="2"/>
      <c r="AQ296" s="2"/>
      <c r="AR296" s="2"/>
    </row>
    <row r="297" spans="1:44" s="10" customFormat="1" x14ac:dyDescent="0.2">
      <c r="A297" s="12"/>
      <c r="B297" s="12"/>
      <c r="H297" s="2"/>
      <c r="I297" s="2"/>
      <c r="J297" s="2"/>
      <c r="K297" s="2"/>
      <c r="L297" s="2"/>
      <c r="M297" s="2"/>
      <c r="N297" s="40"/>
      <c r="O297" s="2"/>
      <c r="P297" s="2"/>
      <c r="Q297" s="2"/>
      <c r="R297" s="2"/>
      <c r="S297" s="2"/>
      <c r="V297" s="27"/>
      <c r="W297" s="27"/>
      <c r="Z297" s="42"/>
      <c r="AB297" s="42"/>
      <c r="AD297" s="42"/>
      <c r="AF297" s="12"/>
      <c r="AG297" s="2"/>
      <c r="AH297" s="2"/>
      <c r="AI297" s="2"/>
      <c r="AJ297" s="2"/>
      <c r="AK297" s="2"/>
      <c r="AL297" s="2"/>
      <c r="AM297" s="2"/>
      <c r="AN297" s="2"/>
      <c r="AO297" s="2"/>
      <c r="AP297" s="2"/>
      <c r="AQ297" s="2"/>
      <c r="AR297" s="2"/>
    </row>
    <row r="298" spans="1:44" s="10" customFormat="1" x14ac:dyDescent="0.2">
      <c r="A298" s="12"/>
      <c r="B298" s="12"/>
      <c r="H298" s="2"/>
      <c r="I298" s="2"/>
      <c r="J298" s="2"/>
      <c r="K298" s="2"/>
      <c r="L298" s="2"/>
      <c r="M298" s="2"/>
      <c r="N298" s="40"/>
      <c r="O298" s="2"/>
      <c r="P298" s="2"/>
      <c r="Q298" s="2"/>
      <c r="R298" s="2"/>
      <c r="S298" s="2"/>
      <c r="V298" s="27"/>
      <c r="W298" s="27"/>
      <c r="Z298" s="42"/>
      <c r="AB298" s="42"/>
      <c r="AD298" s="42"/>
      <c r="AF298" s="12"/>
      <c r="AG298" s="2"/>
      <c r="AH298" s="2"/>
      <c r="AI298" s="2"/>
      <c r="AJ298" s="2"/>
      <c r="AK298" s="2"/>
      <c r="AL298" s="2"/>
      <c r="AM298" s="2"/>
      <c r="AN298" s="2"/>
      <c r="AO298" s="2"/>
      <c r="AP298" s="2"/>
      <c r="AQ298" s="2"/>
      <c r="AR298" s="2"/>
    </row>
    <row r="299" spans="1:44" s="10" customFormat="1" x14ac:dyDescent="0.2">
      <c r="A299" s="12"/>
      <c r="B299" s="12"/>
      <c r="H299" s="2"/>
      <c r="I299" s="2"/>
      <c r="J299" s="2"/>
      <c r="K299" s="2"/>
      <c r="L299" s="2"/>
      <c r="M299" s="2"/>
      <c r="N299" s="40"/>
      <c r="O299" s="2"/>
      <c r="P299" s="2"/>
      <c r="Q299" s="2"/>
      <c r="R299" s="2"/>
      <c r="S299" s="2"/>
      <c r="V299" s="27"/>
      <c r="W299" s="27"/>
      <c r="Z299" s="42"/>
      <c r="AB299" s="42"/>
      <c r="AD299" s="42"/>
      <c r="AF299" s="12"/>
      <c r="AG299" s="2"/>
      <c r="AH299" s="2"/>
      <c r="AI299" s="2"/>
      <c r="AJ299" s="2"/>
      <c r="AK299" s="2"/>
      <c r="AL299" s="2"/>
      <c r="AM299" s="2"/>
      <c r="AN299" s="2"/>
      <c r="AO299" s="2"/>
      <c r="AP299" s="2"/>
      <c r="AQ299" s="2"/>
      <c r="AR299" s="2"/>
    </row>
    <row r="300" spans="1:44" s="10" customFormat="1" x14ac:dyDescent="0.2">
      <c r="A300" s="12"/>
      <c r="B300" s="12"/>
      <c r="H300" s="2"/>
      <c r="I300" s="2"/>
      <c r="J300" s="2"/>
      <c r="K300" s="2"/>
      <c r="L300" s="2"/>
      <c r="M300" s="2"/>
      <c r="N300" s="40"/>
      <c r="O300" s="2"/>
      <c r="P300" s="2"/>
      <c r="Q300" s="2"/>
      <c r="R300" s="2"/>
      <c r="S300" s="2"/>
      <c r="V300" s="27"/>
      <c r="W300" s="27"/>
      <c r="Z300" s="42"/>
      <c r="AB300" s="42"/>
      <c r="AD300" s="42"/>
      <c r="AF300" s="12"/>
      <c r="AG300" s="2"/>
      <c r="AH300" s="2"/>
      <c r="AI300" s="2"/>
      <c r="AJ300" s="2"/>
      <c r="AK300" s="2"/>
      <c r="AL300" s="2"/>
      <c r="AM300" s="2"/>
      <c r="AN300" s="2"/>
      <c r="AO300" s="2"/>
      <c r="AP300" s="2"/>
      <c r="AQ300" s="2"/>
      <c r="AR300" s="2"/>
    </row>
    <row r="301" spans="1:44" s="10" customFormat="1" x14ac:dyDescent="0.2">
      <c r="A301" s="12"/>
      <c r="B301" s="12"/>
      <c r="H301" s="2"/>
      <c r="I301" s="2"/>
      <c r="J301" s="2"/>
      <c r="K301" s="2"/>
      <c r="L301" s="2"/>
      <c r="M301" s="2"/>
      <c r="N301" s="40"/>
      <c r="O301" s="2"/>
      <c r="P301" s="2"/>
      <c r="Q301" s="2"/>
      <c r="R301" s="2"/>
      <c r="S301" s="2"/>
      <c r="V301" s="27"/>
      <c r="W301" s="27"/>
      <c r="Z301" s="42"/>
      <c r="AB301" s="42"/>
      <c r="AD301" s="42"/>
      <c r="AF301" s="12"/>
      <c r="AG301" s="2"/>
      <c r="AH301" s="2"/>
      <c r="AI301" s="2"/>
      <c r="AJ301" s="2"/>
      <c r="AK301" s="2"/>
      <c r="AL301" s="2"/>
      <c r="AM301" s="2"/>
      <c r="AN301" s="2"/>
      <c r="AO301" s="2"/>
      <c r="AP301" s="2"/>
      <c r="AQ301" s="2"/>
      <c r="AR301" s="2"/>
    </row>
    <row r="302" spans="1:44" s="10" customFormat="1" x14ac:dyDescent="0.2">
      <c r="A302" s="12"/>
      <c r="B302" s="12"/>
      <c r="H302" s="2"/>
      <c r="I302" s="2"/>
      <c r="J302" s="2"/>
      <c r="K302" s="2"/>
      <c r="L302" s="2"/>
      <c r="M302" s="2"/>
      <c r="N302" s="40"/>
      <c r="O302" s="2"/>
      <c r="P302" s="2"/>
      <c r="Q302" s="2"/>
      <c r="R302" s="2"/>
      <c r="S302" s="2"/>
      <c r="V302" s="27"/>
      <c r="W302" s="27"/>
      <c r="Z302" s="42"/>
      <c r="AB302" s="42"/>
      <c r="AD302" s="42"/>
      <c r="AF302" s="12"/>
      <c r="AG302" s="2"/>
      <c r="AH302" s="2"/>
      <c r="AI302" s="2"/>
      <c r="AJ302" s="2"/>
      <c r="AK302" s="2"/>
      <c r="AL302" s="2"/>
      <c r="AM302" s="2"/>
      <c r="AN302" s="2"/>
      <c r="AO302" s="2"/>
      <c r="AP302" s="2"/>
      <c r="AQ302" s="2"/>
      <c r="AR302" s="2"/>
    </row>
    <row r="303" spans="1:44" s="10" customFormat="1" x14ac:dyDescent="0.2">
      <c r="A303" s="12"/>
      <c r="B303" s="12"/>
      <c r="H303" s="2"/>
      <c r="I303" s="2"/>
      <c r="J303" s="2"/>
      <c r="K303" s="2"/>
      <c r="L303" s="2"/>
      <c r="M303" s="2"/>
      <c r="N303" s="40"/>
      <c r="O303" s="2"/>
      <c r="P303" s="2"/>
      <c r="Q303" s="2"/>
      <c r="R303" s="2"/>
      <c r="S303" s="2"/>
      <c r="V303" s="27"/>
      <c r="W303" s="27"/>
      <c r="Z303" s="42"/>
      <c r="AB303" s="42"/>
      <c r="AD303" s="42"/>
      <c r="AF303" s="12"/>
      <c r="AG303" s="2"/>
      <c r="AH303" s="2"/>
      <c r="AI303" s="2"/>
      <c r="AJ303" s="2"/>
      <c r="AK303" s="2"/>
      <c r="AL303" s="2"/>
      <c r="AM303" s="2"/>
      <c r="AN303" s="2"/>
      <c r="AO303" s="2"/>
      <c r="AP303" s="2"/>
      <c r="AQ303" s="2"/>
      <c r="AR303" s="2"/>
    </row>
    <row r="304" spans="1:44" s="10" customFormat="1" x14ac:dyDescent="0.2">
      <c r="A304" s="12"/>
      <c r="B304" s="12"/>
      <c r="H304" s="2"/>
      <c r="I304" s="2"/>
      <c r="J304" s="2"/>
      <c r="K304" s="2"/>
      <c r="L304" s="2"/>
      <c r="M304" s="2"/>
      <c r="N304" s="40"/>
      <c r="O304" s="2"/>
      <c r="P304" s="2"/>
      <c r="Q304" s="2"/>
      <c r="R304" s="2"/>
      <c r="S304" s="2"/>
      <c r="V304" s="27"/>
      <c r="W304" s="27"/>
      <c r="Z304" s="42"/>
      <c r="AB304" s="42"/>
      <c r="AD304" s="42"/>
      <c r="AF304" s="12"/>
      <c r="AG304" s="2"/>
      <c r="AH304" s="2"/>
      <c r="AI304" s="2"/>
      <c r="AJ304" s="2"/>
      <c r="AK304" s="2"/>
      <c r="AL304" s="2"/>
      <c r="AM304" s="2"/>
      <c r="AN304" s="2"/>
      <c r="AO304" s="2"/>
      <c r="AP304" s="2"/>
      <c r="AQ304" s="2"/>
      <c r="AR304" s="2"/>
    </row>
    <row r="305" spans="1:44" s="10" customFormat="1" x14ac:dyDescent="0.2">
      <c r="A305" s="12"/>
      <c r="B305" s="12"/>
      <c r="H305" s="2"/>
      <c r="I305" s="2"/>
      <c r="J305" s="2"/>
      <c r="K305" s="2"/>
      <c r="L305" s="2"/>
      <c r="M305" s="2"/>
      <c r="N305" s="40"/>
      <c r="O305" s="2"/>
      <c r="P305" s="2"/>
      <c r="Q305" s="2"/>
      <c r="R305" s="2"/>
      <c r="S305" s="2"/>
      <c r="V305" s="27"/>
      <c r="W305" s="27"/>
      <c r="Z305" s="42"/>
      <c r="AB305" s="42"/>
      <c r="AD305" s="42"/>
      <c r="AF305" s="12"/>
      <c r="AG305" s="2"/>
      <c r="AH305" s="2"/>
      <c r="AI305" s="2"/>
      <c r="AJ305" s="2"/>
      <c r="AK305" s="2"/>
      <c r="AL305" s="2"/>
      <c r="AM305" s="2"/>
      <c r="AN305" s="2"/>
      <c r="AO305" s="2"/>
      <c r="AP305" s="2"/>
      <c r="AQ305" s="2"/>
      <c r="AR305" s="2"/>
    </row>
    <row r="306" spans="1:44" s="10" customFormat="1" x14ac:dyDescent="0.2">
      <c r="A306" s="12"/>
      <c r="B306" s="12"/>
      <c r="H306" s="2"/>
      <c r="I306" s="2"/>
      <c r="J306" s="2"/>
      <c r="K306" s="2"/>
      <c r="L306" s="2"/>
      <c r="M306" s="2"/>
      <c r="N306" s="40"/>
      <c r="O306" s="2"/>
      <c r="P306" s="2"/>
      <c r="Q306" s="2"/>
      <c r="R306" s="2"/>
      <c r="S306" s="2"/>
      <c r="V306" s="27"/>
      <c r="W306" s="27"/>
      <c r="Z306" s="42"/>
      <c r="AB306" s="42"/>
      <c r="AD306" s="42"/>
      <c r="AF306" s="12"/>
      <c r="AG306" s="2"/>
      <c r="AH306" s="2"/>
      <c r="AI306" s="2"/>
      <c r="AJ306" s="2"/>
      <c r="AK306" s="2"/>
      <c r="AL306" s="2"/>
      <c r="AM306" s="2"/>
      <c r="AN306" s="2"/>
      <c r="AO306" s="2"/>
      <c r="AP306" s="2"/>
      <c r="AQ306" s="2"/>
      <c r="AR306" s="2"/>
    </row>
    <row r="307" spans="1:44" s="10" customFormat="1" x14ac:dyDescent="0.2">
      <c r="A307" s="12"/>
      <c r="B307" s="12"/>
      <c r="H307" s="2"/>
      <c r="I307" s="2"/>
      <c r="J307" s="2"/>
      <c r="K307" s="2"/>
      <c r="L307" s="2"/>
      <c r="M307" s="2"/>
      <c r="N307" s="40"/>
      <c r="O307" s="2"/>
      <c r="P307" s="2"/>
      <c r="Q307" s="2"/>
      <c r="R307" s="2"/>
      <c r="S307" s="2"/>
      <c r="V307" s="27"/>
      <c r="W307" s="27"/>
      <c r="Z307" s="42"/>
      <c r="AB307" s="42"/>
      <c r="AD307" s="42"/>
      <c r="AF307" s="12"/>
      <c r="AG307" s="2"/>
      <c r="AH307" s="2"/>
      <c r="AI307" s="2"/>
      <c r="AJ307" s="2"/>
      <c r="AK307" s="2"/>
      <c r="AL307" s="2"/>
      <c r="AM307" s="2"/>
      <c r="AN307" s="2"/>
      <c r="AO307" s="2"/>
      <c r="AP307" s="2"/>
      <c r="AQ307" s="2"/>
      <c r="AR307" s="2"/>
    </row>
    <row r="308" spans="1:44" s="10" customFormat="1" x14ac:dyDescent="0.2">
      <c r="A308" s="12"/>
      <c r="B308" s="12"/>
      <c r="H308" s="2"/>
      <c r="I308" s="2"/>
      <c r="J308" s="2"/>
      <c r="K308" s="2"/>
      <c r="L308" s="2"/>
      <c r="M308" s="2"/>
      <c r="N308" s="40"/>
      <c r="O308" s="2"/>
      <c r="P308" s="2"/>
      <c r="Q308" s="2"/>
      <c r="R308" s="2"/>
      <c r="S308" s="2"/>
      <c r="V308" s="27"/>
      <c r="W308" s="27"/>
      <c r="Z308" s="42"/>
      <c r="AB308" s="42"/>
      <c r="AD308" s="42"/>
      <c r="AF308" s="12"/>
      <c r="AG308" s="2"/>
      <c r="AH308" s="2"/>
      <c r="AI308" s="2"/>
      <c r="AJ308" s="2"/>
      <c r="AK308" s="2"/>
      <c r="AL308" s="2"/>
      <c r="AM308" s="2"/>
      <c r="AN308" s="2"/>
      <c r="AO308" s="2"/>
      <c r="AP308" s="2"/>
      <c r="AQ308" s="2"/>
      <c r="AR308" s="2"/>
    </row>
    <row r="309" spans="1:44" s="10" customFormat="1" x14ac:dyDescent="0.2">
      <c r="A309" s="12"/>
      <c r="B309" s="12"/>
      <c r="H309" s="2"/>
      <c r="I309" s="2"/>
      <c r="J309" s="2"/>
      <c r="K309" s="2"/>
      <c r="L309" s="2"/>
      <c r="M309" s="2"/>
      <c r="N309" s="40"/>
      <c r="O309" s="2"/>
      <c r="P309" s="2"/>
      <c r="Q309" s="2"/>
      <c r="R309" s="2"/>
      <c r="S309" s="2"/>
      <c r="V309" s="27"/>
      <c r="W309" s="27"/>
      <c r="Z309" s="42"/>
      <c r="AB309" s="42"/>
      <c r="AD309" s="42"/>
      <c r="AF309" s="12"/>
      <c r="AG309" s="2"/>
      <c r="AH309" s="2"/>
      <c r="AI309" s="2"/>
      <c r="AJ309" s="2"/>
      <c r="AK309" s="2"/>
      <c r="AL309" s="2"/>
      <c r="AM309" s="2"/>
      <c r="AN309" s="2"/>
      <c r="AO309" s="2"/>
      <c r="AP309" s="2"/>
      <c r="AQ309" s="2"/>
      <c r="AR309" s="2"/>
    </row>
    <row r="310" spans="1:44" s="10" customFormat="1" x14ac:dyDescent="0.2">
      <c r="A310" s="12"/>
      <c r="B310" s="12"/>
      <c r="H310" s="2"/>
      <c r="I310" s="2"/>
      <c r="J310" s="2"/>
      <c r="K310" s="2"/>
      <c r="L310" s="2"/>
      <c r="M310" s="2"/>
      <c r="N310" s="40"/>
      <c r="O310" s="2"/>
      <c r="P310" s="2"/>
      <c r="Q310" s="2"/>
      <c r="R310" s="2"/>
      <c r="S310" s="2"/>
      <c r="V310" s="27"/>
      <c r="W310" s="27"/>
      <c r="Z310" s="42"/>
      <c r="AB310" s="42"/>
      <c r="AD310" s="42"/>
      <c r="AF310" s="12"/>
      <c r="AG310" s="2"/>
      <c r="AH310" s="2"/>
      <c r="AI310" s="2"/>
      <c r="AJ310" s="2"/>
      <c r="AK310" s="2"/>
      <c r="AL310" s="2"/>
      <c r="AM310" s="2"/>
      <c r="AN310" s="2"/>
      <c r="AO310" s="2"/>
      <c r="AP310" s="2"/>
      <c r="AQ310" s="2"/>
      <c r="AR310" s="2"/>
    </row>
    <row r="311" spans="1:44" s="10" customFormat="1" x14ac:dyDescent="0.2">
      <c r="A311" s="12"/>
      <c r="B311" s="12"/>
      <c r="H311" s="2"/>
      <c r="I311" s="2"/>
      <c r="J311" s="2"/>
      <c r="K311" s="2"/>
      <c r="L311" s="2"/>
      <c r="M311" s="2"/>
      <c r="N311" s="40"/>
      <c r="O311" s="2"/>
      <c r="P311" s="2"/>
      <c r="Q311" s="2"/>
      <c r="R311" s="2"/>
      <c r="S311" s="2"/>
      <c r="V311" s="27"/>
      <c r="W311" s="27"/>
      <c r="Z311" s="42"/>
      <c r="AB311" s="42"/>
      <c r="AD311" s="42"/>
      <c r="AF311" s="12"/>
      <c r="AG311" s="2"/>
      <c r="AH311" s="2"/>
      <c r="AI311" s="2"/>
      <c r="AJ311" s="2"/>
      <c r="AK311" s="2"/>
      <c r="AL311" s="2"/>
      <c r="AM311" s="2"/>
      <c r="AN311" s="2"/>
      <c r="AO311" s="2"/>
      <c r="AP311" s="2"/>
      <c r="AQ311" s="2"/>
      <c r="AR311" s="2"/>
    </row>
    <row r="312" spans="1:44" s="10" customFormat="1" x14ac:dyDescent="0.2">
      <c r="A312" s="12"/>
      <c r="B312" s="12"/>
      <c r="H312" s="2"/>
      <c r="I312" s="2"/>
      <c r="J312" s="2"/>
      <c r="K312" s="2"/>
      <c r="L312" s="2"/>
      <c r="M312" s="2"/>
      <c r="N312" s="40"/>
      <c r="O312" s="2"/>
      <c r="P312" s="2"/>
      <c r="Q312" s="2"/>
      <c r="R312" s="2"/>
      <c r="S312" s="2"/>
      <c r="V312" s="27"/>
      <c r="W312" s="27"/>
      <c r="Z312" s="42"/>
      <c r="AB312" s="42"/>
      <c r="AD312" s="42"/>
      <c r="AF312" s="12"/>
      <c r="AG312" s="2"/>
      <c r="AH312" s="2"/>
      <c r="AI312" s="2"/>
      <c r="AJ312" s="2"/>
      <c r="AK312" s="2"/>
      <c r="AL312" s="2"/>
      <c r="AM312" s="2"/>
      <c r="AN312" s="2"/>
      <c r="AO312" s="2"/>
      <c r="AP312" s="2"/>
      <c r="AQ312" s="2"/>
      <c r="AR312" s="2"/>
    </row>
    <row r="313" spans="1:44" s="10" customFormat="1" x14ac:dyDescent="0.2">
      <c r="A313" s="12"/>
      <c r="B313" s="12"/>
      <c r="H313" s="2"/>
      <c r="I313" s="2"/>
      <c r="J313" s="2"/>
      <c r="K313" s="2"/>
      <c r="L313" s="2"/>
      <c r="M313" s="2"/>
      <c r="N313" s="40"/>
      <c r="O313" s="2"/>
      <c r="P313" s="2"/>
      <c r="Q313" s="2"/>
      <c r="R313" s="2"/>
      <c r="S313" s="2"/>
      <c r="V313" s="27"/>
      <c r="W313" s="27"/>
      <c r="Z313" s="42"/>
      <c r="AB313" s="42"/>
      <c r="AD313" s="42"/>
      <c r="AF313" s="12"/>
      <c r="AG313" s="2"/>
      <c r="AH313" s="2"/>
      <c r="AI313" s="2"/>
      <c r="AJ313" s="2"/>
      <c r="AK313" s="2"/>
      <c r="AL313" s="2"/>
      <c r="AM313" s="2"/>
      <c r="AN313" s="2"/>
      <c r="AO313" s="2"/>
      <c r="AP313" s="2"/>
      <c r="AQ313" s="2"/>
      <c r="AR313" s="2"/>
    </row>
    <row r="314" spans="1:44" s="10" customFormat="1" x14ac:dyDescent="0.2">
      <c r="A314" s="12"/>
      <c r="B314" s="12"/>
      <c r="H314" s="2"/>
      <c r="I314" s="2"/>
      <c r="J314" s="2"/>
      <c r="K314" s="2"/>
      <c r="L314" s="2"/>
      <c r="M314" s="2"/>
      <c r="N314" s="40"/>
      <c r="O314" s="2"/>
      <c r="P314" s="2"/>
      <c r="Q314" s="2"/>
      <c r="R314" s="2"/>
      <c r="S314" s="2"/>
      <c r="V314" s="27"/>
      <c r="W314" s="27"/>
      <c r="Z314" s="42"/>
      <c r="AB314" s="42"/>
      <c r="AD314" s="42"/>
      <c r="AF314" s="12"/>
      <c r="AG314" s="2"/>
      <c r="AH314" s="2"/>
      <c r="AI314" s="2"/>
      <c r="AJ314" s="2"/>
      <c r="AK314" s="2"/>
      <c r="AL314" s="2"/>
      <c r="AM314" s="2"/>
      <c r="AN314" s="2"/>
      <c r="AO314" s="2"/>
      <c r="AP314" s="2"/>
      <c r="AQ314" s="2"/>
      <c r="AR314" s="2"/>
    </row>
    <row r="315" spans="1:44" s="10" customFormat="1" x14ac:dyDescent="0.2">
      <c r="A315" s="12"/>
      <c r="B315" s="12"/>
      <c r="H315" s="2"/>
      <c r="I315" s="2"/>
      <c r="J315" s="2"/>
      <c r="K315" s="2"/>
      <c r="L315" s="2"/>
      <c r="M315" s="2"/>
      <c r="N315" s="40"/>
      <c r="O315" s="2"/>
      <c r="P315" s="2"/>
      <c r="Q315" s="2"/>
      <c r="R315" s="2"/>
      <c r="S315" s="2"/>
      <c r="V315" s="27"/>
      <c r="W315" s="27"/>
      <c r="Z315" s="42"/>
      <c r="AB315" s="42"/>
      <c r="AD315" s="42"/>
      <c r="AF315" s="12"/>
      <c r="AG315" s="2"/>
      <c r="AH315" s="2"/>
      <c r="AI315" s="2"/>
      <c r="AJ315" s="2"/>
      <c r="AK315" s="2"/>
      <c r="AL315" s="2"/>
      <c r="AM315" s="2"/>
      <c r="AN315" s="2"/>
      <c r="AO315" s="2"/>
      <c r="AP315" s="2"/>
      <c r="AQ315" s="2"/>
      <c r="AR315" s="2"/>
    </row>
    <row r="316" spans="1:44" s="10" customFormat="1" x14ac:dyDescent="0.2">
      <c r="A316" s="12"/>
      <c r="B316" s="12"/>
      <c r="H316" s="2"/>
      <c r="I316" s="2"/>
      <c r="J316" s="2"/>
      <c r="K316" s="2"/>
      <c r="L316" s="2"/>
      <c r="M316" s="2"/>
      <c r="N316" s="40"/>
      <c r="O316" s="2"/>
      <c r="P316" s="2"/>
      <c r="Q316" s="2"/>
      <c r="R316" s="2"/>
      <c r="S316" s="2"/>
      <c r="V316" s="27"/>
      <c r="W316" s="27"/>
      <c r="Z316" s="42"/>
      <c r="AB316" s="42"/>
      <c r="AD316" s="42"/>
      <c r="AF316" s="12"/>
      <c r="AG316" s="2"/>
      <c r="AH316" s="2"/>
      <c r="AI316" s="2"/>
      <c r="AJ316" s="2"/>
      <c r="AK316" s="2"/>
      <c r="AL316" s="2"/>
      <c r="AM316" s="2"/>
      <c r="AN316" s="2"/>
      <c r="AO316" s="2"/>
      <c r="AP316" s="2"/>
      <c r="AQ316" s="2"/>
      <c r="AR316" s="2"/>
    </row>
    <row r="317" spans="1:44" s="10" customFormat="1" x14ac:dyDescent="0.2">
      <c r="A317" s="12"/>
      <c r="B317" s="12"/>
      <c r="H317" s="2"/>
      <c r="I317" s="2"/>
      <c r="J317" s="2"/>
      <c r="K317" s="2"/>
      <c r="L317" s="2"/>
      <c r="M317" s="2"/>
      <c r="N317" s="40"/>
      <c r="O317" s="2"/>
      <c r="P317" s="2"/>
      <c r="Q317" s="2"/>
      <c r="R317" s="2"/>
      <c r="S317" s="2"/>
      <c r="V317" s="27"/>
      <c r="W317" s="27"/>
      <c r="Z317" s="42"/>
      <c r="AB317" s="42"/>
      <c r="AD317" s="42"/>
      <c r="AF317" s="12"/>
      <c r="AG317" s="2"/>
      <c r="AH317" s="2"/>
      <c r="AI317" s="2"/>
      <c r="AJ317" s="2"/>
      <c r="AK317" s="2"/>
      <c r="AL317" s="2"/>
      <c r="AM317" s="2"/>
      <c r="AN317" s="2"/>
      <c r="AO317" s="2"/>
      <c r="AP317" s="2"/>
      <c r="AQ317" s="2"/>
      <c r="AR317" s="2"/>
    </row>
    <row r="318" spans="1:44" s="10" customFormat="1" x14ac:dyDescent="0.2">
      <c r="A318" s="12"/>
      <c r="B318" s="12"/>
      <c r="H318" s="2"/>
      <c r="I318" s="2"/>
      <c r="J318" s="2"/>
      <c r="K318" s="2"/>
      <c r="L318" s="2"/>
      <c r="M318" s="2"/>
      <c r="N318" s="40"/>
      <c r="O318" s="2"/>
      <c r="P318" s="2"/>
      <c r="Q318" s="2"/>
      <c r="R318" s="2"/>
      <c r="S318" s="2"/>
      <c r="V318" s="27"/>
      <c r="W318" s="27"/>
      <c r="Z318" s="42"/>
      <c r="AB318" s="42"/>
      <c r="AD318" s="42"/>
      <c r="AF318" s="12"/>
      <c r="AG318" s="2"/>
      <c r="AH318" s="2"/>
      <c r="AI318" s="2"/>
      <c r="AJ318" s="2"/>
      <c r="AK318" s="2"/>
      <c r="AL318" s="2"/>
      <c r="AM318" s="2"/>
      <c r="AN318" s="2"/>
      <c r="AO318" s="2"/>
      <c r="AP318" s="2"/>
      <c r="AQ318" s="2"/>
      <c r="AR318" s="2"/>
    </row>
    <row r="319" spans="1:44" s="10" customFormat="1" x14ac:dyDescent="0.2">
      <c r="A319" s="12"/>
      <c r="B319" s="12"/>
      <c r="H319" s="2"/>
      <c r="I319" s="2"/>
      <c r="J319" s="2"/>
      <c r="K319" s="2"/>
      <c r="L319" s="2"/>
      <c r="M319" s="2"/>
      <c r="N319" s="40"/>
      <c r="O319" s="2"/>
      <c r="P319" s="2"/>
      <c r="Q319" s="2"/>
      <c r="R319" s="2"/>
      <c r="S319" s="2"/>
      <c r="V319" s="27"/>
      <c r="W319" s="27"/>
      <c r="Z319" s="42"/>
      <c r="AB319" s="42"/>
      <c r="AD319" s="42"/>
      <c r="AF319" s="12"/>
      <c r="AG319" s="2"/>
      <c r="AH319" s="2"/>
      <c r="AI319" s="2"/>
      <c r="AJ319" s="2"/>
      <c r="AK319" s="2"/>
      <c r="AL319" s="2"/>
      <c r="AM319" s="2"/>
      <c r="AN319" s="2"/>
      <c r="AO319" s="2"/>
      <c r="AP319" s="2"/>
      <c r="AQ319" s="2"/>
      <c r="AR319" s="2"/>
    </row>
    <row r="320" spans="1:44" s="10" customFormat="1" x14ac:dyDescent="0.2">
      <c r="A320" s="12"/>
      <c r="B320" s="12"/>
      <c r="H320" s="2"/>
      <c r="I320" s="2"/>
      <c r="J320" s="2"/>
      <c r="K320" s="2"/>
      <c r="L320" s="2"/>
      <c r="M320" s="2"/>
      <c r="N320" s="40"/>
      <c r="O320" s="2"/>
      <c r="P320" s="2"/>
      <c r="Q320" s="2"/>
      <c r="R320" s="2"/>
      <c r="S320" s="2"/>
      <c r="V320" s="27"/>
      <c r="W320" s="27"/>
      <c r="Z320" s="42"/>
      <c r="AB320" s="42"/>
      <c r="AD320" s="42"/>
      <c r="AF320" s="12"/>
      <c r="AG320" s="2"/>
      <c r="AH320" s="2"/>
      <c r="AI320" s="2"/>
      <c r="AJ320" s="2"/>
      <c r="AK320" s="2"/>
      <c r="AL320" s="2"/>
      <c r="AM320" s="2"/>
      <c r="AN320" s="2"/>
      <c r="AO320" s="2"/>
      <c r="AP320" s="2"/>
      <c r="AQ320" s="2"/>
      <c r="AR320" s="2"/>
    </row>
    <row r="321" spans="1:44" s="10" customFormat="1" x14ac:dyDescent="0.2">
      <c r="A321" s="12"/>
      <c r="B321" s="12"/>
      <c r="H321" s="2"/>
      <c r="I321" s="2"/>
      <c r="J321" s="2"/>
      <c r="K321" s="2"/>
      <c r="L321" s="2"/>
      <c r="M321" s="2"/>
      <c r="N321" s="40"/>
      <c r="O321" s="2"/>
      <c r="P321" s="2"/>
      <c r="Q321" s="2"/>
      <c r="R321" s="2"/>
      <c r="S321" s="2"/>
      <c r="V321" s="27"/>
      <c r="W321" s="27"/>
      <c r="Z321" s="42"/>
      <c r="AB321" s="42"/>
      <c r="AD321" s="42"/>
      <c r="AF321" s="12"/>
      <c r="AG321" s="2"/>
      <c r="AH321" s="2"/>
      <c r="AI321" s="2"/>
      <c r="AJ321" s="2"/>
      <c r="AK321" s="2"/>
      <c r="AL321" s="2"/>
      <c r="AM321" s="2"/>
      <c r="AN321" s="2"/>
      <c r="AO321" s="2"/>
      <c r="AP321" s="2"/>
      <c r="AQ321" s="2"/>
      <c r="AR321" s="2"/>
    </row>
    <row r="322" spans="1:44" s="10" customFormat="1" x14ac:dyDescent="0.2">
      <c r="A322" s="12"/>
      <c r="B322" s="12"/>
      <c r="H322" s="2"/>
      <c r="I322" s="2"/>
      <c r="J322" s="2"/>
      <c r="K322" s="2"/>
      <c r="L322" s="2"/>
      <c r="M322" s="2"/>
      <c r="N322" s="40"/>
      <c r="O322" s="2"/>
      <c r="P322" s="2"/>
      <c r="Q322" s="2"/>
      <c r="R322" s="2"/>
      <c r="S322" s="2"/>
      <c r="V322" s="27"/>
      <c r="W322" s="27"/>
      <c r="Z322" s="42"/>
      <c r="AB322" s="42"/>
      <c r="AD322" s="42"/>
      <c r="AF322" s="12"/>
      <c r="AG322" s="2"/>
      <c r="AH322" s="2"/>
      <c r="AI322" s="2"/>
      <c r="AJ322" s="2"/>
      <c r="AK322" s="2"/>
      <c r="AL322" s="2"/>
      <c r="AM322" s="2"/>
      <c r="AN322" s="2"/>
      <c r="AO322" s="2"/>
      <c r="AP322" s="2"/>
      <c r="AQ322" s="2"/>
      <c r="AR322" s="2"/>
    </row>
    <row r="323" spans="1:44" s="10" customFormat="1" x14ac:dyDescent="0.2">
      <c r="A323" s="12"/>
      <c r="B323" s="12"/>
      <c r="H323" s="2"/>
      <c r="I323" s="2"/>
      <c r="J323" s="2"/>
      <c r="K323" s="2"/>
      <c r="L323" s="2"/>
      <c r="M323" s="2"/>
      <c r="N323" s="40"/>
      <c r="O323" s="2"/>
      <c r="P323" s="2"/>
      <c r="Q323" s="2"/>
      <c r="R323" s="2"/>
      <c r="S323" s="2"/>
      <c r="V323" s="27"/>
      <c r="W323" s="27"/>
      <c r="Z323" s="42"/>
      <c r="AB323" s="42"/>
      <c r="AD323" s="42"/>
      <c r="AF323" s="12"/>
      <c r="AG323" s="2"/>
      <c r="AH323" s="2"/>
      <c r="AI323" s="2"/>
      <c r="AJ323" s="2"/>
      <c r="AK323" s="2"/>
      <c r="AL323" s="2"/>
      <c r="AM323" s="2"/>
      <c r="AN323" s="2"/>
      <c r="AO323" s="2"/>
      <c r="AP323" s="2"/>
      <c r="AQ323" s="2"/>
      <c r="AR323" s="2"/>
    </row>
    <row r="324" spans="1:44" s="10" customFormat="1" x14ac:dyDescent="0.2">
      <c r="A324" s="12"/>
      <c r="B324" s="12"/>
      <c r="H324" s="2"/>
      <c r="I324" s="2"/>
      <c r="J324" s="2"/>
      <c r="K324" s="2"/>
      <c r="L324" s="2"/>
      <c r="M324" s="2"/>
      <c r="N324" s="40"/>
      <c r="O324" s="2"/>
      <c r="P324" s="2"/>
      <c r="Q324" s="2"/>
      <c r="R324" s="2"/>
      <c r="S324" s="2"/>
      <c r="V324" s="27"/>
      <c r="W324" s="27"/>
      <c r="Z324" s="42"/>
      <c r="AB324" s="42"/>
      <c r="AD324" s="42"/>
      <c r="AF324" s="12"/>
      <c r="AG324" s="2"/>
      <c r="AH324" s="2"/>
      <c r="AI324" s="2"/>
      <c r="AJ324" s="2"/>
      <c r="AK324" s="2"/>
      <c r="AL324" s="2"/>
      <c r="AM324" s="2"/>
      <c r="AN324" s="2"/>
      <c r="AO324" s="2"/>
      <c r="AP324" s="2"/>
      <c r="AQ324" s="2"/>
      <c r="AR324" s="2"/>
    </row>
    <row r="325" spans="1:44" s="10" customFormat="1" x14ac:dyDescent="0.2">
      <c r="A325" s="12"/>
      <c r="B325" s="12"/>
      <c r="H325" s="2"/>
      <c r="I325" s="2"/>
      <c r="J325" s="2"/>
      <c r="K325" s="2"/>
      <c r="L325" s="2"/>
      <c r="M325" s="2"/>
      <c r="N325" s="40"/>
      <c r="O325" s="2"/>
      <c r="P325" s="2"/>
      <c r="Q325" s="2"/>
      <c r="R325" s="2"/>
      <c r="S325" s="2"/>
      <c r="V325" s="27"/>
      <c r="W325" s="27"/>
      <c r="Z325" s="42"/>
      <c r="AB325" s="42"/>
      <c r="AD325" s="42"/>
      <c r="AF325" s="12"/>
      <c r="AG325" s="2"/>
      <c r="AH325" s="2"/>
      <c r="AI325" s="2"/>
      <c r="AJ325" s="2"/>
      <c r="AK325" s="2"/>
      <c r="AL325" s="2"/>
      <c r="AM325" s="2"/>
      <c r="AN325" s="2"/>
      <c r="AO325" s="2"/>
      <c r="AP325" s="2"/>
      <c r="AQ325" s="2"/>
      <c r="AR325" s="2"/>
    </row>
    <row r="326" spans="1:44" s="10" customFormat="1" x14ac:dyDescent="0.2">
      <c r="A326" s="12"/>
      <c r="B326" s="12"/>
      <c r="H326" s="2"/>
      <c r="I326" s="2"/>
      <c r="J326" s="2"/>
      <c r="K326" s="2"/>
      <c r="L326" s="2"/>
      <c r="M326" s="2"/>
      <c r="N326" s="40"/>
      <c r="O326" s="2"/>
      <c r="P326" s="2"/>
      <c r="Q326" s="2"/>
      <c r="R326" s="2"/>
      <c r="S326" s="2"/>
      <c r="V326" s="27"/>
      <c r="W326" s="27"/>
      <c r="Z326" s="42"/>
      <c r="AB326" s="42"/>
      <c r="AD326" s="42"/>
      <c r="AF326" s="12"/>
      <c r="AG326" s="2"/>
      <c r="AH326" s="2"/>
      <c r="AI326" s="2"/>
      <c r="AJ326" s="2"/>
      <c r="AK326" s="2"/>
      <c r="AL326" s="2"/>
      <c r="AM326" s="2"/>
      <c r="AN326" s="2"/>
      <c r="AO326" s="2"/>
      <c r="AP326" s="2"/>
      <c r="AQ326" s="2"/>
      <c r="AR326" s="2"/>
    </row>
    <row r="327" spans="1:44" s="10" customFormat="1" x14ac:dyDescent="0.2">
      <c r="A327" s="12"/>
      <c r="B327" s="12"/>
      <c r="H327" s="2"/>
      <c r="I327" s="2"/>
      <c r="J327" s="2"/>
      <c r="K327" s="2"/>
      <c r="L327" s="2"/>
      <c r="M327" s="2"/>
      <c r="N327" s="40"/>
      <c r="O327" s="2"/>
      <c r="P327" s="2"/>
      <c r="Q327" s="2"/>
      <c r="R327" s="2"/>
      <c r="S327" s="2"/>
      <c r="V327" s="27"/>
      <c r="W327" s="27"/>
      <c r="Z327" s="42"/>
      <c r="AB327" s="42"/>
      <c r="AD327" s="42"/>
      <c r="AF327" s="12"/>
      <c r="AG327" s="2"/>
      <c r="AH327" s="2"/>
      <c r="AI327" s="2"/>
      <c r="AJ327" s="2"/>
      <c r="AK327" s="2"/>
      <c r="AL327" s="2"/>
      <c r="AM327" s="2"/>
      <c r="AN327" s="2"/>
      <c r="AO327" s="2"/>
      <c r="AP327" s="2"/>
      <c r="AQ327" s="2"/>
      <c r="AR327" s="2"/>
    </row>
    <row r="328" spans="1:44" s="10" customFormat="1" x14ac:dyDescent="0.2">
      <c r="A328" s="12"/>
      <c r="B328" s="12"/>
      <c r="H328" s="2"/>
      <c r="I328" s="2"/>
      <c r="J328" s="2"/>
      <c r="K328" s="2"/>
      <c r="L328" s="2"/>
      <c r="M328" s="2"/>
      <c r="N328" s="40"/>
      <c r="O328" s="2"/>
      <c r="P328" s="2"/>
      <c r="Q328" s="2"/>
      <c r="R328" s="2"/>
      <c r="S328" s="2"/>
      <c r="V328" s="27"/>
      <c r="W328" s="27"/>
      <c r="Z328" s="42"/>
      <c r="AB328" s="42"/>
      <c r="AD328" s="42"/>
      <c r="AF328" s="12"/>
      <c r="AG328" s="2"/>
      <c r="AH328" s="2"/>
      <c r="AI328" s="2"/>
      <c r="AJ328" s="2"/>
      <c r="AK328" s="2"/>
      <c r="AL328" s="2"/>
      <c r="AM328" s="2"/>
      <c r="AN328" s="2"/>
      <c r="AO328" s="2"/>
      <c r="AP328" s="2"/>
      <c r="AQ328" s="2"/>
      <c r="AR328" s="2"/>
    </row>
    <row r="329" spans="1:44" s="10" customFormat="1" x14ac:dyDescent="0.2">
      <c r="A329" s="12"/>
      <c r="B329" s="12"/>
      <c r="H329" s="2"/>
      <c r="I329" s="2"/>
      <c r="J329" s="2"/>
      <c r="K329" s="2"/>
      <c r="L329" s="2"/>
      <c r="M329" s="2"/>
      <c r="N329" s="40"/>
      <c r="O329" s="2"/>
      <c r="P329" s="2"/>
      <c r="Q329" s="2"/>
      <c r="R329" s="2"/>
      <c r="S329" s="2"/>
      <c r="V329" s="27"/>
      <c r="W329" s="27"/>
      <c r="Z329" s="42"/>
      <c r="AB329" s="42"/>
      <c r="AD329" s="42"/>
      <c r="AF329" s="12"/>
      <c r="AG329" s="2"/>
      <c r="AH329" s="2"/>
      <c r="AI329" s="2"/>
      <c r="AJ329" s="2"/>
      <c r="AK329" s="2"/>
      <c r="AL329" s="2"/>
      <c r="AM329" s="2"/>
      <c r="AN329" s="2"/>
      <c r="AO329" s="2"/>
      <c r="AP329" s="2"/>
      <c r="AQ329" s="2"/>
      <c r="AR329" s="2"/>
    </row>
    <row r="330" spans="1:44" s="10" customFormat="1" x14ac:dyDescent="0.2">
      <c r="A330" s="12"/>
      <c r="B330" s="12"/>
      <c r="H330" s="2"/>
      <c r="I330" s="2"/>
      <c r="J330" s="2"/>
      <c r="K330" s="2"/>
      <c r="L330" s="2"/>
      <c r="M330" s="2"/>
      <c r="N330" s="40"/>
      <c r="O330" s="2"/>
      <c r="P330" s="2"/>
      <c r="Q330" s="2"/>
      <c r="R330" s="2"/>
      <c r="S330" s="2"/>
      <c r="V330" s="27"/>
      <c r="W330" s="27"/>
      <c r="Z330" s="42"/>
      <c r="AB330" s="42"/>
      <c r="AD330" s="42"/>
      <c r="AF330" s="12"/>
      <c r="AG330" s="2"/>
      <c r="AH330" s="2"/>
      <c r="AI330" s="2"/>
      <c r="AJ330" s="2"/>
      <c r="AK330" s="2"/>
      <c r="AL330" s="2"/>
      <c r="AM330" s="2"/>
      <c r="AN330" s="2"/>
      <c r="AO330" s="2"/>
      <c r="AP330" s="2"/>
      <c r="AQ330" s="2"/>
      <c r="AR330" s="2"/>
    </row>
    <row r="331" spans="1:44" s="10" customFormat="1" x14ac:dyDescent="0.2">
      <c r="A331" s="12"/>
      <c r="B331" s="12"/>
      <c r="H331" s="2"/>
      <c r="I331" s="2"/>
      <c r="J331" s="2"/>
      <c r="K331" s="2"/>
      <c r="L331" s="2"/>
      <c r="M331" s="2"/>
      <c r="N331" s="40"/>
      <c r="O331" s="2"/>
      <c r="P331" s="2"/>
      <c r="Q331" s="2"/>
      <c r="R331" s="2"/>
      <c r="S331" s="2"/>
      <c r="V331" s="27"/>
      <c r="W331" s="27"/>
      <c r="Z331" s="42"/>
      <c r="AB331" s="42"/>
      <c r="AD331" s="42"/>
      <c r="AF331" s="12"/>
      <c r="AG331" s="2"/>
      <c r="AH331" s="2"/>
      <c r="AI331" s="2"/>
      <c r="AJ331" s="2"/>
      <c r="AK331" s="2"/>
      <c r="AL331" s="2"/>
      <c r="AM331" s="2"/>
      <c r="AN331" s="2"/>
      <c r="AO331" s="2"/>
      <c r="AP331" s="2"/>
      <c r="AQ331" s="2"/>
      <c r="AR331" s="2"/>
    </row>
    <row r="332" spans="1:44" s="10" customFormat="1" x14ac:dyDescent="0.2">
      <c r="A332" s="12"/>
      <c r="B332" s="12"/>
      <c r="H332" s="2"/>
      <c r="I332" s="2"/>
      <c r="J332" s="2"/>
      <c r="K332" s="2"/>
      <c r="L332" s="2"/>
      <c r="M332" s="2"/>
      <c r="N332" s="40"/>
      <c r="O332" s="2"/>
      <c r="P332" s="2"/>
      <c r="Q332" s="2"/>
      <c r="R332" s="2"/>
      <c r="S332" s="2"/>
      <c r="V332" s="27"/>
      <c r="W332" s="27"/>
      <c r="Z332" s="42"/>
      <c r="AB332" s="42"/>
      <c r="AD332" s="42"/>
      <c r="AF332" s="12"/>
      <c r="AG332" s="2"/>
      <c r="AH332" s="2"/>
      <c r="AI332" s="2"/>
      <c r="AJ332" s="2"/>
      <c r="AK332" s="2"/>
      <c r="AL332" s="2"/>
      <c r="AM332" s="2"/>
      <c r="AN332" s="2"/>
      <c r="AO332" s="2"/>
      <c r="AP332" s="2"/>
      <c r="AQ332" s="2"/>
      <c r="AR332" s="2"/>
    </row>
    <row r="333" spans="1:44" s="10" customFormat="1" x14ac:dyDescent="0.2">
      <c r="A333" s="12"/>
      <c r="B333" s="12"/>
      <c r="H333" s="2"/>
      <c r="I333" s="2"/>
      <c r="J333" s="2"/>
      <c r="K333" s="2"/>
      <c r="L333" s="2"/>
      <c r="M333" s="2"/>
      <c r="N333" s="40"/>
      <c r="O333" s="2"/>
      <c r="P333" s="2"/>
      <c r="Q333" s="2"/>
      <c r="R333" s="2"/>
      <c r="S333" s="2"/>
      <c r="V333" s="27"/>
      <c r="W333" s="27"/>
      <c r="Z333" s="42"/>
      <c r="AB333" s="42"/>
      <c r="AD333" s="42"/>
      <c r="AF333" s="12"/>
      <c r="AG333" s="2"/>
      <c r="AH333" s="2"/>
      <c r="AI333" s="2"/>
      <c r="AJ333" s="2"/>
      <c r="AK333" s="2"/>
      <c r="AL333" s="2"/>
      <c r="AM333" s="2"/>
      <c r="AN333" s="2"/>
      <c r="AO333" s="2"/>
      <c r="AP333" s="2"/>
      <c r="AQ333" s="2"/>
      <c r="AR333" s="2"/>
    </row>
    <row r="334" spans="1:44" s="10" customFormat="1" x14ac:dyDescent="0.2">
      <c r="A334" s="12"/>
      <c r="B334" s="12"/>
      <c r="H334" s="2"/>
      <c r="I334" s="2"/>
      <c r="J334" s="2"/>
      <c r="K334" s="2"/>
      <c r="L334" s="2"/>
      <c r="M334" s="2"/>
      <c r="N334" s="40"/>
      <c r="O334" s="2"/>
      <c r="P334" s="2"/>
      <c r="Q334" s="2"/>
      <c r="R334" s="2"/>
      <c r="S334" s="2"/>
      <c r="V334" s="27"/>
      <c r="W334" s="27"/>
      <c r="Z334" s="42"/>
      <c r="AB334" s="42"/>
      <c r="AD334" s="42"/>
      <c r="AF334" s="12"/>
      <c r="AG334" s="2"/>
      <c r="AH334" s="2"/>
      <c r="AI334" s="2"/>
      <c r="AJ334" s="2"/>
      <c r="AK334" s="2"/>
      <c r="AL334" s="2"/>
      <c r="AM334" s="2"/>
      <c r="AN334" s="2"/>
      <c r="AO334" s="2"/>
      <c r="AP334" s="2"/>
      <c r="AQ334" s="2"/>
      <c r="AR334" s="2"/>
    </row>
    <row r="335" spans="1:44" s="10" customFormat="1" x14ac:dyDescent="0.2">
      <c r="A335" s="12"/>
      <c r="B335" s="12"/>
      <c r="H335" s="2"/>
      <c r="I335" s="2"/>
      <c r="J335" s="2"/>
      <c r="K335" s="2"/>
      <c r="L335" s="2"/>
      <c r="M335" s="2"/>
      <c r="N335" s="40"/>
      <c r="O335" s="2"/>
      <c r="P335" s="2"/>
      <c r="Q335" s="2"/>
      <c r="R335" s="2"/>
      <c r="S335" s="2"/>
      <c r="V335" s="27"/>
      <c r="W335" s="27"/>
      <c r="Z335" s="42"/>
      <c r="AB335" s="42"/>
      <c r="AD335" s="42"/>
      <c r="AF335" s="12"/>
      <c r="AG335" s="2"/>
      <c r="AH335" s="2"/>
      <c r="AI335" s="2"/>
      <c r="AJ335" s="2"/>
      <c r="AK335" s="2"/>
      <c r="AL335" s="2"/>
      <c r="AM335" s="2"/>
      <c r="AN335" s="2"/>
      <c r="AO335" s="2"/>
      <c r="AP335" s="2"/>
      <c r="AQ335" s="2"/>
      <c r="AR335" s="2"/>
    </row>
    <row r="336" spans="1:44" s="10" customFormat="1" x14ac:dyDescent="0.2">
      <c r="A336" s="12"/>
      <c r="B336" s="12"/>
      <c r="H336" s="2"/>
      <c r="I336" s="2"/>
      <c r="J336" s="2"/>
      <c r="K336" s="2"/>
      <c r="L336" s="2"/>
      <c r="M336" s="2"/>
      <c r="N336" s="40"/>
      <c r="O336" s="2"/>
      <c r="P336" s="2"/>
      <c r="Q336" s="2"/>
      <c r="R336" s="2"/>
      <c r="S336" s="2"/>
      <c r="V336" s="27"/>
      <c r="W336" s="27"/>
      <c r="Z336" s="42"/>
      <c r="AB336" s="42"/>
      <c r="AD336" s="42"/>
      <c r="AF336" s="12"/>
      <c r="AG336" s="2"/>
      <c r="AH336" s="2"/>
      <c r="AI336" s="2"/>
      <c r="AJ336" s="2"/>
      <c r="AK336" s="2"/>
      <c r="AL336" s="2"/>
      <c r="AM336" s="2"/>
      <c r="AN336" s="2"/>
      <c r="AO336" s="2"/>
      <c r="AP336" s="2"/>
      <c r="AQ336" s="2"/>
      <c r="AR336" s="2"/>
    </row>
    <row r="337" spans="1:44" s="10" customFormat="1" x14ac:dyDescent="0.2">
      <c r="A337" s="12"/>
      <c r="B337" s="12"/>
      <c r="H337" s="2"/>
      <c r="I337" s="2"/>
      <c r="J337" s="2"/>
      <c r="K337" s="2"/>
      <c r="L337" s="2"/>
      <c r="M337" s="2"/>
      <c r="N337" s="40"/>
      <c r="O337" s="2"/>
      <c r="P337" s="2"/>
      <c r="Q337" s="2"/>
      <c r="R337" s="2"/>
      <c r="S337" s="2"/>
      <c r="V337" s="27"/>
      <c r="W337" s="27"/>
      <c r="Z337" s="42"/>
      <c r="AB337" s="42"/>
      <c r="AD337" s="42"/>
      <c r="AF337" s="12"/>
      <c r="AG337" s="2"/>
      <c r="AH337" s="2"/>
      <c r="AI337" s="2"/>
      <c r="AJ337" s="2"/>
      <c r="AK337" s="2"/>
      <c r="AL337" s="2"/>
      <c r="AM337" s="2"/>
      <c r="AN337" s="2"/>
      <c r="AO337" s="2"/>
      <c r="AP337" s="2"/>
      <c r="AQ337" s="2"/>
      <c r="AR337" s="2"/>
    </row>
    <row r="338" spans="1:44" s="10" customFormat="1" x14ac:dyDescent="0.2">
      <c r="A338" s="12"/>
      <c r="B338" s="12"/>
      <c r="H338" s="2"/>
      <c r="I338" s="2"/>
      <c r="J338" s="2"/>
      <c r="K338" s="2"/>
      <c r="L338" s="2"/>
      <c r="M338" s="2"/>
      <c r="N338" s="40"/>
      <c r="O338" s="2"/>
      <c r="P338" s="2"/>
      <c r="Q338" s="2"/>
      <c r="R338" s="2"/>
      <c r="S338" s="2"/>
      <c r="V338" s="27"/>
      <c r="W338" s="27"/>
      <c r="Z338" s="42"/>
      <c r="AB338" s="42"/>
      <c r="AD338" s="42"/>
      <c r="AF338" s="12"/>
      <c r="AG338" s="2"/>
      <c r="AH338" s="2"/>
      <c r="AI338" s="2"/>
      <c r="AJ338" s="2"/>
      <c r="AK338" s="2"/>
      <c r="AL338" s="2"/>
      <c r="AM338" s="2"/>
      <c r="AN338" s="2"/>
      <c r="AO338" s="2"/>
      <c r="AP338" s="2"/>
      <c r="AQ338" s="2"/>
      <c r="AR338" s="2"/>
    </row>
    <row r="339" spans="1:44" s="10" customFormat="1" x14ac:dyDescent="0.2">
      <c r="A339" s="12"/>
      <c r="B339" s="12"/>
      <c r="H339" s="2"/>
      <c r="I339" s="2"/>
      <c r="J339" s="2"/>
      <c r="K339" s="2"/>
      <c r="L339" s="2"/>
      <c r="M339" s="2"/>
      <c r="N339" s="40"/>
      <c r="O339" s="2"/>
      <c r="P339" s="2"/>
      <c r="Q339" s="2"/>
      <c r="R339" s="2"/>
      <c r="S339" s="2"/>
      <c r="V339" s="27"/>
      <c r="W339" s="27"/>
      <c r="Z339" s="42"/>
      <c r="AB339" s="42"/>
      <c r="AD339" s="42"/>
      <c r="AF339" s="12"/>
      <c r="AG339" s="2"/>
      <c r="AH339" s="2"/>
      <c r="AI339" s="2"/>
      <c r="AJ339" s="2"/>
      <c r="AK339" s="2"/>
      <c r="AL339" s="2"/>
      <c r="AM339" s="2"/>
      <c r="AN339" s="2"/>
      <c r="AO339" s="2"/>
      <c r="AP339" s="2"/>
      <c r="AQ339" s="2"/>
      <c r="AR339" s="2"/>
    </row>
    <row r="340" spans="1:44" s="10" customFormat="1" x14ac:dyDescent="0.2">
      <c r="A340" s="12"/>
      <c r="B340" s="12"/>
      <c r="H340" s="2"/>
      <c r="I340" s="2"/>
      <c r="J340" s="2"/>
      <c r="K340" s="2"/>
      <c r="L340" s="2"/>
      <c r="M340" s="2"/>
      <c r="N340" s="40"/>
      <c r="O340" s="2"/>
      <c r="P340" s="2"/>
      <c r="Q340" s="2"/>
      <c r="R340" s="2"/>
      <c r="S340" s="2"/>
      <c r="V340" s="27"/>
      <c r="W340" s="27"/>
      <c r="Z340" s="42"/>
      <c r="AB340" s="42"/>
      <c r="AD340" s="42"/>
      <c r="AF340" s="12"/>
      <c r="AG340" s="2"/>
      <c r="AH340" s="2"/>
      <c r="AI340" s="2"/>
      <c r="AJ340" s="2"/>
      <c r="AK340" s="2"/>
      <c r="AL340" s="2"/>
      <c r="AM340" s="2"/>
      <c r="AN340" s="2"/>
      <c r="AO340" s="2"/>
      <c r="AP340" s="2"/>
      <c r="AQ340" s="2"/>
      <c r="AR340" s="2"/>
    </row>
    <row r="341" spans="1:44" s="10" customFormat="1" x14ac:dyDescent="0.2">
      <c r="A341" s="12"/>
      <c r="B341" s="12"/>
      <c r="H341" s="2"/>
      <c r="I341" s="2"/>
      <c r="J341" s="2"/>
      <c r="K341" s="2"/>
      <c r="L341" s="2"/>
      <c r="M341" s="2"/>
      <c r="N341" s="40"/>
      <c r="O341" s="2"/>
      <c r="P341" s="2"/>
      <c r="Q341" s="2"/>
      <c r="R341" s="2"/>
      <c r="S341" s="2"/>
      <c r="V341" s="27"/>
      <c r="W341" s="27"/>
      <c r="Z341" s="42"/>
      <c r="AB341" s="42"/>
      <c r="AD341" s="42"/>
      <c r="AF341" s="12"/>
      <c r="AG341" s="2"/>
      <c r="AH341" s="2"/>
      <c r="AI341" s="2"/>
      <c r="AJ341" s="2"/>
      <c r="AK341" s="2"/>
      <c r="AL341" s="2"/>
      <c r="AM341" s="2"/>
      <c r="AN341" s="2"/>
      <c r="AO341" s="2"/>
      <c r="AP341" s="2"/>
      <c r="AQ341" s="2"/>
      <c r="AR341" s="2"/>
    </row>
    <row r="342" spans="1:44" s="10" customFormat="1" x14ac:dyDescent="0.2">
      <c r="A342" s="12"/>
      <c r="B342" s="12"/>
      <c r="H342" s="2"/>
      <c r="I342" s="2"/>
      <c r="J342" s="2"/>
      <c r="K342" s="2"/>
      <c r="L342" s="2"/>
      <c r="M342" s="2"/>
      <c r="N342" s="40"/>
      <c r="O342" s="2"/>
      <c r="P342" s="2"/>
      <c r="Q342" s="2"/>
      <c r="R342" s="2"/>
      <c r="S342" s="2"/>
      <c r="V342" s="27"/>
      <c r="W342" s="27"/>
      <c r="Z342" s="42"/>
      <c r="AB342" s="42"/>
      <c r="AD342" s="42"/>
      <c r="AF342" s="12"/>
      <c r="AG342" s="2"/>
      <c r="AH342" s="2"/>
      <c r="AI342" s="2"/>
      <c r="AJ342" s="2"/>
      <c r="AK342" s="2"/>
      <c r="AL342" s="2"/>
      <c r="AM342" s="2"/>
      <c r="AN342" s="2"/>
      <c r="AO342" s="2"/>
      <c r="AP342" s="2"/>
      <c r="AQ342" s="2"/>
      <c r="AR342" s="2"/>
    </row>
    <row r="343" spans="1:44" s="10" customFormat="1" x14ac:dyDescent="0.2">
      <c r="A343" s="12"/>
      <c r="B343" s="12"/>
      <c r="H343" s="2"/>
      <c r="I343" s="2"/>
      <c r="J343" s="2"/>
      <c r="K343" s="2"/>
      <c r="L343" s="2"/>
      <c r="M343" s="2"/>
      <c r="N343" s="40"/>
      <c r="O343" s="2"/>
      <c r="P343" s="2"/>
      <c r="Q343" s="2"/>
      <c r="R343" s="2"/>
      <c r="S343" s="2"/>
      <c r="V343" s="27"/>
      <c r="W343" s="27"/>
      <c r="Z343" s="42"/>
      <c r="AB343" s="42"/>
      <c r="AD343" s="42"/>
      <c r="AF343" s="12"/>
      <c r="AG343" s="2"/>
      <c r="AH343" s="2"/>
      <c r="AI343" s="2"/>
      <c r="AJ343" s="2"/>
      <c r="AK343" s="2"/>
      <c r="AL343" s="2"/>
      <c r="AM343" s="2"/>
      <c r="AN343" s="2"/>
      <c r="AO343" s="2"/>
      <c r="AP343" s="2"/>
      <c r="AQ343" s="2"/>
      <c r="AR343" s="2"/>
    </row>
    <row r="344" spans="1:44" s="10" customFormat="1" x14ac:dyDescent="0.2">
      <c r="A344" s="12"/>
      <c r="B344" s="12"/>
      <c r="H344" s="2"/>
      <c r="I344" s="2"/>
      <c r="J344" s="2"/>
      <c r="K344" s="2"/>
      <c r="L344" s="2"/>
      <c r="M344" s="2"/>
      <c r="N344" s="40"/>
      <c r="O344" s="2"/>
      <c r="P344" s="2"/>
      <c r="Q344" s="2"/>
      <c r="R344" s="2"/>
      <c r="S344" s="2"/>
      <c r="V344" s="27"/>
      <c r="W344" s="27"/>
      <c r="Z344" s="42"/>
      <c r="AB344" s="42"/>
      <c r="AD344" s="42"/>
      <c r="AF344" s="12"/>
      <c r="AG344" s="2"/>
      <c r="AH344" s="2"/>
      <c r="AI344" s="2"/>
      <c r="AJ344" s="2"/>
      <c r="AK344" s="2"/>
      <c r="AL344" s="2"/>
      <c r="AM344" s="2"/>
      <c r="AN344" s="2"/>
      <c r="AO344" s="2"/>
      <c r="AP344" s="2"/>
      <c r="AQ344" s="2"/>
      <c r="AR344" s="2"/>
    </row>
    <row r="345" spans="1:44" s="10" customFormat="1" x14ac:dyDescent="0.2">
      <c r="A345" s="12"/>
      <c r="B345" s="12"/>
      <c r="H345" s="2"/>
      <c r="I345" s="2"/>
      <c r="J345" s="2"/>
      <c r="K345" s="2"/>
      <c r="L345" s="2"/>
      <c r="M345" s="2"/>
      <c r="N345" s="40"/>
      <c r="O345" s="2"/>
      <c r="P345" s="2"/>
      <c r="Q345" s="2"/>
      <c r="R345" s="2"/>
      <c r="S345" s="2"/>
      <c r="V345" s="27"/>
      <c r="W345" s="27"/>
      <c r="Z345" s="42"/>
      <c r="AB345" s="42"/>
      <c r="AD345" s="42"/>
      <c r="AF345" s="12"/>
      <c r="AG345" s="2"/>
      <c r="AH345" s="2"/>
      <c r="AI345" s="2"/>
      <c r="AJ345" s="2"/>
      <c r="AK345" s="2"/>
      <c r="AL345" s="2"/>
      <c r="AM345" s="2"/>
      <c r="AN345" s="2"/>
      <c r="AO345" s="2"/>
      <c r="AP345" s="2"/>
      <c r="AQ345" s="2"/>
      <c r="AR345" s="2"/>
    </row>
    <row r="346" spans="1:44" s="10" customFormat="1" x14ac:dyDescent="0.2">
      <c r="A346" s="12"/>
      <c r="B346" s="12"/>
      <c r="H346" s="2"/>
      <c r="I346" s="2"/>
      <c r="J346" s="2"/>
      <c r="K346" s="2"/>
      <c r="L346" s="2"/>
      <c r="M346" s="2"/>
      <c r="N346" s="40"/>
      <c r="O346" s="2"/>
      <c r="P346" s="2"/>
      <c r="Q346" s="2"/>
      <c r="R346" s="2"/>
      <c r="S346" s="2"/>
      <c r="V346" s="27"/>
      <c r="W346" s="27"/>
      <c r="Z346" s="42"/>
      <c r="AB346" s="42"/>
      <c r="AD346" s="42"/>
      <c r="AF346" s="12"/>
      <c r="AG346" s="2"/>
      <c r="AH346" s="2"/>
      <c r="AI346" s="2"/>
      <c r="AJ346" s="2"/>
      <c r="AK346" s="2"/>
      <c r="AL346" s="2"/>
      <c r="AM346" s="2"/>
      <c r="AN346" s="2"/>
      <c r="AO346" s="2"/>
      <c r="AP346" s="2"/>
      <c r="AQ346" s="2"/>
      <c r="AR346" s="2"/>
    </row>
    <row r="347" spans="1:44" s="10" customFormat="1" x14ac:dyDescent="0.2">
      <c r="A347" s="12"/>
      <c r="B347" s="12"/>
      <c r="H347" s="2"/>
      <c r="I347" s="2"/>
      <c r="J347" s="2"/>
      <c r="K347" s="2"/>
      <c r="L347" s="2"/>
      <c r="M347" s="2"/>
      <c r="N347" s="40"/>
      <c r="O347" s="2"/>
      <c r="P347" s="2"/>
      <c r="Q347" s="2"/>
      <c r="R347" s="2"/>
      <c r="S347" s="2"/>
      <c r="V347" s="27"/>
      <c r="W347" s="27"/>
      <c r="Z347" s="42"/>
      <c r="AB347" s="42"/>
      <c r="AD347" s="42"/>
      <c r="AF347" s="12"/>
      <c r="AG347" s="2"/>
      <c r="AH347" s="2"/>
      <c r="AI347" s="2"/>
      <c r="AJ347" s="2"/>
      <c r="AK347" s="2"/>
      <c r="AL347" s="2"/>
      <c r="AM347" s="2"/>
      <c r="AN347" s="2"/>
      <c r="AO347" s="2"/>
      <c r="AP347" s="2"/>
      <c r="AQ347" s="2"/>
      <c r="AR347" s="2"/>
    </row>
    <row r="348" spans="1:44" s="10" customFormat="1" x14ac:dyDescent="0.2">
      <c r="A348" s="12"/>
      <c r="B348" s="12"/>
      <c r="H348" s="2"/>
      <c r="I348" s="2"/>
      <c r="J348" s="2"/>
      <c r="K348" s="2"/>
      <c r="L348" s="2"/>
      <c r="M348" s="2"/>
      <c r="N348" s="40"/>
      <c r="O348" s="2"/>
      <c r="P348" s="2"/>
      <c r="Q348" s="2"/>
      <c r="R348" s="2"/>
      <c r="S348" s="2"/>
      <c r="V348" s="27"/>
      <c r="W348" s="27"/>
      <c r="Z348" s="42"/>
      <c r="AB348" s="42"/>
      <c r="AD348" s="42"/>
      <c r="AF348" s="12"/>
      <c r="AG348" s="2"/>
      <c r="AH348" s="2"/>
      <c r="AI348" s="2"/>
      <c r="AJ348" s="2"/>
      <c r="AK348" s="2"/>
      <c r="AL348" s="2"/>
      <c r="AM348" s="2"/>
      <c r="AN348" s="2"/>
      <c r="AO348" s="2"/>
      <c r="AP348" s="2"/>
      <c r="AQ348" s="2"/>
      <c r="AR348" s="2"/>
    </row>
    <row r="349" spans="1:44" s="10" customFormat="1" x14ac:dyDescent="0.2">
      <c r="A349" s="12"/>
      <c r="B349" s="12"/>
      <c r="H349" s="2"/>
      <c r="I349" s="2"/>
      <c r="J349" s="2"/>
      <c r="K349" s="2"/>
      <c r="L349" s="2"/>
      <c r="M349" s="2"/>
      <c r="N349" s="40"/>
      <c r="O349" s="2"/>
      <c r="P349" s="2"/>
      <c r="Q349" s="2"/>
      <c r="R349" s="2"/>
      <c r="S349" s="2"/>
      <c r="V349" s="27"/>
      <c r="W349" s="27"/>
      <c r="Z349" s="42"/>
      <c r="AB349" s="42"/>
      <c r="AD349" s="42"/>
      <c r="AF349" s="12"/>
      <c r="AG349" s="2"/>
      <c r="AH349" s="2"/>
      <c r="AI349" s="2"/>
      <c r="AJ349" s="2"/>
      <c r="AK349" s="2"/>
      <c r="AL349" s="2"/>
      <c r="AM349" s="2"/>
      <c r="AN349" s="2"/>
      <c r="AO349" s="2"/>
      <c r="AP349" s="2"/>
      <c r="AQ349" s="2"/>
      <c r="AR349" s="2"/>
    </row>
    <row r="350" spans="1:44" s="10" customFormat="1" x14ac:dyDescent="0.2">
      <c r="A350" s="12"/>
      <c r="B350" s="12"/>
      <c r="H350" s="2"/>
      <c r="I350" s="2"/>
      <c r="J350" s="2"/>
      <c r="K350" s="2"/>
      <c r="L350" s="2"/>
      <c r="M350" s="2"/>
      <c r="N350" s="40"/>
      <c r="O350" s="2"/>
      <c r="P350" s="2"/>
      <c r="Q350" s="2"/>
      <c r="R350" s="2"/>
      <c r="S350" s="2"/>
      <c r="V350" s="27"/>
      <c r="W350" s="27"/>
      <c r="Z350" s="42"/>
      <c r="AB350" s="42"/>
      <c r="AD350" s="42"/>
      <c r="AF350" s="12"/>
      <c r="AG350" s="2"/>
      <c r="AH350" s="2"/>
      <c r="AI350" s="2"/>
      <c r="AJ350" s="2"/>
      <c r="AK350" s="2"/>
      <c r="AL350" s="2"/>
      <c r="AM350" s="2"/>
      <c r="AN350" s="2"/>
      <c r="AO350" s="2"/>
      <c r="AP350" s="2"/>
      <c r="AQ350" s="2"/>
      <c r="AR350" s="2"/>
    </row>
    <row r="351" spans="1:44" s="10" customFormat="1" x14ac:dyDescent="0.2">
      <c r="A351" s="12"/>
      <c r="B351" s="12"/>
      <c r="H351" s="2"/>
      <c r="I351" s="2"/>
      <c r="J351" s="2"/>
      <c r="K351" s="2"/>
      <c r="L351" s="2"/>
      <c r="M351" s="2"/>
      <c r="N351" s="40"/>
      <c r="O351" s="2"/>
      <c r="P351" s="2"/>
      <c r="Q351" s="2"/>
      <c r="R351" s="2"/>
      <c r="S351" s="2"/>
      <c r="V351" s="27"/>
      <c r="W351" s="27"/>
      <c r="Z351" s="42"/>
      <c r="AB351" s="42"/>
      <c r="AD351" s="42"/>
      <c r="AF351" s="12"/>
      <c r="AG351" s="2"/>
      <c r="AH351" s="2"/>
      <c r="AI351" s="2"/>
      <c r="AJ351" s="2"/>
      <c r="AK351" s="2"/>
      <c r="AL351" s="2"/>
      <c r="AM351" s="2"/>
      <c r="AN351" s="2"/>
      <c r="AO351" s="2"/>
      <c r="AP351" s="2"/>
      <c r="AQ351" s="2"/>
      <c r="AR351" s="2"/>
    </row>
    <row r="352" spans="1:44" s="10" customFormat="1" x14ac:dyDescent="0.2">
      <c r="A352" s="12"/>
      <c r="B352" s="12"/>
      <c r="H352" s="2"/>
      <c r="I352" s="2"/>
      <c r="J352" s="2"/>
      <c r="K352" s="2"/>
      <c r="L352" s="2"/>
      <c r="M352" s="2"/>
      <c r="N352" s="40"/>
      <c r="O352" s="2"/>
      <c r="P352" s="2"/>
      <c r="Q352" s="2"/>
      <c r="R352" s="2"/>
      <c r="S352" s="2"/>
      <c r="V352" s="27"/>
      <c r="W352" s="27"/>
      <c r="Z352" s="42"/>
      <c r="AB352" s="42"/>
      <c r="AD352" s="42"/>
      <c r="AF352" s="12"/>
      <c r="AG352" s="2"/>
      <c r="AH352" s="2"/>
      <c r="AI352" s="2"/>
      <c r="AJ352" s="2"/>
      <c r="AK352" s="2"/>
      <c r="AL352" s="2"/>
      <c r="AM352" s="2"/>
      <c r="AN352" s="2"/>
      <c r="AO352" s="2"/>
      <c r="AP352" s="2"/>
      <c r="AQ352" s="2"/>
      <c r="AR352" s="2"/>
    </row>
    <row r="353" spans="1:44" s="10" customFormat="1" x14ac:dyDescent="0.2">
      <c r="A353" s="12"/>
      <c r="B353" s="12"/>
      <c r="H353" s="2"/>
      <c r="I353" s="2"/>
      <c r="J353" s="2"/>
      <c r="K353" s="2"/>
      <c r="L353" s="2"/>
      <c r="M353" s="2"/>
      <c r="N353" s="40"/>
      <c r="O353" s="2"/>
      <c r="P353" s="2"/>
      <c r="Q353" s="2"/>
      <c r="R353" s="2"/>
      <c r="S353" s="2"/>
      <c r="V353" s="27"/>
      <c r="W353" s="27"/>
      <c r="Z353" s="42"/>
      <c r="AB353" s="42"/>
      <c r="AD353" s="42"/>
      <c r="AF353" s="12"/>
      <c r="AG353" s="2"/>
      <c r="AH353" s="2"/>
      <c r="AI353" s="2"/>
      <c r="AJ353" s="2"/>
      <c r="AK353" s="2"/>
      <c r="AL353" s="2"/>
      <c r="AM353" s="2"/>
      <c r="AN353" s="2"/>
      <c r="AO353" s="2"/>
      <c r="AP353" s="2"/>
      <c r="AQ353" s="2"/>
      <c r="AR353" s="2"/>
    </row>
    <row r="354" spans="1:44" s="10" customFormat="1" x14ac:dyDescent="0.2">
      <c r="A354" s="12"/>
      <c r="B354" s="12"/>
      <c r="H354" s="2"/>
      <c r="I354" s="2"/>
      <c r="J354" s="2"/>
      <c r="K354" s="2"/>
      <c r="L354" s="2"/>
      <c r="M354" s="2"/>
      <c r="N354" s="40"/>
      <c r="O354" s="2"/>
      <c r="P354" s="2"/>
      <c r="Q354" s="2"/>
      <c r="R354" s="2"/>
      <c r="S354" s="2"/>
      <c r="V354" s="27"/>
      <c r="W354" s="27"/>
      <c r="Z354" s="42"/>
      <c r="AB354" s="42"/>
      <c r="AD354" s="42"/>
      <c r="AF354" s="12"/>
      <c r="AG354" s="2"/>
      <c r="AH354" s="2"/>
      <c r="AI354" s="2"/>
      <c r="AJ354" s="2"/>
      <c r="AK354" s="2"/>
      <c r="AL354" s="2"/>
      <c r="AM354" s="2"/>
      <c r="AN354" s="2"/>
      <c r="AO354" s="2"/>
      <c r="AP354" s="2"/>
      <c r="AQ354" s="2"/>
      <c r="AR354" s="2"/>
    </row>
    <row r="355" spans="1:44" s="10" customFormat="1" x14ac:dyDescent="0.2">
      <c r="A355" s="12"/>
      <c r="B355" s="12"/>
      <c r="H355" s="2"/>
      <c r="I355" s="2"/>
      <c r="J355" s="2"/>
      <c r="K355" s="2"/>
      <c r="L355" s="2"/>
      <c r="M355" s="2"/>
      <c r="N355" s="40"/>
      <c r="O355" s="2"/>
      <c r="P355" s="2"/>
      <c r="Q355" s="2"/>
      <c r="R355" s="2"/>
      <c r="S355" s="2"/>
      <c r="V355" s="27"/>
      <c r="W355" s="27"/>
      <c r="Z355" s="42"/>
      <c r="AB355" s="42"/>
      <c r="AD355" s="42"/>
      <c r="AF355" s="12"/>
      <c r="AG355" s="2"/>
      <c r="AH355" s="2"/>
      <c r="AI355" s="2"/>
      <c r="AJ355" s="2"/>
      <c r="AK355" s="2"/>
      <c r="AL355" s="2"/>
      <c r="AM355" s="2"/>
      <c r="AN355" s="2"/>
      <c r="AO355" s="2"/>
      <c r="AP355" s="2"/>
      <c r="AQ355" s="2"/>
      <c r="AR355" s="2"/>
    </row>
    <row r="356" spans="1:44" s="10" customFormat="1" x14ac:dyDescent="0.2">
      <c r="A356" s="12"/>
      <c r="B356" s="12"/>
      <c r="H356" s="2"/>
      <c r="I356" s="2"/>
      <c r="J356" s="2"/>
      <c r="K356" s="2"/>
      <c r="L356" s="2"/>
      <c r="M356" s="2"/>
      <c r="N356" s="40"/>
      <c r="O356" s="2"/>
      <c r="P356" s="2"/>
      <c r="Q356" s="2"/>
      <c r="R356" s="2"/>
      <c r="S356" s="2"/>
      <c r="V356" s="27"/>
      <c r="W356" s="27"/>
      <c r="Z356" s="42"/>
      <c r="AB356" s="42"/>
      <c r="AD356" s="42"/>
      <c r="AF356" s="12"/>
      <c r="AG356" s="2"/>
      <c r="AH356" s="2"/>
      <c r="AI356" s="2"/>
      <c r="AJ356" s="2"/>
      <c r="AK356" s="2"/>
      <c r="AL356" s="2"/>
      <c r="AM356" s="2"/>
      <c r="AN356" s="2"/>
      <c r="AO356" s="2"/>
      <c r="AP356" s="2"/>
      <c r="AQ356" s="2"/>
      <c r="AR356" s="2"/>
    </row>
    <row r="357" spans="1:44" s="10" customFormat="1" x14ac:dyDescent="0.2">
      <c r="A357" s="12"/>
      <c r="B357" s="12"/>
      <c r="H357" s="2"/>
      <c r="I357" s="2"/>
      <c r="J357" s="2"/>
      <c r="K357" s="2"/>
      <c r="L357" s="2"/>
      <c r="M357" s="2"/>
      <c r="N357" s="40"/>
      <c r="O357" s="2"/>
      <c r="P357" s="2"/>
      <c r="Q357" s="2"/>
      <c r="R357" s="2"/>
      <c r="S357" s="2"/>
      <c r="V357" s="27"/>
      <c r="W357" s="27"/>
      <c r="Z357" s="42"/>
      <c r="AB357" s="42"/>
      <c r="AD357" s="42"/>
      <c r="AF357" s="12"/>
      <c r="AG357" s="2"/>
      <c r="AH357" s="2"/>
      <c r="AI357" s="2"/>
      <c r="AJ357" s="2"/>
      <c r="AK357" s="2"/>
      <c r="AL357" s="2"/>
      <c r="AM357" s="2"/>
      <c r="AN357" s="2"/>
      <c r="AO357" s="2"/>
      <c r="AP357" s="2"/>
      <c r="AQ357" s="2"/>
      <c r="AR357" s="2"/>
    </row>
    <row r="358" spans="1:44" s="10" customFormat="1" x14ac:dyDescent="0.2">
      <c r="A358" s="12"/>
      <c r="B358" s="12"/>
      <c r="H358" s="2"/>
      <c r="I358" s="2"/>
      <c r="J358" s="2"/>
      <c r="K358" s="2"/>
      <c r="L358" s="2"/>
      <c r="M358" s="2"/>
      <c r="N358" s="40"/>
      <c r="O358" s="2"/>
      <c r="P358" s="2"/>
      <c r="Q358" s="2"/>
      <c r="R358" s="2"/>
      <c r="S358" s="2"/>
      <c r="V358" s="27"/>
      <c r="W358" s="27"/>
      <c r="Z358" s="42"/>
      <c r="AB358" s="42"/>
      <c r="AD358" s="42"/>
      <c r="AF358" s="12"/>
      <c r="AG358" s="2"/>
      <c r="AH358" s="2"/>
      <c r="AI358" s="2"/>
      <c r="AJ358" s="2"/>
      <c r="AK358" s="2"/>
      <c r="AL358" s="2"/>
      <c r="AM358" s="2"/>
      <c r="AN358" s="2"/>
      <c r="AO358" s="2"/>
      <c r="AP358" s="2"/>
      <c r="AQ358" s="2"/>
      <c r="AR358" s="2"/>
    </row>
    <row r="359" spans="1:44" s="10" customFormat="1" x14ac:dyDescent="0.2">
      <c r="A359" s="12"/>
      <c r="B359" s="12"/>
      <c r="H359" s="2"/>
      <c r="I359" s="2"/>
      <c r="J359" s="2"/>
      <c r="K359" s="2"/>
      <c r="L359" s="2"/>
      <c r="M359" s="2"/>
      <c r="N359" s="40"/>
      <c r="O359" s="2"/>
      <c r="P359" s="2"/>
      <c r="Q359" s="2"/>
      <c r="R359" s="2"/>
      <c r="S359" s="2"/>
      <c r="V359" s="27"/>
      <c r="W359" s="27"/>
      <c r="Z359" s="42"/>
      <c r="AB359" s="42"/>
      <c r="AD359" s="42"/>
      <c r="AF359" s="12"/>
      <c r="AG359" s="2"/>
      <c r="AH359" s="2"/>
      <c r="AI359" s="2"/>
      <c r="AJ359" s="2"/>
      <c r="AK359" s="2"/>
      <c r="AL359" s="2"/>
      <c r="AM359" s="2"/>
      <c r="AN359" s="2"/>
      <c r="AO359" s="2"/>
      <c r="AP359" s="2"/>
      <c r="AQ359" s="2"/>
      <c r="AR359" s="2"/>
    </row>
    <row r="360" spans="1:44" s="10" customFormat="1" x14ac:dyDescent="0.2">
      <c r="A360" s="12"/>
      <c r="B360" s="12"/>
      <c r="H360" s="2"/>
      <c r="I360" s="2"/>
      <c r="J360" s="2"/>
      <c r="K360" s="2"/>
      <c r="L360" s="2"/>
      <c r="M360" s="2"/>
      <c r="N360" s="40"/>
      <c r="O360" s="2"/>
      <c r="P360" s="2"/>
      <c r="Q360" s="2"/>
      <c r="R360" s="2"/>
      <c r="S360" s="2"/>
      <c r="V360" s="27"/>
      <c r="W360" s="27"/>
      <c r="Z360" s="42"/>
      <c r="AB360" s="42"/>
      <c r="AD360" s="42"/>
      <c r="AF360" s="12"/>
      <c r="AG360" s="2"/>
      <c r="AH360" s="2"/>
      <c r="AI360" s="2"/>
      <c r="AJ360" s="2"/>
      <c r="AK360" s="2"/>
      <c r="AL360" s="2"/>
      <c r="AM360" s="2"/>
      <c r="AN360" s="2"/>
      <c r="AO360" s="2"/>
      <c r="AP360" s="2"/>
      <c r="AQ360" s="2"/>
      <c r="AR360" s="2"/>
    </row>
    <row r="361" spans="1:44" s="10" customFormat="1" x14ac:dyDescent="0.2">
      <c r="A361" s="12"/>
      <c r="B361" s="12"/>
      <c r="H361" s="2"/>
      <c r="I361" s="2"/>
      <c r="J361" s="2"/>
      <c r="K361" s="2"/>
      <c r="L361" s="2"/>
      <c r="M361" s="2"/>
      <c r="N361" s="40"/>
      <c r="O361" s="2"/>
      <c r="P361" s="2"/>
      <c r="Q361" s="2"/>
      <c r="R361" s="2"/>
      <c r="S361" s="2"/>
      <c r="V361" s="27"/>
      <c r="W361" s="27"/>
      <c r="Z361" s="42"/>
      <c r="AB361" s="42"/>
      <c r="AD361" s="42"/>
      <c r="AF361" s="12"/>
      <c r="AG361" s="2"/>
      <c r="AH361" s="2"/>
      <c r="AI361" s="2"/>
      <c r="AJ361" s="2"/>
      <c r="AK361" s="2"/>
      <c r="AL361" s="2"/>
      <c r="AM361" s="2"/>
      <c r="AN361" s="2"/>
      <c r="AO361" s="2"/>
      <c r="AP361" s="2"/>
      <c r="AQ361" s="2"/>
      <c r="AR361" s="2"/>
    </row>
    <row r="362" spans="1:44" s="10" customFormat="1" x14ac:dyDescent="0.2">
      <c r="A362" s="12"/>
      <c r="B362" s="12"/>
      <c r="H362" s="2"/>
      <c r="I362" s="2"/>
      <c r="J362" s="2"/>
      <c r="K362" s="2"/>
      <c r="L362" s="2"/>
      <c r="M362" s="2"/>
      <c r="N362" s="40"/>
      <c r="O362" s="2"/>
      <c r="P362" s="2"/>
      <c r="Q362" s="2"/>
      <c r="R362" s="2"/>
      <c r="S362" s="2"/>
      <c r="V362" s="27"/>
      <c r="W362" s="27"/>
      <c r="Z362" s="42"/>
      <c r="AB362" s="42"/>
      <c r="AD362" s="42"/>
      <c r="AF362" s="12"/>
      <c r="AG362" s="2"/>
      <c r="AH362" s="2"/>
      <c r="AI362" s="2"/>
      <c r="AJ362" s="2"/>
      <c r="AK362" s="2"/>
      <c r="AL362" s="2"/>
      <c r="AM362" s="2"/>
      <c r="AN362" s="2"/>
      <c r="AO362" s="2"/>
      <c r="AP362" s="2"/>
      <c r="AQ362" s="2"/>
      <c r="AR362" s="2"/>
    </row>
    <row r="363" spans="1:44" s="10" customFormat="1" x14ac:dyDescent="0.2">
      <c r="A363" s="12"/>
      <c r="B363" s="12"/>
      <c r="H363" s="2"/>
      <c r="I363" s="2"/>
      <c r="J363" s="2"/>
      <c r="K363" s="2"/>
      <c r="L363" s="2"/>
      <c r="M363" s="2"/>
      <c r="N363" s="40"/>
      <c r="O363" s="2"/>
      <c r="P363" s="2"/>
      <c r="Q363" s="2"/>
      <c r="R363" s="2"/>
      <c r="S363" s="2"/>
      <c r="V363" s="27"/>
      <c r="W363" s="27"/>
      <c r="Z363" s="42"/>
      <c r="AB363" s="42"/>
      <c r="AD363" s="42"/>
      <c r="AF363" s="12"/>
      <c r="AG363" s="2"/>
      <c r="AH363" s="2"/>
      <c r="AI363" s="2"/>
      <c r="AJ363" s="2"/>
      <c r="AK363" s="2"/>
      <c r="AL363" s="2"/>
      <c r="AM363" s="2"/>
      <c r="AN363" s="2"/>
      <c r="AO363" s="2"/>
      <c r="AP363" s="2"/>
      <c r="AQ363" s="2"/>
      <c r="AR363" s="2"/>
    </row>
    <row r="364" spans="1:44" s="10" customFormat="1" x14ac:dyDescent="0.2">
      <c r="A364" s="12"/>
      <c r="B364" s="12"/>
      <c r="H364" s="2"/>
      <c r="I364" s="2"/>
      <c r="J364" s="2"/>
      <c r="K364" s="2"/>
      <c r="L364" s="2"/>
      <c r="M364" s="2"/>
      <c r="N364" s="40"/>
      <c r="O364" s="2"/>
      <c r="P364" s="2"/>
      <c r="Q364" s="2"/>
      <c r="R364" s="2"/>
      <c r="S364" s="2"/>
      <c r="V364" s="27"/>
      <c r="W364" s="27"/>
      <c r="Z364" s="42"/>
      <c r="AB364" s="42"/>
      <c r="AD364" s="42"/>
      <c r="AF364" s="12"/>
      <c r="AG364" s="2"/>
      <c r="AH364" s="2"/>
      <c r="AI364" s="2"/>
      <c r="AJ364" s="2"/>
      <c r="AK364" s="2"/>
      <c r="AL364" s="2"/>
      <c r="AM364" s="2"/>
      <c r="AN364" s="2"/>
      <c r="AO364" s="2"/>
      <c r="AP364" s="2"/>
      <c r="AQ364" s="2"/>
      <c r="AR364" s="2"/>
    </row>
    <row r="365" spans="1:44" s="10" customFormat="1" x14ac:dyDescent="0.2">
      <c r="A365" s="12"/>
      <c r="B365" s="12"/>
      <c r="H365" s="2"/>
      <c r="I365" s="2"/>
      <c r="J365" s="2"/>
      <c r="K365" s="2"/>
      <c r="L365" s="2"/>
      <c r="M365" s="2"/>
      <c r="N365" s="40"/>
      <c r="O365" s="2"/>
      <c r="P365" s="2"/>
      <c r="Q365" s="2"/>
      <c r="R365" s="2"/>
      <c r="S365" s="2"/>
      <c r="V365" s="27"/>
      <c r="W365" s="27"/>
      <c r="Z365" s="42"/>
      <c r="AB365" s="42"/>
      <c r="AD365" s="42"/>
      <c r="AF365" s="12"/>
      <c r="AG365" s="2"/>
      <c r="AH365" s="2"/>
      <c r="AI365" s="2"/>
      <c r="AJ365" s="2"/>
      <c r="AK365" s="2"/>
      <c r="AL365" s="2"/>
      <c r="AM365" s="2"/>
      <c r="AN365" s="2"/>
      <c r="AO365" s="2"/>
      <c r="AP365" s="2"/>
      <c r="AQ365" s="2"/>
      <c r="AR365" s="2"/>
    </row>
    <row r="366" spans="1:44" s="10" customFormat="1" x14ac:dyDescent="0.2">
      <c r="A366" s="12"/>
      <c r="B366" s="12"/>
      <c r="H366" s="2"/>
      <c r="I366" s="2"/>
      <c r="J366" s="2"/>
      <c r="K366" s="2"/>
      <c r="L366" s="2"/>
      <c r="M366" s="2"/>
      <c r="N366" s="40"/>
      <c r="O366" s="2"/>
      <c r="P366" s="2"/>
      <c r="Q366" s="2"/>
      <c r="R366" s="2"/>
      <c r="S366" s="2"/>
      <c r="V366" s="27"/>
      <c r="W366" s="27"/>
      <c r="Z366" s="42"/>
      <c r="AB366" s="42"/>
      <c r="AD366" s="42"/>
      <c r="AF366" s="12"/>
      <c r="AG366" s="2"/>
      <c r="AH366" s="2"/>
      <c r="AI366" s="2"/>
      <c r="AJ366" s="2"/>
      <c r="AK366" s="2"/>
      <c r="AL366" s="2"/>
      <c r="AM366" s="2"/>
      <c r="AN366" s="2"/>
      <c r="AO366" s="2"/>
      <c r="AP366" s="2"/>
      <c r="AQ366" s="2"/>
      <c r="AR366" s="2"/>
    </row>
    <row r="367" spans="1:44" s="10" customFormat="1" x14ac:dyDescent="0.2">
      <c r="A367" s="12"/>
      <c r="B367" s="12"/>
      <c r="H367" s="2"/>
      <c r="I367" s="2"/>
      <c r="J367" s="2"/>
      <c r="K367" s="2"/>
      <c r="L367" s="2"/>
      <c r="M367" s="2"/>
      <c r="N367" s="40"/>
      <c r="O367" s="2"/>
      <c r="P367" s="2"/>
      <c r="Q367" s="2"/>
      <c r="R367" s="2"/>
      <c r="S367" s="2"/>
      <c r="V367" s="27"/>
      <c r="W367" s="27"/>
      <c r="Z367" s="42"/>
      <c r="AB367" s="42"/>
      <c r="AD367" s="42"/>
      <c r="AF367" s="12"/>
      <c r="AG367" s="2"/>
      <c r="AH367" s="2"/>
      <c r="AI367" s="2"/>
      <c r="AJ367" s="2"/>
      <c r="AK367" s="2"/>
      <c r="AL367" s="2"/>
      <c r="AM367" s="2"/>
      <c r="AN367" s="2"/>
      <c r="AO367" s="2"/>
      <c r="AP367" s="2"/>
      <c r="AQ367" s="2"/>
      <c r="AR367" s="2"/>
    </row>
    <row r="368" spans="1:44" s="10" customFormat="1" x14ac:dyDescent="0.2">
      <c r="A368" s="12"/>
      <c r="B368" s="12"/>
      <c r="H368" s="2"/>
      <c r="I368" s="2"/>
      <c r="J368" s="2"/>
      <c r="K368" s="2"/>
      <c r="L368" s="2"/>
      <c r="M368" s="2"/>
      <c r="N368" s="40"/>
      <c r="O368" s="2"/>
      <c r="P368" s="2"/>
      <c r="Q368" s="2"/>
      <c r="R368" s="2"/>
      <c r="S368" s="2"/>
      <c r="V368" s="27"/>
      <c r="W368" s="27"/>
      <c r="Z368" s="42"/>
      <c r="AB368" s="42"/>
      <c r="AD368" s="42"/>
      <c r="AF368" s="12"/>
      <c r="AG368" s="2"/>
      <c r="AH368" s="2"/>
      <c r="AI368" s="2"/>
      <c r="AJ368" s="2"/>
      <c r="AK368" s="2"/>
      <c r="AL368" s="2"/>
      <c r="AM368" s="2"/>
      <c r="AN368" s="2"/>
      <c r="AO368" s="2"/>
      <c r="AP368" s="2"/>
      <c r="AQ368" s="2"/>
      <c r="AR368" s="2"/>
    </row>
    <row r="369" spans="1:44" s="10" customFormat="1" x14ac:dyDescent="0.2">
      <c r="A369" s="12"/>
      <c r="B369" s="12"/>
      <c r="H369" s="2"/>
      <c r="I369" s="2"/>
      <c r="J369" s="2"/>
      <c r="K369" s="2"/>
      <c r="L369" s="2"/>
      <c r="M369" s="2"/>
      <c r="N369" s="40"/>
      <c r="O369" s="2"/>
      <c r="P369" s="2"/>
      <c r="Q369" s="2"/>
      <c r="R369" s="2"/>
      <c r="S369" s="2"/>
      <c r="V369" s="27"/>
      <c r="W369" s="27"/>
      <c r="Z369" s="42"/>
      <c r="AB369" s="42"/>
      <c r="AD369" s="42"/>
      <c r="AF369" s="12"/>
      <c r="AG369" s="2"/>
      <c r="AH369" s="2"/>
      <c r="AI369" s="2"/>
      <c r="AJ369" s="2"/>
      <c r="AK369" s="2"/>
      <c r="AL369" s="2"/>
      <c r="AM369" s="2"/>
      <c r="AN369" s="2"/>
      <c r="AO369" s="2"/>
      <c r="AP369" s="2"/>
      <c r="AQ369" s="2"/>
      <c r="AR369" s="2"/>
    </row>
    <row r="370" spans="1:44" s="10" customFormat="1" x14ac:dyDescent="0.2">
      <c r="A370" s="12"/>
      <c r="B370" s="12"/>
      <c r="H370" s="2"/>
      <c r="I370" s="2"/>
      <c r="J370" s="2"/>
      <c r="K370" s="2"/>
      <c r="L370" s="2"/>
      <c r="M370" s="2"/>
      <c r="N370" s="40"/>
      <c r="O370" s="2"/>
      <c r="P370" s="2"/>
      <c r="Q370" s="2"/>
      <c r="R370" s="2"/>
      <c r="S370" s="2"/>
      <c r="V370" s="27"/>
      <c r="W370" s="27"/>
      <c r="Z370" s="42"/>
      <c r="AB370" s="42"/>
      <c r="AD370" s="42"/>
      <c r="AF370" s="12"/>
      <c r="AG370" s="2"/>
      <c r="AH370" s="2"/>
      <c r="AI370" s="2"/>
      <c r="AJ370" s="2"/>
      <c r="AK370" s="2"/>
      <c r="AL370" s="2"/>
      <c r="AM370" s="2"/>
      <c r="AN370" s="2"/>
      <c r="AO370" s="2"/>
      <c r="AP370" s="2"/>
      <c r="AQ370" s="2"/>
      <c r="AR370" s="2"/>
    </row>
    <row r="371" spans="1:44" s="10" customFormat="1" x14ac:dyDescent="0.2">
      <c r="A371" s="12"/>
      <c r="B371" s="12"/>
      <c r="H371" s="2"/>
      <c r="I371" s="2"/>
      <c r="J371" s="2"/>
      <c r="K371" s="2"/>
      <c r="L371" s="2"/>
      <c r="M371" s="2"/>
      <c r="N371" s="40"/>
      <c r="O371" s="2"/>
      <c r="P371" s="2"/>
      <c r="Q371" s="2"/>
      <c r="R371" s="2"/>
      <c r="S371" s="2"/>
      <c r="V371" s="27"/>
      <c r="W371" s="27"/>
      <c r="Z371" s="42"/>
      <c r="AB371" s="42"/>
      <c r="AD371" s="42"/>
      <c r="AF371" s="12"/>
      <c r="AG371" s="2"/>
      <c r="AH371" s="2"/>
      <c r="AI371" s="2"/>
      <c r="AJ371" s="2"/>
      <c r="AK371" s="2"/>
      <c r="AL371" s="2"/>
      <c r="AM371" s="2"/>
      <c r="AN371" s="2"/>
      <c r="AO371" s="2"/>
      <c r="AP371" s="2"/>
      <c r="AQ371" s="2"/>
      <c r="AR371" s="2"/>
    </row>
    <row r="372" spans="1:44" s="10" customFormat="1" x14ac:dyDescent="0.2">
      <c r="A372" s="12"/>
      <c r="B372" s="12"/>
      <c r="H372" s="2"/>
      <c r="I372" s="2"/>
      <c r="J372" s="2"/>
      <c r="K372" s="2"/>
      <c r="L372" s="2"/>
      <c r="M372" s="2"/>
      <c r="N372" s="40"/>
      <c r="O372" s="2"/>
      <c r="P372" s="2"/>
      <c r="Q372" s="2"/>
      <c r="R372" s="2"/>
      <c r="S372" s="2"/>
      <c r="V372" s="27"/>
      <c r="W372" s="27"/>
      <c r="Z372" s="42"/>
      <c r="AB372" s="42"/>
      <c r="AD372" s="42"/>
      <c r="AF372" s="12"/>
      <c r="AG372" s="2"/>
      <c r="AH372" s="2"/>
      <c r="AI372" s="2"/>
      <c r="AJ372" s="2"/>
      <c r="AK372" s="2"/>
      <c r="AL372" s="2"/>
      <c r="AM372" s="2"/>
      <c r="AN372" s="2"/>
      <c r="AO372" s="2"/>
      <c r="AP372" s="2"/>
      <c r="AQ372" s="2"/>
      <c r="AR372" s="2"/>
    </row>
    <row r="373" spans="1:44" s="10" customFormat="1" x14ac:dyDescent="0.2">
      <c r="A373" s="12"/>
      <c r="B373" s="12"/>
      <c r="H373" s="2"/>
      <c r="I373" s="2"/>
      <c r="J373" s="2"/>
      <c r="K373" s="2"/>
      <c r="L373" s="2"/>
      <c r="M373" s="2"/>
      <c r="N373" s="40"/>
      <c r="O373" s="2"/>
      <c r="P373" s="2"/>
      <c r="Q373" s="2"/>
      <c r="R373" s="2"/>
      <c r="S373" s="2"/>
      <c r="V373" s="27"/>
      <c r="W373" s="27"/>
      <c r="Z373" s="42"/>
      <c r="AB373" s="42"/>
      <c r="AD373" s="42"/>
      <c r="AF373" s="12"/>
      <c r="AG373" s="2"/>
      <c r="AH373" s="2"/>
      <c r="AI373" s="2"/>
      <c r="AJ373" s="2"/>
      <c r="AK373" s="2"/>
      <c r="AL373" s="2"/>
      <c r="AM373" s="2"/>
      <c r="AN373" s="2"/>
      <c r="AO373" s="2"/>
      <c r="AP373" s="2"/>
      <c r="AQ373" s="2"/>
      <c r="AR373" s="2"/>
    </row>
    <row r="374" spans="1:44" s="10" customFormat="1" x14ac:dyDescent="0.2">
      <c r="A374" s="12"/>
      <c r="B374" s="12"/>
      <c r="H374" s="2"/>
      <c r="I374" s="2"/>
      <c r="J374" s="2"/>
      <c r="K374" s="2"/>
      <c r="L374" s="2"/>
      <c r="M374" s="2"/>
      <c r="N374" s="40"/>
      <c r="O374" s="2"/>
      <c r="P374" s="2"/>
      <c r="Q374" s="2"/>
      <c r="R374" s="2"/>
      <c r="S374" s="2"/>
      <c r="V374" s="27"/>
      <c r="W374" s="27"/>
      <c r="Z374" s="42"/>
      <c r="AB374" s="42"/>
      <c r="AD374" s="42"/>
      <c r="AF374" s="12"/>
      <c r="AG374" s="2"/>
      <c r="AH374" s="2"/>
      <c r="AI374" s="2"/>
      <c r="AJ374" s="2"/>
      <c r="AK374" s="2"/>
      <c r="AL374" s="2"/>
      <c r="AM374" s="2"/>
      <c r="AN374" s="2"/>
      <c r="AO374" s="2"/>
      <c r="AP374" s="2"/>
      <c r="AQ374" s="2"/>
      <c r="AR374" s="2"/>
    </row>
    <row r="375" spans="1:44" s="10" customFormat="1" x14ac:dyDescent="0.2">
      <c r="A375" s="12"/>
      <c r="B375" s="12"/>
      <c r="H375" s="2"/>
      <c r="I375" s="2"/>
      <c r="J375" s="2"/>
      <c r="K375" s="2"/>
      <c r="L375" s="2"/>
      <c r="M375" s="2"/>
      <c r="N375" s="40"/>
      <c r="O375" s="2"/>
      <c r="P375" s="2"/>
      <c r="Q375" s="2"/>
      <c r="R375" s="2"/>
      <c r="S375" s="2"/>
      <c r="V375" s="27"/>
      <c r="W375" s="27"/>
      <c r="Z375" s="42"/>
      <c r="AB375" s="42"/>
      <c r="AD375" s="42"/>
      <c r="AF375" s="12"/>
      <c r="AG375" s="2"/>
      <c r="AH375" s="2"/>
      <c r="AI375" s="2"/>
      <c r="AJ375" s="2"/>
      <c r="AK375" s="2"/>
      <c r="AL375" s="2"/>
      <c r="AM375" s="2"/>
      <c r="AN375" s="2"/>
      <c r="AO375" s="2"/>
      <c r="AP375" s="2"/>
      <c r="AQ375" s="2"/>
      <c r="AR375" s="2"/>
    </row>
    <row r="376" spans="1:44" s="10" customFormat="1" x14ac:dyDescent="0.2">
      <c r="A376" s="12"/>
      <c r="B376" s="12"/>
      <c r="H376" s="2"/>
      <c r="I376" s="2"/>
      <c r="J376" s="2"/>
      <c r="K376" s="2"/>
      <c r="L376" s="2"/>
      <c r="M376" s="2"/>
      <c r="N376" s="40"/>
      <c r="O376" s="2"/>
      <c r="P376" s="2"/>
      <c r="Q376" s="2"/>
      <c r="R376" s="2"/>
      <c r="S376" s="2"/>
      <c r="V376" s="27"/>
      <c r="W376" s="27"/>
      <c r="Z376" s="42"/>
      <c r="AB376" s="42"/>
      <c r="AD376" s="42"/>
      <c r="AF376" s="12"/>
      <c r="AG376" s="2"/>
      <c r="AH376" s="2"/>
      <c r="AI376" s="2"/>
      <c r="AJ376" s="2"/>
      <c r="AK376" s="2"/>
      <c r="AL376" s="2"/>
      <c r="AM376" s="2"/>
      <c r="AN376" s="2"/>
      <c r="AO376" s="2"/>
      <c r="AP376" s="2"/>
      <c r="AQ376" s="2"/>
      <c r="AR376" s="2"/>
    </row>
    <row r="377" spans="1:44" s="10" customFormat="1" x14ac:dyDescent="0.2">
      <c r="A377" s="12"/>
      <c r="B377" s="12"/>
      <c r="H377" s="2"/>
      <c r="I377" s="2"/>
      <c r="J377" s="2"/>
      <c r="K377" s="2"/>
      <c r="L377" s="2"/>
      <c r="M377" s="2"/>
      <c r="N377" s="40"/>
      <c r="O377" s="2"/>
      <c r="P377" s="2"/>
      <c r="Q377" s="2"/>
      <c r="R377" s="2"/>
      <c r="S377" s="2"/>
      <c r="V377" s="27"/>
      <c r="W377" s="27"/>
      <c r="Z377" s="42"/>
      <c r="AB377" s="42"/>
      <c r="AD377" s="42"/>
      <c r="AF377" s="12"/>
      <c r="AG377" s="2"/>
      <c r="AH377" s="2"/>
      <c r="AI377" s="2"/>
      <c r="AJ377" s="2"/>
      <c r="AK377" s="2"/>
      <c r="AL377" s="2"/>
      <c r="AM377" s="2"/>
      <c r="AN377" s="2"/>
      <c r="AO377" s="2"/>
      <c r="AP377" s="2"/>
      <c r="AQ377" s="2"/>
      <c r="AR377" s="2"/>
    </row>
    <row r="378" spans="1:44" s="10" customFormat="1" x14ac:dyDescent="0.2">
      <c r="A378" s="12"/>
      <c r="B378" s="12"/>
      <c r="H378" s="2"/>
      <c r="I378" s="2"/>
      <c r="J378" s="2"/>
      <c r="K378" s="2"/>
      <c r="L378" s="2"/>
      <c r="M378" s="2"/>
      <c r="N378" s="40"/>
      <c r="O378" s="2"/>
      <c r="P378" s="2"/>
      <c r="Q378" s="2"/>
      <c r="R378" s="2"/>
      <c r="S378" s="2"/>
      <c r="V378" s="27"/>
      <c r="W378" s="27"/>
      <c r="Z378" s="42"/>
      <c r="AB378" s="42"/>
      <c r="AD378" s="42"/>
      <c r="AF378" s="12"/>
      <c r="AG378" s="2"/>
      <c r="AH378" s="2"/>
      <c r="AI378" s="2"/>
      <c r="AJ378" s="2"/>
      <c r="AK378" s="2"/>
      <c r="AL378" s="2"/>
      <c r="AM378" s="2"/>
      <c r="AN378" s="2"/>
      <c r="AO378" s="2"/>
      <c r="AP378" s="2"/>
      <c r="AQ378" s="2"/>
      <c r="AR378" s="2"/>
    </row>
    <row r="379" spans="1:44" s="10" customFormat="1" x14ac:dyDescent="0.2">
      <c r="A379" s="12"/>
      <c r="B379" s="12"/>
      <c r="H379" s="2"/>
      <c r="I379" s="2"/>
      <c r="J379" s="2"/>
      <c r="K379" s="2"/>
      <c r="L379" s="2"/>
      <c r="M379" s="2"/>
      <c r="N379" s="40"/>
      <c r="O379" s="2"/>
      <c r="P379" s="2"/>
      <c r="Q379" s="2"/>
      <c r="R379" s="2"/>
      <c r="S379" s="2"/>
      <c r="V379" s="27"/>
      <c r="W379" s="27"/>
      <c r="Z379" s="42"/>
      <c r="AB379" s="42"/>
      <c r="AD379" s="42"/>
      <c r="AF379" s="12"/>
      <c r="AG379" s="2"/>
      <c r="AH379" s="2"/>
      <c r="AI379" s="2"/>
      <c r="AJ379" s="2"/>
      <c r="AK379" s="2"/>
      <c r="AL379" s="2"/>
      <c r="AM379" s="2"/>
      <c r="AN379" s="2"/>
      <c r="AO379" s="2"/>
      <c r="AP379" s="2"/>
      <c r="AQ379" s="2"/>
      <c r="AR379" s="2"/>
    </row>
    <row r="380" spans="1:44" s="10" customFormat="1" x14ac:dyDescent="0.2">
      <c r="A380" s="12"/>
      <c r="B380" s="12"/>
      <c r="H380" s="2"/>
      <c r="I380" s="2"/>
      <c r="J380" s="2"/>
      <c r="K380" s="2"/>
      <c r="L380" s="2"/>
      <c r="M380" s="2"/>
      <c r="N380" s="40"/>
      <c r="O380" s="2"/>
      <c r="P380" s="2"/>
      <c r="Q380" s="2"/>
      <c r="R380" s="2"/>
      <c r="S380" s="2"/>
      <c r="V380" s="27"/>
      <c r="W380" s="27"/>
      <c r="Z380" s="42"/>
      <c r="AB380" s="42"/>
      <c r="AD380" s="42"/>
      <c r="AF380" s="12"/>
      <c r="AG380" s="2"/>
      <c r="AH380" s="2"/>
      <c r="AI380" s="2"/>
      <c r="AJ380" s="2"/>
      <c r="AK380" s="2"/>
      <c r="AL380" s="2"/>
      <c r="AM380" s="2"/>
      <c r="AN380" s="2"/>
      <c r="AO380" s="2"/>
      <c r="AP380" s="2"/>
      <c r="AQ380" s="2"/>
      <c r="AR380" s="2"/>
    </row>
    <row r="381" spans="1:44" s="10" customFormat="1" x14ac:dyDescent="0.2">
      <c r="A381" s="12"/>
      <c r="B381" s="12"/>
      <c r="H381" s="2"/>
      <c r="I381" s="2"/>
      <c r="J381" s="2"/>
      <c r="K381" s="2"/>
      <c r="L381" s="2"/>
      <c r="M381" s="2"/>
      <c r="N381" s="40"/>
      <c r="O381" s="2"/>
      <c r="P381" s="2"/>
      <c r="Q381" s="2"/>
      <c r="R381" s="2"/>
      <c r="S381" s="2"/>
      <c r="V381" s="27"/>
      <c r="W381" s="27"/>
      <c r="Z381" s="42"/>
      <c r="AB381" s="42"/>
      <c r="AD381" s="42"/>
      <c r="AF381" s="12"/>
      <c r="AG381" s="2"/>
      <c r="AH381" s="2"/>
      <c r="AI381" s="2"/>
      <c r="AJ381" s="2"/>
      <c r="AK381" s="2"/>
      <c r="AL381" s="2"/>
      <c r="AM381" s="2"/>
      <c r="AN381" s="2"/>
      <c r="AO381" s="2"/>
      <c r="AP381" s="2"/>
      <c r="AQ381" s="2"/>
      <c r="AR381" s="2"/>
    </row>
    <row r="382" spans="1:44" s="10" customFormat="1" x14ac:dyDescent="0.2">
      <c r="A382" s="12"/>
      <c r="B382" s="12"/>
      <c r="H382" s="2"/>
      <c r="I382" s="2"/>
      <c r="J382" s="2"/>
      <c r="K382" s="2"/>
      <c r="L382" s="2"/>
      <c r="M382" s="2"/>
      <c r="N382" s="40"/>
      <c r="O382" s="2"/>
      <c r="P382" s="2"/>
      <c r="Q382" s="2"/>
      <c r="R382" s="2"/>
      <c r="S382" s="2"/>
      <c r="V382" s="27"/>
      <c r="W382" s="27"/>
      <c r="Z382" s="42"/>
      <c r="AB382" s="42"/>
      <c r="AD382" s="42"/>
      <c r="AF382" s="12"/>
      <c r="AG382" s="2"/>
      <c r="AH382" s="2"/>
      <c r="AI382" s="2"/>
      <c r="AJ382" s="2"/>
      <c r="AK382" s="2"/>
      <c r="AL382" s="2"/>
      <c r="AM382" s="2"/>
      <c r="AN382" s="2"/>
      <c r="AO382" s="2"/>
      <c r="AP382" s="2"/>
      <c r="AQ382" s="2"/>
      <c r="AR382" s="2"/>
    </row>
    <row r="383" spans="1:44" s="10" customFormat="1" x14ac:dyDescent="0.2">
      <c r="A383" s="12"/>
      <c r="B383" s="12"/>
      <c r="H383" s="2"/>
      <c r="I383" s="2"/>
      <c r="J383" s="2"/>
      <c r="K383" s="2"/>
      <c r="L383" s="2"/>
      <c r="M383" s="2"/>
      <c r="N383" s="40"/>
      <c r="O383" s="2"/>
      <c r="P383" s="2"/>
      <c r="Q383" s="2"/>
      <c r="R383" s="2"/>
      <c r="S383" s="2"/>
      <c r="V383" s="27"/>
      <c r="W383" s="27"/>
      <c r="Z383" s="42"/>
      <c r="AB383" s="42"/>
      <c r="AD383" s="42"/>
      <c r="AF383" s="12"/>
      <c r="AG383" s="2"/>
      <c r="AH383" s="2"/>
      <c r="AI383" s="2"/>
      <c r="AJ383" s="2"/>
      <c r="AK383" s="2"/>
      <c r="AL383" s="2"/>
      <c r="AM383" s="2"/>
      <c r="AN383" s="2"/>
      <c r="AO383" s="2"/>
      <c r="AP383" s="2"/>
      <c r="AQ383" s="2"/>
      <c r="AR383" s="2"/>
    </row>
    <row r="384" spans="1:44" s="10" customFormat="1" x14ac:dyDescent="0.2">
      <c r="A384" s="12"/>
      <c r="B384" s="12"/>
      <c r="H384" s="2"/>
      <c r="I384" s="2"/>
      <c r="J384" s="2"/>
      <c r="K384" s="2"/>
      <c r="L384" s="2"/>
      <c r="M384" s="2"/>
      <c r="N384" s="40"/>
      <c r="O384" s="2"/>
      <c r="P384" s="2"/>
      <c r="Q384" s="2"/>
      <c r="R384" s="2"/>
      <c r="S384" s="2"/>
      <c r="V384" s="27"/>
      <c r="W384" s="27"/>
      <c r="Z384" s="42"/>
      <c r="AB384" s="42"/>
      <c r="AD384" s="42"/>
      <c r="AF384" s="12"/>
      <c r="AG384" s="2"/>
      <c r="AH384" s="2"/>
      <c r="AI384" s="2"/>
      <c r="AJ384" s="2"/>
      <c r="AK384" s="2"/>
      <c r="AL384" s="2"/>
      <c r="AM384" s="2"/>
      <c r="AN384" s="2"/>
      <c r="AO384" s="2"/>
      <c r="AP384" s="2"/>
      <c r="AQ384" s="2"/>
      <c r="AR384" s="2"/>
    </row>
    <row r="385" spans="1:44" s="10" customFormat="1" x14ac:dyDescent="0.2">
      <c r="A385" s="12"/>
      <c r="B385" s="12"/>
      <c r="H385" s="2"/>
      <c r="I385" s="2"/>
      <c r="J385" s="2"/>
      <c r="K385" s="2"/>
      <c r="L385" s="2"/>
      <c r="M385" s="2"/>
      <c r="N385" s="40"/>
      <c r="O385" s="2"/>
      <c r="P385" s="2"/>
      <c r="Q385" s="2"/>
      <c r="R385" s="2"/>
      <c r="S385" s="2"/>
      <c r="V385" s="27"/>
      <c r="W385" s="27"/>
      <c r="Z385" s="42"/>
      <c r="AB385" s="42"/>
      <c r="AD385" s="42"/>
      <c r="AF385" s="12"/>
      <c r="AG385" s="2"/>
      <c r="AH385" s="2"/>
      <c r="AI385" s="2"/>
      <c r="AJ385" s="2"/>
      <c r="AK385" s="2"/>
      <c r="AL385" s="2"/>
      <c r="AM385" s="2"/>
      <c r="AN385" s="2"/>
      <c r="AO385" s="2"/>
      <c r="AP385" s="2"/>
      <c r="AQ385" s="2"/>
      <c r="AR385" s="2"/>
    </row>
    <row r="386" spans="1:44" s="10" customFormat="1" x14ac:dyDescent="0.2">
      <c r="A386" s="12"/>
      <c r="B386" s="12"/>
      <c r="H386" s="2"/>
      <c r="I386" s="2"/>
      <c r="J386" s="2"/>
      <c r="K386" s="2"/>
      <c r="L386" s="2"/>
      <c r="M386" s="2"/>
      <c r="N386" s="40"/>
      <c r="O386" s="2"/>
      <c r="P386" s="2"/>
      <c r="Q386" s="2"/>
      <c r="R386" s="2"/>
      <c r="S386" s="2"/>
      <c r="V386" s="27"/>
      <c r="W386" s="27"/>
      <c r="Z386" s="42"/>
      <c r="AB386" s="42"/>
      <c r="AD386" s="42"/>
      <c r="AF386" s="12"/>
      <c r="AG386" s="2"/>
      <c r="AH386" s="2"/>
      <c r="AI386" s="2"/>
      <c r="AJ386" s="2"/>
      <c r="AK386" s="2"/>
      <c r="AL386" s="2"/>
      <c r="AM386" s="2"/>
      <c r="AN386" s="2"/>
      <c r="AO386" s="2"/>
      <c r="AP386" s="2"/>
      <c r="AQ386" s="2"/>
      <c r="AR386" s="2"/>
    </row>
    <row r="387" spans="1:44" s="10" customFormat="1" x14ac:dyDescent="0.2">
      <c r="A387" s="12"/>
      <c r="B387" s="12"/>
      <c r="H387" s="2"/>
      <c r="I387" s="2"/>
      <c r="J387" s="2"/>
      <c r="K387" s="2"/>
      <c r="L387" s="2"/>
      <c r="M387" s="2"/>
      <c r="N387" s="40"/>
      <c r="O387" s="2"/>
      <c r="P387" s="2"/>
      <c r="Q387" s="2"/>
      <c r="R387" s="2"/>
      <c r="S387" s="2"/>
      <c r="V387" s="27"/>
      <c r="W387" s="27"/>
      <c r="Z387" s="42"/>
      <c r="AB387" s="42"/>
      <c r="AD387" s="42"/>
      <c r="AF387" s="12"/>
      <c r="AG387" s="2"/>
      <c r="AH387" s="2"/>
      <c r="AI387" s="2"/>
      <c r="AJ387" s="2"/>
      <c r="AK387" s="2"/>
      <c r="AL387" s="2"/>
      <c r="AM387" s="2"/>
      <c r="AN387" s="2"/>
      <c r="AO387" s="2"/>
      <c r="AP387" s="2"/>
      <c r="AQ387" s="2"/>
      <c r="AR387" s="2"/>
    </row>
    <row r="388" spans="1:44" s="10" customFormat="1" x14ac:dyDescent="0.2">
      <c r="A388" s="12"/>
      <c r="B388" s="12"/>
      <c r="H388" s="2"/>
      <c r="I388" s="2"/>
      <c r="J388" s="2"/>
      <c r="K388" s="2"/>
      <c r="L388" s="2"/>
      <c r="M388" s="2"/>
      <c r="N388" s="40"/>
      <c r="O388" s="2"/>
      <c r="P388" s="2"/>
      <c r="Q388" s="2"/>
      <c r="R388" s="2"/>
      <c r="S388" s="2"/>
      <c r="V388" s="27"/>
      <c r="W388" s="27"/>
      <c r="Z388" s="42"/>
      <c r="AB388" s="42"/>
      <c r="AD388" s="42"/>
      <c r="AF388" s="12"/>
      <c r="AG388" s="2"/>
      <c r="AH388" s="2"/>
      <c r="AI388" s="2"/>
      <c r="AJ388" s="2"/>
      <c r="AK388" s="2"/>
      <c r="AL388" s="2"/>
      <c r="AM388" s="2"/>
      <c r="AN388" s="2"/>
      <c r="AO388" s="2"/>
      <c r="AP388" s="2"/>
      <c r="AQ388" s="2"/>
      <c r="AR388" s="2"/>
    </row>
    <row r="389" spans="1:44" s="10" customFormat="1" x14ac:dyDescent="0.2">
      <c r="A389" s="12"/>
      <c r="B389" s="12"/>
      <c r="H389" s="2"/>
      <c r="I389" s="2"/>
      <c r="J389" s="2"/>
      <c r="K389" s="2"/>
      <c r="L389" s="2"/>
      <c r="M389" s="2"/>
      <c r="N389" s="40"/>
      <c r="O389" s="2"/>
      <c r="P389" s="2"/>
      <c r="Q389" s="2"/>
      <c r="R389" s="2"/>
      <c r="S389" s="2"/>
      <c r="V389" s="27"/>
      <c r="W389" s="27"/>
      <c r="Z389" s="42"/>
      <c r="AB389" s="42"/>
      <c r="AD389" s="42"/>
      <c r="AF389" s="12"/>
      <c r="AG389" s="2"/>
      <c r="AH389" s="2"/>
      <c r="AI389" s="2"/>
      <c r="AJ389" s="2"/>
      <c r="AK389" s="2"/>
      <c r="AL389" s="2"/>
      <c r="AM389" s="2"/>
      <c r="AN389" s="2"/>
      <c r="AO389" s="2"/>
      <c r="AP389" s="2"/>
      <c r="AQ389" s="2"/>
      <c r="AR389" s="2"/>
    </row>
    <row r="390" spans="1:44" s="10" customFormat="1" x14ac:dyDescent="0.2">
      <c r="A390" s="12"/>
      <c r="B390" s="12"/>
      <c r="H390" s="2"/>
      <c r="I390" s="2"/>
      <c r="J390" s="2"/>
      <c r="K390" s="2"/>
      <c r="L390" s="2"/>
      <c r="M390" s="2"/>
      <c r="N390" s="40"/>
      <c r="O390" s="2"/>
      <c r="P390" s="2"/>
      <c r="Q390" s="2"/>
      <c r="R390" s="2"/>
      <c r="S390" s="2"/>
      <c r="V390" s="27"/>
      <c r="W390" s="27"/>
      <c r="Z390" s="42"/>
      <c r="AB390" s="42"/>
      <c r="AD390" s="42"/>
      <c r="AF390" s="12"/>
      <c r="AG390" s="2"/>
      <c r="AH390" s="2"/>
      <c r="AI390" s="2"/>
      <c r="AJ390" s="2"/>
      <c r="AK390" s="2"/>
      <c r="AL390" s="2"/>
      <c r="AM390" s="2"/>
      <c r="AN390" s="2"/>
      <c r="AO390" s="2"/>
      <c r="AP390" s="2"/>
      <c r="AQ390" s="2"/>
      <c r="AR390" s="2"/>
    </row>
    <row r="391" spans="1:44" s="10" customFormat="1" x14ac:dyDescent="0.2">
      <c r="A391" s="12"/>
      <c r="B391" s="12"/>
      <c r="H391" s="2"/>
      <c r="I391" s="2"/>
      <c r="J391" s="2"/>
      <c r="K391" s="2"/>
      <c r="L391" s="2"/>
      <c r="M391" s="2"/>
      <c r="N391" s="40"/>
      <c r="O391" s="2"/>
      <c r="P391" s="2"/>
      <c r="Q391" s="2"/>
      <c r="R391" s="2"/>
      <c r="S391" s="2"/>
      <c r="V391" s="27"/>
      <c r="W391" s="27"/>
      <c r="Z391" s="42"/>
      <c r="AB391" s="42"/>
      <c r="AD391" s="42"/>
      <c r="AF391" s="12"/>
      <c r="AG391" s="2"/>
      <c r="AH391" s="2"/>
      <c r="AI391" s="2"/>
      <c r="AJ391" s="2"/>
      <c r="AK391" s="2"/>
      <c r="AL391" s="2"/>
      <c r="AM391" s="2"/>
      <c r="AN391" s="2"/>
      <c r="AO391" s="2"/>
      <c r="AP391" s="2"/>
      <c r="AQ391" s="2"/>
      <c r="AR391" s="2"/>
    </row>
    <row r="392" spans="1:44" s="10" customFormat="1" x14ac:dyDescent="0.2">
      <c r="A392" s="12"/>
      <c r="B392" s="12"/>
      <c r="H392" s="2"/>
      <c r="I392" s="2"/>
      <c r="J392" s="2"/>
      <c r="K392" s="2"/>
      <c r="L392" s="2"/>
      <c r="M392" s="2"/>
      <c r="N392" s="40"/>
      <c r="O392" s="2"/>
      <c r="P392" s="2"/>
      <c r="Q392" s="2"/>
      <c r="R392" s="2"/>
      <c r="S392" s="2"/>
      <c r="V392" s="27"/>
      <c r="W392" s="27"/>
      <c r="Z392" s="42"/>
      <c r="AB392" s="42"/>
      <c r="AD392" s="42"/>
      <c r="AF392" s="12"/>
      <c r="AG392" s="2"/>
      <c r="AH392" s="2"/>
      <c r="AI392" s="2"/>
      <c r="AJ392" s="2"/>
      <c r="AK392" s="2"/>
      <c r="AL392" s="2"/>
      <c r="AM392" s="2"/>
      <c r="AN392" s="2"/>
      <c r="AO392" s="2"/>
      <c r="AP392" s="2"/>
      <c r="AQ392" s="2"/>
      <c r="AR392" s="2"/>
    </row>
    <row r="393" spans="1:44" s="10" customFormat="1" x14ac:dyDescent="0.2">
      <c r="A393" s="12"/>
      <c r="B393" s="12"/>
      <c r="H393" s="2"/>
      <c r="I393" s="2"/>
      <c r="J393" s="2"/>
      <c r="K393" s="2"/>
      <c r="L393" s="2"/>
      <c r="M393" s="2"/>
      <c r="N393" s="40"/>
      <c r="O393" s="2"/>
      <c r="P393" s="2"/>
      <c r="Q393" s="2"/>
      <c r="R393" s="2"/>
      <c r="S393" s="2"/>
      <c r="V393" s="27"/>
      <c r="W393" s="27"/>
      <c r="Z393" s="42"/>
      <c r="AB393" s="42"/>
      <c r="AD393" s="42"/>
      <c r="AF393" s="12"/>
      <c r="AG393" s="2"/>
      <c r="AH393" s="2"/>
      <c r="AI393" s="2"/>
      <c r="AJ393" s="2"/>
      <c r="AK393" s="2"/>
      <c r="AL393" s="2"/>
      <c r="AM393" s="2"/>
      <c r="AN393" s="2"/>
      <c r="AO393" s="2"/>
      <c r="AP393" s="2"/>
      <c r="AQ393" s="2"/>
      <c r="AR393" s="2"/>
    </row>
    <row r="394" spans="1:44" s="10" customFormat="1" x14ac:dyDescent="0.2">
      <c r="A394" s="12"/>
      <c r="B394" s="12"/>
      <c r="H394" s="2"/>
      <c r="I394" s="2"/>
      <c r="J394" s="2"/>
      <c r="K394" s="2"/>
      <c r="L394" s="2"/>
      <c r="M394" s="2"/>
      <c r="N394" s="40"/>
      <c r="O394" s="2"/>
      <c r="P394" s="2"/>
      <c r="Q394" s="2"/>
      <c r="R394" s="2"/>
      <c r="S394" s="2"/>
      <c r="V394" s="27"/>
      <c r="W394" s="27"/>
      <c r="Z394" s="42"/>
      <c r="AB394" s="42"/>
      <c r="AD394" s="42"/>
      <c r="AF394" s="12"/>
      <c r="AG394" s="2"/>
      <c r="AH394" s="2"/>
      <c r="AI394" s="2"/>
      <c r="AJ394" s="2"/>
      <c r="AK394" s="2"/>
      <c r="AL394" s="2"/>
      <c r="AM394" s="2"/>
      <c r="AN394" s="2"/>
      <c r="AO394" s="2"/>
      <c r="AP394" s="2"/>
      <c r="AQ394" s="2"/>
      <c r="AR394" s="2"/>
    </row>
    <row r="395" spans="1:44" s="10" customFormat="1" x14ac:dyDescent="0.2">
      <c r="A395" s="12"/>
      <c r="B395" s="12"/>
      <c r="H395" s="2"/>
      <c r="I395" s="2"/>
      <c r="J395" s="2"/>
      <c r="K395" s="2"/>
      <c r="L395" s="2"/>
      <c r="M395" s="2"/>
      <c r="N395" s="40"/>
      <c r="O395" s="2"/>
      <c r="P395" s="2"/>
      <c r="Q395" s="2"/>
      <c r="R395" s="2"/>
      <c r="S395" s="2"/>
      <c r="V395" s="27"/>
      <c r="W395" s="27"/>
      <c r="Z395" s="42"/>
      <c r="AB395" s="42"/>
      <c r="AD395" s="42"/>
      <c r="AF395" s="12"/>
      <c r="AG395" s="2"/>
      <c r="AH395" s="2"/>
      <c r="AI395" s="2"/>
      <c r="AJ395" s="2"/>
      <c r="AK395" s="2"/>
      <c r="AL395" s="2"/>
      <c r="AM395" s="2"/>
      <c r="AN395" s="2"/>
      <c r="AO395" s="2"/>
      <c r="AP395" s="2"/>
      <c r="AQ395" s="2"/>
      <c r="AR395" s="2"/>
    </row>
    <row r="396" spans="1:44" s="10" customFormat="1" x14ac:dyDescent="0.2">
      <c r="A396" s="12"/>
      <c r="B396" s="12"/>
      <c r="H396" s="2"/>
      <c r="I396" s="2"/>
      <c r="J396" s="2"/>
      <c r="K396" s="2"/>
      <c r="L396" s="2"/>
      <c r="M396" s="2"/>
      <c r="N396" s="40"/>
      <c r="O396" s="2"/>
      <c r="P396" s="2"/>
      <c r="Q396" s="2"/>
      <c r="R396" s="2"/>
      <c r="S396" s="2"/>
      <c r="V396" s="27"/>
      <c r="W396" s="27"/>
      <c r="Z396" s="42"/>
      <c r="AB396" s="42"/>
      <c r="AD396" s="42"/>
      <c r="AF396" s="12"/>
      <c r="AG396" s="2"/>
      <c r="AH396" s="2"/>
      <c r="AI396" s="2"/>
      <c r="AJ396" s="2"/>
      <c r="AK396" s="2"/>
      <c r="AL396" s="2"/>
      <c r="AM396" s="2"/>
      <c r="AN396" s="2"/>
      <c r="AO396" s="2"/>
      <c r="AP396" s="2"/>
      <c r="AQ396" s="2"/>
      <c r="AR396" s="2"/>
    </row>
    <row r="397" spans="1:44" s="10" customFormat="1" x14ac:dyDescent="0.2">
      <c r="A397" s="12"/>
      <c r="B397" s="12"/>
      <c r="H397" s="2"/>
      <c r="I397" s="2"/>
      <c r="J397" s="2"/>
      <c r="K397" s="2"/>
      <c r="L397" s="2"/>
      <c r="M397" s="2"/>
      <c r="N397" s="40"/>
      <c r="O397" s="2"/>
      <c r="P397" s="2"/>
      <c r="Q397" s="2"/>
      <c r="R397" s="2"/>
      <c r="S397" s="2"/>
      <c r="V397" s="27"/>
      <c r="W397" s="27"/>
      <c r="Z397" s="42"/>
      <c r="AB397" s="42"/>
      <c r="AD397" s="42"/>
      <c r="AF397" s="12"/>
      <c r="AG397" s="2"/>
      <c r="AH397" s="2"/>
      <c r="AI397" s="2"/>
      <c r="AJ397" s="2"/>
      <c r="AK397" s="2"/>
      <c r="AL397" s="2"/>
      <c r="AM397" s="2"/>
      <c r="AN397" s="2"/>
      <c r="AO397" s="2"/>
      <c r="AP397" s="2"/>
      <c r="AQ397" s="2"/>
      <c r="AR397" s="2"/>
    </row>
    <row r="398" spans="1:44" s="10" customFormat="1" x14ac:dyDescent="0.2">
      <c r="A398" s="12"/>
      <c r="B398" s="12"/>
      <c r="H398" s="2"/>
      <c r="I398" s="2"/>
      <c r="J398" s="2"/>
      <c r="K398" s="2"/>
      <c r="L398" s="2"/>
      <c r="M398" s="2"/>
      <c r="N398" s="40"/>
      <c r="O398" s="2"/>
      <c r="P398" s="2"/>
      <c r="Q398" s="2"/>
      <c r="R398" s="2"/>
      <c r="S398" s="2"/>
      <c r="V398" s="27"/>
      <c r="W398" s="27"/>
      <c r="Z398" s="42"/>
      <c r="AB398" s="42"/>
      <c r="AD398" s="42"/>
      <c r="AF398" s="12"/>
      <c r="AG398" s="2"/>
      <c r="AH398" s="2"/>
      <c r="AI398" s="2"/>
      <c r="AJ398" s="2"/>
      <c r="AK398" s="2"/>
      <c r="AL398" s="2"/>
      <c r="AM398" s="2"/>
      <c r="AN398" s="2"/>
      <c r="AO398" s="2"/>
      <c r="AP398" s="2"/>
      <c r="AQ398" s="2"/>
      <c r="AR398" s="2"/>
    </row>
    <row r="399" spans="1:44" s="10" customFormat="1" x14ac:dyDescent="0.2">
      <c r="A399" s="12"/>
      <c r="B399" s="12"/>
      <c r="H399" s="2"/>
      <c r="I399" s="2"/>
      <c r="J399" s="2"/>
      <c r="K399" s="2"/>
      <c r="L399" s="2"/>
      <c r="M399" s="2"/>
      <c r="N399" s="40"/>
      <c r="O399" s="2"/>
      <c r="P399" s="2"/>
      <c r="Q399" s="2"/>
      <c r="R399" s="2"/>
      <c r="S399" s="2"/>
      <c r="V399" s="27"/>
      <c r="W399" s="27"/>
      <c r="Z399" s="42"/>
      <c r="AB399" s="42"/>
      <c r="AD399" s="42"/>
      <c r="AF399" s="12"/>
      <c r="AG399" s="2"/>
      <c r="AH399" s="2"/>
      <c r="AI399" s="2"/>
      <c r="AJ399" s="2"/>
      <c r="AK399" s="2"/>
      <c r="AL399" s="2"/>
      <c r="AM399" s="2"/>
      <c r="AN399" s="2"/>
      <c r="AO399" s="2"/>
      <c r="AP399" s="2"/>
      <c r="AQ399" s="2"/>
      <c r="AR399" s="2"/>
    </row>
    <row r="400" spans="1:44" s="10" customFormat="1" x14ac:dyDescent="0.2">
      <c r="A400" s="12"/>
      <c r="B400" s="12"/>
      <c r="H400" s="2"/>
      <c r="I400" s="2"/>
      <c r="J400" s="2"/>
      <c r="K400" s="2"/>
      <c r="L400" s="2"/>
      <c r="M400" s="2"/>
      <c r="N400" s="40"/>
      <c r="O400" s="2"/>
      <c r="P400" s="2"/>
      <c r="Q400" s="2"/>
      <c r="R400" s="2"/>
      <c r="S400" s="2"/>
      <c r="V400" s="27"/>
      <c r="W400" s="27"/>
      <c r="Z400" s="42"/>
      <c r="AB400" s="42"/>
      <c r="AD400" s="42"/>
      <c r="AF400" s="12"/>
      <c r="AG400" s="2"/>
      <c r="AH400" s="2"/>
      <c r="AI400" s="2"/>
      <c r="AJ400" s="2"/>
      <c r="AK400" s="2"/>
      <c r="AL400" s="2"/>
      <c r="AM400" s="2"/>
      <c r="AN400" s="2"/>
      <c r="AO400" s="2"/>
      <c r="AP400" s="2"/>
      <c r="AQ400" s="2"/>
      <c r="AR400" s="2"/>
    </row>
    <row r="401" spans="1:44" s="10" customFormat="1" x14ac:dyDescent="0.2">
      <c r="A401" s="12"/>
      <c r="B401" s="12"/>
      <c r="H401" s="2"/>
      <c r="I401" s="2"/>
      <c r="J401" s="2"/>
      <c r="K401" s="2"/>
      <c r="L401" s="2"/>
      <c r="M401" s="2"/>
      <c r="N401" s="40"/>
      <c r="O401" s="2"/>
      <c r="P401" s="2"/>
      <c r="Q401" s="2"/>
      <c r="R401" s="2"/>
      <c r="S401" s="2"/>
      <c r="V401" s="27"/>
      <c r="W401" s="27"/>
      <c r="Z401" s="42"/>
      <c r="AB401" s="42"/>
      <c r="AD401" s="42"/>
      <c r="AF401" s="12"/>
      <c r="AG401" s="2"/>
      <c r="AH401" s="2"/>
      <c r="AI401" s="2"/>
      <c r="AJ401" s="2"/>
      <c r="AK401" s="2"/>
      <c r="AL401" s="2"/>
      <c r="AM401" s="2"/>
      <c r="AN401" s="2"/>
      <c r="AO401" s="2"/>
      <c r="AP401" s="2"/>
      <c r="AQ401" s="2"/>
      <c r="AR401" s="2"/>
    </row>
    <row r="402" spans="1:44" s="10" customFormat="1" x14ac:dyDescent="0.2">
      <c r="A402" s="12"/>
      <c r="B402" s="12"/>
      <c r="H402" s="2"/>
      <c r="I402" s="2"/>
      <c r="J402" s="2"/>
      <c r="K402" s="2"/>
      <c r="L402" s="2"/>
      <c r="M402" s="2"/>
      <c r="N402" s="40"/>
      <c r="O402" s="2"/>
      <c r="P402" s="2"/>
      <c r="Q402" s="2"/>
      <c r="R402" s="2"/>
      <c r="S402" s="2"/>
      <c r="V402" s="27"/>
      <c r="W402" s="27"/>
      <c r="Z402" s="42"/>
      <c r="AB402" s="42"/>
      <c r="AD402" s="42"/>
      <c r="AF402" s="12"/>
      <c r="AG402" s="2"/>
      <c r="AH402" s="2"/>
      <c r="AI402" s="2"/>
      <c r="AJ402" s="2"/>
      <c r="AK402" s="2"/>
      <c r="AL402" s="2"/>
      <c r="AM402" s="2"/>
      <c r="AN402" s="2"/>
      <c r="AO402" s="2"/>
      <c r="AP402" s="2"/>
      <c r="AQ402" s="2"/>
      <c r="AR402" s="2"/>
    </row>
    <row r="403" spans="1:44" s="10" customFormat="1" x14ac:dyDescent="0.2">
      <c r="A403" s="12"/>
      <c r="B403" s="12"/>
      <c r="H403" s="2"/>
      <c r="I403" s="2"/>
      <c r="J403" s="2"/>
      <c r="K403" s="2"/>
      <c r="L403" s="2"/>
      <c r="M403" s="2"/>
      <c r="N403" s="40"/>
      <c r="O403" s="2"/>
      <c r="P403" s="2"/>
      <c r="Q403" s="2"/>
      <c r="R403" s="2"/>
      <c r="S403" s="2"/>
      <c r="V403" s="27"/>
      <c r="W403" s="27"/>
      <c r="Z403" s="42"/>
      <c r="AB403" s="42"/>
      <c r="AD403" s="42"/>
      <c r="AF403" s="12"/>
      <c r="AG403" s="2"/>
      <c r="AH403" s="2"/>
      <c r="AI403" s="2"/>
      <c r="AJ403" s="2"/>
      <c r="AK403" s="2"/>
      <c r="AL403" s="2"/>
      <c r="AM403" s="2"/>
      <c r="AN403" s="2"/>
      <c r="AO403" s="2"/>
      <c r="AP403" s="2"/>
      <c r="AQ403" s="2"/>
      <c r="AR403" s="2"/>
    </row>
    <row r="404" spans="1:44" s="10" customFormat="1" x14ac:dyDescent="0.2">
      <c r="A404" s="12"/>
      <c r="B404" s="12"/>
      <c r="H404" s="2"/>
      <c r="I404" s="2"/>
      <c r="J404" s="2"/>
      <c r="K404" s="2"/>
      <c r="L404" s="2"/>
      <c r="M404" s="2"/>
      <c r="N404" s="40"/>
      <c r="O404" s="2"/>
      <c r="P404" s="2"/>
      <c r="Q404" s="2"/>
      <c r="R404" s="2"/>
      <c r="S404" s="2"/>
      <c r="V404" s="27"/>
      <c r="W404" s="27"/>
      <c r="Z404" s="42"/>
      <c r="AB404" s="42"/>
      <c r="AD404" s="42"/>
      <c r="AF404" s="12"/>
      <c r="AG404" s="2"/>
      <c r="AH404" s="2"/>
      <c r="AI404" s="2"/>
      <c r="AJ404" s="2"/>
      <c r="AK404" s="2"/>
      <c r="AL404" s="2"/>
      <c r="AM404" s="2"/>
      <c r="AN404" s="2"/>
      <c r="AO404" s="2"/>
      <c r="AP404" s="2"/>
      <c r="AQ404" s="2"/>
      <c r="AR404" s="2"/>
    </row>
    <row r="405" spans="1:44" s="10" customFormat="1" x14ac:dyDescent="0.2">
      <c r="A405" s="12"/>
      <c r="B405" s="12"/>
      <c r="H405" s="2"/>
      <c r="I405" s="2"/>
      <c r="J405" s="2"/>
      <c r="K405" s="2"/>
      <c r="L405" s="2"/>
      <c r="M405" s="2"/>
      <c r="N405" s="40"/>
      <c r="O405" s="2"/>
      <c r="P405" s="2"/>
      <c r="Q405" s="2"/>
      <c r="R405" s="2"/>
      <c r="S405" s="2"/>
      <c r="V405" s="27"/>
      <c r="W405" s="27"/>
      <c r="Z405" s="42"/>
      <c r="AB405" s="42"/>
      <c r="AD405" s="42"/>
      <c r="AF405" s="12"/>
      <c r="AG405" s="2"/>
      <c r="AH405" s="2"/>
      <c r="AI405" s="2"/>
      <c r="AJ405" s="2"/>
      <c r="AK405" s="2"/>
      <c r="AL405" s="2"/>
      <c r="AM405" s="2"/>
      <c r="AN405" s="2"/>
      <c r="AO405" s="2"/>
      <c r="AP405" s="2"/>
      <c r="AQ405" s="2"/>
      <c r="AR405" s="2"/>
    </row>
    <row r="406" spans="1:44" s="10" customFormat="1" x14ac:dyDescent="0.2">
      <c r="A406" s="12"/>
      <c r="B406" s="12"/>
      <c r="H406" s="2"/>
      <c r="I406" s="2"/>
      <c r="J406" s="2"/>
      <c r="K406" s="2"/>
      <c r="L406" s="2"/>
      <c r="M406" s="2"/>
      <c r="N406" s="40"/>
      <c r="O406" s="2"/>
      <c r="P406" s="2"/>
      <c r="Q406" s="2"/>
      <c r="R406" s="2"/>
      <c r="S406" s="2"/>
      <c r="V406" s="27"/>
      <c r="W406" s="27"/>
      <c r="Z406" s="42"/>
      <c r="AB406" s="42"/>
      <c r="AD406" s="42"/>
      <c r="AF406" s="12"/>
      <c r="AG406" s="2"/>
      <c r="AH406" s="2"/>
      <c r="AI406" s="2"/>
      <c r="AJ406" s="2"/>
      <c r="AK406" s="2"/>
      <c r="AL406" s="2"/>
      <c r="AM406" s="2"/>
      <c r="AN406" s="2"/>
      <c r="AO406" s="2"/>
      <c r="AP406" s="2"/>
      <c r="AQ406" s="2"/>
      <c r="AR406" s="2"/>
    </row>
    <row r="407" spans="1:44" s="10" customFormat="1" x14ac:dyDescent="0.2">
      <c r="A407" s="12"/>
      <c r="B407" s="12"/>
      <c r="H407" s="2"/>
      <c r="I407" s="2"/>
      <c r="J407" s="2"/>
      <c r="K407" s="2"/>
      <c r="L407" s="2"/>
      <c r="M407" s="2"/>
      <c r="N407" s="40"/>
      <c r="O407" s="2"/>
      <c r="P407" s="2"/>
      <c r="Q407" s="2"/>
      <c r="R407" s="2"/>
      <c r="S407" s="2"/>
      <c r="V407" s="27"/>
      <c r="W407" s="27"/>
      <c r="Z407" s="42"/>
      <c r="AB407" s="42"/>
      <c r="AD407" s="42"/>
      <c r="AF407" s="12"/>
      <c r="AG407" s="2"/>
      <c r="AH407" s="2"/>
      <c r="AI407" s="2"/>
      <c r="AJ407" s="2"/>
      <c r="AK407" s="2"/>
      <c r="AL407" s="2"/>
      <c r="AM407" s="2"/>
      <c r="AN407" s="2"/>
      <c r="AO407" s="2"/>
      <c r="AP407" s="2"/>
      <c r="AQ407" s="2"/>
      <c r="AR407" s="2"/>
    </row>
    <row r="408" spans="1:44" s="10" customFormat="1" x14ac:dyDescent="0.2">
      <c r="A408" s="12"/>
      <c r="B408" s="12"/>
      <c r="H408" s="2"/>
      <c r="I408" s="2"/>
      <c r="J408" s="2"/>
      <c r="K408" s="2"/>
      <c r="L408" s="2"/>
      <c r="M408" s="2"/>
      <c r="N408" s="40"/>
      <c r="O408" s="2"/>
      <c r="P408" s="2"/>
      <c r="Q408" s="2"/>
      <c r="R408" s="2"/>
      <c r="S408" s="2"/>
      <c r="V408" s="27"/>
      <c r="W408" s="27"/>
      <c r="Z408" s="42"/>
      <c r="AB408" s="42"/>
      <c r="AD408" s="42"/>
      <c r="AF408" s="12"/>
      <c r="AG408" s="2"/>
      <c r="AH408" s="2"/>
      <c r="AI408" s="2"/>
      <c r="AJ408" s="2"/>
      <c r="AK408" s="2"/>
      <c r="AL408" s="2"/>
      <c r="AM408" s="2"/>
      <c r="AN408" s="2"/>
      <c r="AO408" s="2"/>
      <c r="AP408" s="2"/>
      <c r="AQ408" s="2"/>
      <c r="AR408" s="2"/>
    </row>
    <row r="409" spans="1:44" s="10" customFormat="1" x14ac:dyDescent="0.2">
      <c r="A409" s="12"/>
      <c r="B409" s="12"/>
      <c r="H409" s="2"/>
      <c r="I409" s="2"/>
      <c r="J409" s="2"/>
      <c r="K409" s="2"/>
      <c r="L409" s="2"/>
      <c r="M409" s="2"/>
      <c r="N409" s="40"/>
      <c r="O409" s="2"/>
      <c r="P409" s="2"/>
      <c r="Q409" s="2"/>
      <c r="R409" s="2"/>
      <c r="S409" s="2"/>
      <c r="V409" s="27"/>
      <c r="W409" s="27"/>
      <c r="Z409" s="42"/>
      <c r="AB409" s="42"/>
      <c r="AD409" s="42"/>
      <c r="AF409" s="12"/>
      <c r="AG409" s="2"/>
      <c r="AH409" s="2"/>
      <c r="AI409" s="2"/>
      <c r="AJ409" s="2"/>
      <c r="AK409" s="2"/>
      <c r="AL409" s="2"/>
      <c r="AM409" s="2"/>
      <c r="AN409" s="2"/>
      <c r="AO409" s="2"/>
      <c r="AP409" s="2"/>
      <c r="AQ409" s="2"/>
      <c r="AR409" s="2"/>
    </row>
    <row r="410" spans="1:44" s="10" customFormat="1" x14ac:dyDescent="0.2">
      <c r="A410" s="12"/>
      <c r="B410" s="12"/>
      <c r="H410" s="2"/>
      <c r="I410" s="2"/>
      <c r="J410" s="2"/>
      <c r="K410" s="2"/>
      <c r="L410" s="2"/>
      <c r="M410" s="2"/>
      <c r="N410" s="40"/>
      <c r="O410" s="2"/>
      <c r="P410" s="2"/>
      <c r="Q410" s="2"/>
      <c r="R410" s="2"/>
      <c r="S410" s="2"/>
      <c r="V410" s="27"/>
      <c r="W410" s="27"/>
      <c r="Z410" s="42"/>
      <c r="AB410" s="42"/>
      <c r="AD410" s="42"/>
      <c r="AF410" s="12"/>
      <c r="AG410" s="2"/>
      <c r="AH410" s="2"/>
      <c r="AI410" s="2"/>
      <c r="AJ410" s="2"/>
      <c r="AK410" s="2"/>
      <c r="AL410" s="2"/>
      <c r="AM410" s="2"/>
      <c r="AN410" s="2"/>
      <c r="AO410" s="2"/>
      <c r="AP410" s="2"/>
      <c r="AQ410" s="2"/>
      <c r="AR410" s="2"/>
    </row>
    <row r="411" spans="1:44" s="10" customFormat="1" x14ac:dyDescent="0.2">
      <c r="A411" s="12"/>
      <c r="B411" s="12"/>
      <c r="H411" s="2"/>
      <c r="I411" s="2"/>
      <c r="J411" s="2"/>
      <c r="K411" s="2"/>
      <c r="L411" s="2"/>
      <c r="M411" s="2"/>
      <c r="N411" s="40"/>
      <c r="O411" s="2"/>
      <c r="P411" s="2"/>
      <c r="Q411" s="2"/>
      <c r="R411" s="2"/>
      <c r="S411" s="2"/>
      <c r="V411" s="27"/>
      <c r="W411" s="27"/>
      <c r="Z411" s="42"/>
      <c r="AB411" s="42"/>
      <c r="AD411" s="42"/>
      <c r="AF411" s="12"/>
      <c r="AG411" s="2"/>
      <c r="AH411" s="2"/>
      <c r="AI411" s="2"/>
      <c r="AJ411" s="2"/>
      <c r="AK411" s="2"/>
      <c r="AL411" s="2"/>
      <c r="AM411" s="2"/>
      <c r="AN411" s="2"/>
      <c r="AO411" s="2"/>
      <c r="AP411" s="2"/>
      <c r="AQ411" s="2"/>
      <c r="AR411" s="2"/>
    </row>
    <row r="412" spans="1:44" s="10" customFormat="1" x14ac:dyDescent="0.2">
      <c r="A412" s="12"/>
      <c r="B412" s="12"/>
      <c r="H412" s="2"/>
      <c r="I412" s="2"/>
      <c r="J412" s="2"/>
      <c r="K412" s="2"/>
      <c r="L412" s="2"/>
      <c r="M412" s="2"/>
      <c r="N412" s="40"/>
      <c r="O412" s="2"/>
      <c r="P412" s="2"/>
      <c r="Q412" s="2"/>
      <c r="R412" s="2"/>
      <c r="S412" s="2"/>
      <c r="V412" s="27"/>
      <c r="W412" s="27"/>
      <c r="Z412" s="42"/>
      <c r="AB412" s="42"/>
      <c r="AD412" s="42"/>
      <c r="AF412" s="12"/>
      <c r="AG412" s="2"/>
      <c r="AH412" s="2"/>
      <c r="AI412" s="2"/>
      <c r="AJ412" s="2"/>
      <c r="AK412" s="2"/>
      <c r="AL412" s="2"/>
      <c r="AM412" s="2"/>
      <c r="AN412" s="2"/>
      <c r="AO412" s="2"/>
      <c r="AP412" s="2"/>
      <c r="AQ412" s="2"/>
      <c r="AR412" s="2"/>
    </row>
    <row r="413" spans="1:44" s="10" customFormat="1" x14ac:dyDescent="0.2">
      <c r="A413" s="12"/>
      <c r="B413" s="12"/>
      <c r="H413" s="2"/>
      <c r="I413" s="2"/>
      <c r="J413" s="2"/>
      <c r="K413" s="2"/>
      <c r="L413" s="2"/>
      <c r="M413" s="2"/>
      <c r="N413" s="40"/>
      <c r="O413" s="2"/>
      <c r="P413" s="2"/>
      <c r="Q413" s="2"/>
      <c r="R413" s="2"/>
      <c r="S413" s="2"/>
      <c r="V413" s="27"/>
      <c r="W413" s="27"/>
      <c r="Z413" s="42"/>
      <c r="AB413" s="42"/>
      <c r="AD413" s="42"/>
      <c r="AF413" s="12"/>
      <c r="AG413" s="2"/>
      <c r="AH413" s="2"/>
      <c r="AI413" s="2"/>
      <c r="AJ413" s="2"/>
      <c r="AK413" s="2"/>
      <c r="AL413" s="2"/>
      <c r="AM413" s="2"/>
      <c r="AN413" s="2"/>
      <c r="AO413" s="2"/>
      <c r="AP413" s="2"/>
      <c r="AQ413" s="2"/>
      <c r="AR413" s="2"/>
    </row>
    <row r="414" spans="1:44" s="10" customFormat="1" x14ac:dyDescent="0.2">
      <c r="A414" s="12"/>
      <c r="B414" s="12"/>
      <c r="H414" s="2"/>
      <c r="I414" s="2"/>
      <c r="J414" s="2"/>
      <c r="K414" s="2"/>
      <c r="L414" s="2"/>
      <c r="M414" s="2"/>
      <c r="N414" s="40"/>
      <c r="O414" s="2"/>
      <c r="P414" s="2"/>
      <c r="Q414" s="2"/>
      <c r="R414" s="2"/>
      <c r="S414" s="2"/>
      <c r="V414" s="27"/>
      <c r="W414" s="27"/>
      <c r="Z414" s="42"/>
      <c r="AB414" s="42"/>
      <c r="AD414" s="42"/>
      <c r="AF414" s="12"/>
      <c r="AG414" s="2"/>
      <c r="AH414" s="2"/>
      <c r="AI414" s="2"/>
      <c r="AJ414" s="2"/>
      <c r="AK414" s="2"/>
      <c r="AL414" s="2"/>
      <c r="AM414" s="2"/>
      <c r="AN414" s="2"/>
      <c r="AO414" s="2"/>
      <c r="AP414" s="2"/>
      <c r="AQ414" s="2"/>
      <c r="AR414" s="2"/>
    </row>
    <row r="415" spans="1:44" s="10" customFormat="1" x14ac:dyDescent="0.2">
      <c r="A415" s="12"/>
      <c r="B415" s="12"/>
      <c r="H415" s="2"/>
      <c r="I415" s="2"/>
      <c r="J415" s="2"/>
      <c r="K415" s="2"/>
      <c r="L415" s="2"/>
      <c r="M415" s="2"/>
      <c r="N415" s="40"/>
      <c r="O415" s="2"/>
      <c r="P415" s="2"/>
      <c r="Q415" s="2"/>
      <c r="R415" s="2"/>
      <c r="S415" s="2"/>
      <c r="V415" s="27"/>
      <c r="W415" s="27"/>
      <c r="Z415" s="42"/>
      <c r="AB415" s="42"/>
      <c r="AD415" s="42"/>
      <c r="AF415" s="12"/>
      <c r="AG415" s="2"/>
      <c r="AH415" s="2"/>
      <c r="AI415" s="2"/>
      <c r="AJ415" s="2"/>
      <c r="AK415" s="2"/>
      <c r="AL415" s="2"/>
      <c r="AM415" s="2"/>
      <c r="AN415" s="2"/>
      <c r="AO415" s="2"/>
      <c r="AP415" s="2"/>
      <c r="AQ415" s="2"/>
      <c r="AR415" s="2"/>
    </row>
    <row r="416" spans="1:44" s="10" customFormat="1" x14ac:dyDescent="0.2">
      <c r="A416" s="12"/>
      <c r="B416" s="12"/>
      <c r="H416" s="2"/>
      <c r="I416" s="2"/>
      <c r="J416" s="2"/>
      <c r="K416" s="2"/>
      <c r="L416" s="2"/>
      <c r="M416" s="2"/>
      <c r="N416" s="40"/>
      <c r="O416" s="2"/>
      <c r="P416" s="2"/>
      <c r="Q416" s="2"/>
      <c r="R416" s="2"/>
      <c r="S416" s="2"/>
      <c r="V416" s="27"/>
      <c r="W416" s="27"/>
      <c r="Z416" s="42"/>
      <c r="AB416" s="42"/>
      <c r="AD416" s="42"/>
      <c r="AF416" s="12"/>
      <c r="AG416" s="2"/>
      <c r="AH416" s="2"/>
      <c r="AI416" s="2"/>
      <c r="AJ416" s="2"/>
      <c r="AK416" s="2"/>
      <c r="AL416" s="2"/>
      <c r="AM416" s="2"/>
      <c r="AN416" s="2"/>
      <c r="AO416" s="2"/>
      <c r="AP416" s="2"/>
      <c r="AQ416" s="2"/>
      <c r="AR416" s="2"/>
    </row>
    <row r="417" spans="1:44" s="10" customFormat="1" x14ac:dyDescent="0.2">
      <c r="A417" s="12"/>
      <c r="B417" s="12"/>
      <c r="H417" s="2"/>
      <c r="I417" s="2"/>
      <c r="J417" s="2"/>
      <c r="K417" s="2"/>
      <c r="L417" s="2"/>
      <c r="M417" s="2"/>
      <c r="N417" s="40"/>
      <c r="O417" s="2"/>
      <c r="P417" s="2"/>
      <c r="Q417" s="2"/>
      <c r="R417" s="2"/>
      <c r="S417" s="2"/>
      <c r="V417" s="27"/>
      <c r="W417" s="27"/>
      <c r="Z417" s="42"/>
      <c r="AB417" s="42"/>
      <c r="AD417" s="42"/>
      <c r="AF417" s="12"/>
      <c r="AG417" s="2"/>
      <c r="AH417" s="2"/>
      <c r="AI417" s="2"/>
      <c r="AJ417" s="2"/>
      <c r="AK417" s="2"/>
      <c r="AL417" s="2"/>
      <c r="AM417" s="2"/>
      <c r="AN417" s="2"/>
      <c r="AO417" s="2"/>
      <c r="AP417" s="2"/>
      <c r="AQ417" s="2"/>
      <c r="AR417" s="2"/>
    </row>
    <row r="418" spans="1:44" s="10" customFormat="1" x14ac:dyDescent="0.2">
      <c r="A418" s="12"/>
      <c r="B418" s="12"/>
      <c r="H418" s="2"/>
      <c r="I418" s="2"/>
      <c r="J418" s="2"/>
      <c r="K418" s="2"/>
      <c r="L418" s="2"/>
      <c r="M418" s="2"/>
      <c r="N418" s="40"/>
      <c r="O418" s="2"/>
      <c r="P418" s="2"/>
      <c r="Q418" s="2"/>
      <c r="R418" s="2"/>
      <c r="S418" s="2"/>
      <c r="V418" s="27"/>
      <c r="W418" s="27"/>
      <c r="Z418" s="42"/>
      <c r="AB418" s="42"/>
      <c r="AD418" s="42"/>
      <c r="AF418" s="12"/>
      <c r="AG418" s="2"/>
      <c r="AH418" s="2"/>
      <c r="AI418" s="2"/>
      <c r="AJ418" s="2"/>
      <c r="AK418" s="2"/>
      <c r="AL418" s="2"/>
      <c r="AM418" s="2"/>
      <c r="AN418" s="2"/>
      <c r="AO418" s="2"/>
      <c r="AP418" s="2"/>
      <c r="AQ418" s="2"/>
      <c r="AR418" s="2"/>
    </row>
    <row r="419" spans="1:44" s="10" customFormat="1" x14ac:dyDescent="0.2">
      <c r="A419" s="12"/>
      <c r="B419" s="12"/>
      <c r="H419" s="2"/>
      <c r="I419" s="2"/>
      <c r="J419" s="2"/>
      <c r="K419" s="2"/>
      <c r="L419" s="2"/>
      <c r="M419" s="2"/>
      <c r="N419" s="40"/>
      <c r="O419" s="2"/>
      <c r="P419" s="2"/>
      <c r="Q419" s="2"/>
      <c r="R419" s="2"/>
      <c r="S419" s="2"/>
      <c r="V419" s="27"/>
      <c r="W419" s="27"/>
      <c r="Z419" s="42"/>
      <c r="AB419" s="42"/>
      <c r="AD419" s="42"/>
      <c r="AF419" s="12"/>
      <c r="AG419" s="2"/>
      <c r="AH419" s="2"/>
      <c r="AI419" s="2"/>
      <c r="AJ419" s="2"/>
      <c r="AK419" s="2"/>
      <c r="AL419" s="2"/>
      <c r="AM419" s="2"/>
      <c r="AN419" s="2"/>
      <c r="AO419" s="2"/>
      <c r="AP419" s="2"/>
      <c r="AQ419" s="2"/>
      <c r="AR419" s="2"/>
    </row>
    <row r="420" spans="1:44" s="10" customFormat="1" x14ac:dyDescent="0.2">
      <c r="A420" s="12"/>
      <c r="B420" s="12"/>
      <c r="H420" s="2"/>
      <c r="I420" s="2"/>
      <c r="J420" s="2"/>
      <c r="K420" s="2"/>
      <c r="L420" s="2"/>
      <c r="M420" s="2"/>
      <c r="N420" s="40"/>
      <c r="O420" s="2"/>
      <c r="P420" s="2"/>
      <c r="Q420" s="2"/>
      <c r="R420" s="2"/>
      <c r="S420" s="2"/>
      <c r="V420" s="27"/>
      <c r="W420" s="27"/>
      <c r="Z420" s="42"/>
      <c r="AB420" s="42"/>
      <c r="AD420" s="42"/>
      <c r="AF420" s="12"/>
      <c r="AG420" s="2"/>
      <c r="AH420" s="2"/>
      <c r="AI420" s="2"/>
      <c r="AJ420" s="2"/>
      <c r="AK420" s="2"/>
      <c r="AL420" s="2"/>
      <c r="AM420" s="2"/>
      <c r="AN420" s="2"/>
      <c r="AO420" s="2"/>
      <c r="AP420" s="2"/>
      <c r="AQ420" s="2"/>
      <c r="AR420" s="2"/>
    </row>
    <row r="421" spans="1:44" s="10" customFormat="1" x14ac:dyDescent="0.2">
      <c r="A421" s="12"/>
      <c r="B421" s="12"/>
      <c r="H421" s="2"/>
      <c r="I421" s="2"/>
      <c r="J421" s="2"/>
      <c r="K421" s="2"/>
      <c r="L421" s="2"/>
      <c r="M421" s="2"/>
      <c r="N421" s="40"/>
      <c r="O421" s="2"/>
      <c r="P421" s="2"/>
      <c r="Q421" s="2"/>
      <c r="R421" s="2"/>
      <c r="S421" s="2"/>
      <c r="V421" s="27"/>
      <c r="W421" s="27"/>
      <c r="Z421" s="42"/>
      <c r="AB421" s="42"/>
      <c r="AD421" s="42"/>
      <c r="AF421" s="12"/>
      <c r="AG421" s="2"/>
      <c r="AH421" s="2"/>
      <c r="AI421" s="2"/>
      <c r="AJ421" s="2"/>
      <c r="AK421" s="2"/>
      <c r="AL421" s="2"/>
      <c r="AM421" s="2"/>
      <c r="AN421" s="2"/>
      <c r="AO421" s="2"/>
      <c r="AP421" s="2"/>
      <c r="AQ421" s="2"/>
      <c r="AR421" s="2"/>
    </row>
    <row r="422" spans="1:44" s="10" customFormat="1" x14ac:dyDescent="0.2">
      <c r="A422" s="12"/>
      <c r="B422" s="12"/>
      <c r="H422" s="2"/>
      <c r="I422" s="2"/>
      <c r="J422" s="2"/>
      <c r="K422" s="2"/>
      <c r="L422" s="2"/>
      <c r="M422" s="2"/>
      <c r="N422" s="40"/>
      <c r="O422" s="2"/>
      <c r="P422" s="2"/>
      <c r="Q422" s="2"/>
      <c r="R422" s="2"/>
      <c r="S422" s="2"/>
      <c r="V422" s="27"/>
      <c r="W422" s="27"/>
      <c r="Z422" s="42"/>
      <c r="AB422" s="42"/>
      <c r="AD422" s="42"/>
      <c r="AF422" s="12"/>
      <c r="AG422" s="2"/>
      <c r="AH422" s="2"/>
      <c r="AI422" s="2"/>
      <c r="AJ422" s="2"/>
      <c r="AK422" s="2"/>
      <c r="AL422" s="2"/>
      <c r="AM422" s="2"/>
      <c r="AN422" s="2"/>
      <c r="AO422" s="2"/>
      <c r="AP422" s="2"/>
      <c r="AQ422" s="2"/>
      <c r="AR422" s="2"/>
    </row>
    <row r="423" spans="1:44" s="10" customFormat="1" x14ac:dyDescent="0.2">
      <c r="A423" s="12"/>
      <c r="B423" s="12"/>
      <c r="H423" s="2"/>
      <c r="I423" s="2"/>
      <c r="J423" s="2"/>
      <c r="K423" s="2"/>
      <c r="L423" s="2"/>
      <c r="M423" s="2"/>
      <c r="N423" s="40"/>
      <c r="O423" s="2"/>
      <c r="P423" s="2"/>
      <c r="Q423" s="2"/>
      <c r="R423" s="2"/>
      <c r="S423" s="2"/>
      <c r="V423" s="27"/>
      <c r="W423" s="27"/>
      <c r="Z423" s="42"/>
      <c r="AB423" s="42"/>
      <c r="AD423" s="42"/>
      <c r="AF423" s="12"/>
      <c r="AG423" s="2"/>
      <c r="AH423" s="2"/>
      <c r="AI423" s="2"/>
      <c r="AJ423" s="2"/>
      <c r="AK423" s="2"/>
      <c r="AL423" s="2"/>
      <c r="AM423" s="2"/>
      <c r="AN423" s="2"/>
      <c r="AO423" s="2"/>
      <c r="AP423" s="2"/>
      <c r="AQ423" s="2"/>
      <c r="AR423" s="2"/>
    </row>
    <row r="424" spans="1:44" s="10" customFormat="1" x14ac:dyDescent="0.2">
      <c r="A424" s="12"/>
      <c r="B424" s="12"/>
      <c r="H424" s="2"/>
      <c r="I424" s="2"/>
      <c r="J424" s="2"/>
      <c r="K424" s="2"/>
      <c r="L424" s="2"/>
      <c r="M424" s="2"/>
      <c r="N424" s="40"/>
      <c r="O424" s="2"/>
      <c r="P424" s="2"/>
      <c r="Q424" s="2"/>
      <c r="R424" s="2"/>
      <c r="S424" s="2"/>
      <c r="V424" s="27"/>
      <c r="W424" s="27"/>
      <c r="Z424" s="42"/>
      <c r="AB424" s="42"/>
      <c r="AD424" s="42"/>
      <c r="AF424" s="12"/>
      <c r="AG424" s="2"/>
      <c r="AH424" s="2"/>
      <c r="AI424" s="2"/>
      <c r="AJ424" s="2"/>
      <c r="AK424" s="2"/>
      <c r="AL424" s="2"/>
      <c r="AM424" s="2"/>
      <c r="AN424" s="2"/>
      <c r="AO424" s="2"/>
      <c r="AP424" s="2"/>
      <c r="AQ424" s="2"/>
      <c r="AR424" s="2"/>
    </row>
    <row r="425" spans="1:44" s="10" customFormat="1" x14ac:dyDescent="0.2">
      <c r="A425" s="12"/>
      <c r="B425" s="12"/>
      <c r="H425" s="2"/>
      <c r="I425" s="2"/>
      <c r="J425" s="2"/>
      <c r="K425" s="2"/>
      <c r="L425" s="2"/>
      <c r="M425" s="2"/>
      <c r="N425" s="40"/>
      <c r="O425" s="2"/>
      <c r="P425" s="2"/>
      <c r="Q425" s="2"/>
      <c r="R425" s="2"/>
      <c r="S425" s="2"/>
      <c r="V425" s="27"/>
      <c r="W425" s="27"/>
      <c r="Z425" s="42"/>
      <c r="AB425" s="42"/>
      <c r="AD425" s="42"/>
      <c r="AF425" s="12"/>
      <c r="AG425" s="2"/>
      <c r="AH425" s="2"/>
      <c r="AI425" s="2"/>
      <c r="AJ425" s="2"/>
      <c r="AK425" s="2"/>
      <c r="AL425" s="2"/>
      <c r="AM425" s="2"/>
      <c r="AN425" s="2"/>
      <c r="AO425" s="2"/>
      <c r="AP425" s="2"/>
      <c r="AQ425" s="2"/>
      <c r="AR425" s="2"/>
    </row>
    <row r="426" spans="1:44" s="10" customFormat="1" x14ac:dyDescent="0.2">
      <c r="A426" s="12"/>
      <c r="B426" s="12"/>
      <c r="H426" s="2"/>
      <c r="I426" s="2"/>
      <c r="J426" s="2"/>
      <c r="K426" s="2"/>
      <c r="L426" s="2"/>
      <c r="M426" s="2"/>
      <c r="N426" s="40"/>
      <c r="O426" s="2"/>
      <c r="P426" s="2"/>
      <c r="Q426" s="2"/>
      <c r="R426" s="2"/>
      <c r="S426" s="2"/>
      <c r="V426" s="27"/>
      <c r="W426" s="27"/>
      <c r="Z426" s="42"/>
      <c r="AB426" s="42"/>
      <c r="AD426" s="42"/>
      <c r="AF426" s="12"/>
      <c r="AG426" s="2"/>
      <c r="AH426" s="2"/>
      <c r="AI426" s="2"/>
      <c r="AJ426" s="2"/>
      <c r="AK426" s="2"/>
      <c r="AL426" s="2"/>
      <c r="AM426" s="2"/>
      <c r="AN426" s="2"/>
      <c r="AO426" s="2"/>
      <c r="AP426" s="2"/>
      <c r="AQ426" s="2"/>
      <c r="AR426" s="2"/>
    </row>
    <row r="427" spans="1:44" s="10" customFormat="1" x14ac:dyDescent="0.2">
      <c r="A427" s="12"/>
      <c r="B427" s="12"/>
      <c r="H427" s="2"/>
      <c r="I427" s="2"/>
      <c r="J427" s="2"/>
      <c r="K427" s="2"/>
      <c r="L427" s="2"/>
      <c r="M427" s="2"/>
      <c r="N427" s="40"/>
      <c r="O427" s="2"/>
      <c r="P427" s="2"/>
      <c r="Q427" s="2"/>
      <c r="R427" s="2"/>
      <c r="S427" s="2"/>
      <c r="V427" s="27"/>
      <c r="W427" s="27"/>
      <c r="Z427" s="42"/>
      <c r="AB427" s="42"/>
      <c r="AD427" s="42"/>
      <c r="AF427" s="12"/>
      <c r="AG427" s="2"/>
      <c r="AH427" s="2"/>
      <c r="AI427" s="2"/>
      <c r="AJ427" s="2"/>
      <c r="AK427" s="2"/>
      <c r="AL427" s="2"/>
      <c r="AM427" s="2"/>
      <c r="AN427" s="2"/>
      <c r="AO427" s="2"/>
      <c r="AP427" s="2"/>
      <c r="AQ427" s="2"/>
      <c r="AR427" s="2"/>
    </row>
    <row r="428" spans="1:44" s="10" customFormat="1" x14ac:dyDescent="0.2">
      <c r="A428" s="12"/>
      <c r="B428" s="12"/>
      <c r="H428" s="2"/>
      <c r="I428" s="2"/>
      <c r="J428" s="2"/>
      <c r="K428" s="2"/>
      <c r="L428" s="2"/>
      <c r="M428" s="2"/>
      <c r="N428" s="40"/>
      <c r="O428" s="2"/>
      <c r="P428" s="2"/>
      <c r="Q428" s="2"/>
      <c r="R428" s="2"/>
      <c r="S428" s="2"/>
      <c r="V428" s="27"/>
      <c r="W428" s="27"/>
      <c r="Z428" s="42"/>
      <c r="AB428" s="42"/>
      <c r="AD428" s="42"/>
      <c r="AF428" s="12"/>
      <c r="AG428" s="2"/>
      <c r="AH428" s="2"/>
      <c r="AI428" s="2"/>
      <c r="AJ428" s="2"/>
      <c r="AK428" s="2"/>
      <c r="AL428" s="2"/>
      <c r="AM428" s="2"/>
      <c r="AN428" s="2"/>
      <c r="AO428" s="2"/>
      <c r="AP428" s="2"/>
      <c r="AQ428" s="2"/>
      <c r="AR428" s="2"/>
    </row>
    <row r="429" spans="1:44" s="10" customFormat="1" x14ac:dyDescent="0.2">
      <c r="A429" s="12"/>
      <c r="B429" s="12"/>
      <c r="H429" s="2"/>
      <c r="I429" s="2"/>
      <c r="J429" s="2"/>
      <c r="K429" s="2"/>
      <c r="L429" s="2"/>
      <c r="M429" s="2"/>
      <c r="N429" s="40"/>
      <c r="O429" s="2"/>
      <c r="P429" s="2"/>
      <c r="Q429" s="2"/>
      <c r="R429" s="2"/>
      <c r="S429" s="2"/>
      <c r="V429" s="27"/>
      <c r="W429" s="27"/>
      <c r="Z429" s="42"/>
      <c r="AB429" s="42"/>
      <c r="AD429" s="42"/>
      <c r="AF429" s="12"/>
      <c r="AG429" s="2"/>
      <c r="AH429" s="2"/>
      <c r="AI429" s="2"/>
      <c r="AJ429" s="2"/>
      <c r="AK429" s="2"/>
      <c r="AL429" s="2"/>
      <c r="AM429" s="2"/>
      <c r="AN429" s="2"/>
      <c r="AO429" s="2"/>
      <c r="AP429" s="2"/>
      <c r="AQ429" s="2"/>
      <c r="AR429" s="2"/>
    </row>
    <row r="430" spans="1:44" s="10" customFormat="1" x14ac:dyDescent="0.2">
      <c r="A430" s="12"/>
      <c r="B430" s="12"/>
      <c r="H430" s="2"/>
      <c r="I430" s="2"/>
      <c r="J430" s="2"/>
      <c r="K430" s="2"/>
      <c r="L430" s="2"/>
      <c r="M430" s="2"/>
      <c r="N430" s="40"/>
      <c r="O430" s="2"/>
      <c r="P430" s="2"/>
      <c r="Q430" s="2"/>
      <c r="R430" s="2"/>
      <c r="S430" s="2"/>
      <c r="V430" s="27"/>
      <c r="W430" s="27"/>
      <c r="Z430" s="42"/>
      <c r="AB430" s="42"/>
      <c r="AD430" s="42"/>
      <c r="AF430" s="12"/>
      <c r="AG430" s="2"/>
      <c r="AH430" s="2"/>
      <c r="AI430" s="2"/>
      <c r="AJ430" s="2"/>
      <c r="AK430" s="2"/>
      <c r="AL430" s="2"/>
      <c r="AM430" s="2"/>
      <c r="AN430" s="2"/>
      <c r="AO430" s="2"/>
      <c r="AP430" s="2"/>
      <c r="AQ430" s="2"/>
      <c r="AR430" s="2"/>
    </row>
    <row r="431" spans="1:44" s="10" customFormat="1" x14ac:dyDescent="0.2">
      <c r="A431" s="12"/>
      <c r="B431" s="12"/>
      <c r="H431" s="2"/>
      <c r="I431" s="2"/>
      <c r="J431" s="2"/>
      <c r="K431" s="2"/>
      <c r="L431" s="2"/>
      <c r="M431" s="2"/>
      <c r="N431" s="40"/>
      <c r="O431" s="2"/>
      <c r="P431" s="2"/>
      <c r="Q431" s="2"/>
      <c r="R431" s="2"/>
      <c r="S431" s="2"/>
      <c r="V431" s="27"/>
      <c r="W431" s="27"/>
      <c r="Z431" s="42"/>
      <c r="AB431" s="42"/>
      <c r="AD431" s="42"/>
      <c r="AF431" s="12"/>
      <c r="AG431" s="2"/>
      <c r="AH431" s="2"/>
      <c r="AI431" s="2"/>
      <c r="AJ431" s="2"/>
      <c r="AK431" s="2"/>
      <c r="AL431" s="2"/>
      <c r="AM431" s="2"/>
      <c r="AN431" s="2"/>
      <c r="AO431" s="2"/>
      <c r="AP431" s="2"/>
      <c r="AQ431" s="2"/>
      <c r="AR431" s="2"/>
    </row>
    <row r="432" spans="1:44" s="10" customFormat="1" x14ac:dyDescent="0.2">
      <c r="A432" s="12"/>
      <c r="B432" s="12"/>
      <c r="H432" s="2"/>
      <c r="I432" s="2"/>
      <c r="J432" s="2"/>
      <c r="K432" s="2"/>
      <c r="L432" s="2"/>
      <c r="M432" s="2"/>
      <c r="N432" s="40"/>
      <c r="O432" s="2"/>
      <c r="P432" s="2"/>
      <c r="Q432" s="2"/>
      <c r="R432" s="2"/>
      <c r="S432" s="2"/>
      <c r="V432" s="27"/>
      <c r="W432" s="27"/>
      <c r="Z432" s="42"/>
      <c r="AB432" s="42"/>
      <c r="AD432" s="42"/>
      <c r="AF432" s="12"/>
      <c r="AG432" s="2"/>
      <c r="AH432" s="2"/>
      <c r="AI432" s="2"/>
      <c r="AJ432" s="2"/>
      <c r="AK432" s="2"/>
      <c r="AL432" s="2"/>
      <c r="AM432" s="2"/>
      <c r="AN432" s="2"/>
      <c r="AO432" s="2"/>
      <c r="AP432" s="2"/>
      <c r="AQ432" s="2"/>
      <c r="AR432" s="2"/>
    </row>
    <row r="433" spans="1:44" s="10" customFormat="1" x14ac:dyDescent="0.2">
      <c r="A433" s="12"/>
      <c r="B433" s="12"/>
      <c r="H433" s="2"/>
      <c r="I433" s="2"/>
      <c r="J433" s="2"/>
      <c r="K433" s="2"/>
      <c r="L433" s="2"/>
      <c r="M433" s="2"/>
      <c r="N433" s="40"/>
      <c r="O433" s="2"/>
      <c r="P433" s="2"/>
      <c r="Q433" s="2"/>
      <c r="R433" s="2"/>
      <c r="S433" s="2"/>
      <c r="V433" s="27"/>
      <c r="W433" s="27"/>
      <c r="Z433" s="42"/>
      <c r="AB433" s="42"/>
      <c r="AD433" s="42"/>
      <c r="AF433" s="12"/>
      <c r="AG433" s="2"/>
      <c r="AH433" s="2"/>
      <c r="AI433" s="2"/>
      <c r="AJ433" s="2"/>
      <c r="AK433" s="2"/>
      <c r="AL433" s="2"/>
      <c r="AM433" s="2"/>
      <c r="AN433" s="2"/>
      <c r="AO433" s="2"/>
      <c r="AP433" s="2"/>
      <c r="AQ433" s="2"/>
      <c r="AR433" s="2"/>
    </row>
    <row r="434" spans="1:44" s="10" customFormat="1" x14ac:dyDescent="0.2">
      <c r="A434" s="12"/>
      <c r="B434" s="12"/>
      <c r="H434" s="2"/>
      <c r="I434" s="2"/>
      <c r="J434" s="2"/>
      <c r="K434" s="2"/>
      <c r="L434" s="2"/>
      <c r="M434" s="2"/>
      <c r="N434" s="40"/>
      <c r="O434" s="2"/>
      <c r="P434" s="2"/>
      <c r="Q434" s="2"/>
      <c r="R434" s="2"/>
      <c r="S434" s="2"/>
      <c r="V434" s="27"/>
      <c r="W434" s="27"/>
      <c r="Z434" s="42"/>
      <c r="AB434" s="42"/>
      <c r="AD434" s="42"/>
      <c r="AF434" s="12"/>
      <c r="AG434" s="2"/>
      <c r="AH434" s="2"/>
      <c r="AI434" s="2"/>
      <c r="AJ434" s="2"/>
      <c r="AK434" s="2"/>
      <c r="AL434" s="2"/>
      <c r="AM434" s="2"/>
      <c r="AN434" s="2"/>
      <c r="AO434" s="2"/>
      <c r="AP434" s="2"/>
      <c r="AQ434" s="2"/>
      <c r="AR434" s="2"/>
    </row>
    <row r="435" spans="1:44" s="10" customFormat="1" x14ac:dyDescent="0.2">
      <c r="A435" s="12"/>
      <c r="B435" s="12"/>
      <c r="H435" s="2"/>
      <c r="I435" s="2"/>
      <c r="J435" s="2"/>
      <c r="K435" s="2"/>
      <c r="L435" s="2"/>
      <c r="M435" s="2"/>
      <c r="N435" s="40"/>
      <c r="O435" s="2"/>
      <c r="P435" s="2"/>
      <c r="Q435" s="2"/>
      <c r="R435" s="2"/>
      <c r="S435" s="2"/>
      <c r="V435" s="27"/>
      <c r="W435" s="27"/>
      <c r="Z435" s="42"/>
      <c r="AB435" s="42"/>
      <c r="AD435" s="42"/>
      <c r="AF435" s="12"/>
      <c r="AG435" s="2"/>
      <c r="AH435" s="2"/>
      <c r="AI435" s="2"/>
      <c r="AJ435" s="2"/>
      <c r="AK435" s="2"/>
      <c r="AL435" s="2"/>
      <c r="AM435" s="2"/>
      <c r="AN435" s="2"/>
      <c r="AO435" s="2"/>
      <c r="AP435" s="2"/>
      <c r="AQ435" s="2"/>
      <c r="AR435" s="2"/>
    </row>
    <row r="436" spans="1:44" s="10" customFormat="1" x14ac:dyDescent="0.2">
      <c r="A436" s="12"/>
      <c r="B436" s="12"/>
      <c r="H436" s="2"/>
      <c r="I436" s="2"/>
      <c r="J436" s="2"/>
      <c r="K436" s="2"/>
      <c r="L436" s="2"/>
      <c r="M436" s="2"/>
      <c r="N436" s="40"/>
      <c r="O436" s="2"/>
      <c r="P436" s="2"/>
      <c r="Q436" s="2"/>
      <c r="R436" s="2"/>
      <c r="S436" s="2"/>
      <c r="V436" s="27"/>
      <c r="W436" s="27"/>
      <c r="Z436" s="42"/>
      <c r="AB436" s="42"/>
      <c r="AD436" s="42"/>
      <c r="AF436" s="12"/>
      <c r="AG436" s="2"/>
      <c r="AH436" s="2"/>
      <c r="AI436" s="2"/>
      <c r="AJ436" s="2"/>
      <c r="AK436" s="2"/>
      <c r="AL436" s="2"/>
      <c r="AM436" s="2"/>
      <c r="AN436" s="2"/>
      <c r="AO436" s="2"/>
      <c r="AP436" s="2"/>
      <c r="AQ436" s="2"/>
      <c r="AR436" s="2"/>
    </row>
    <row r="437" spans="1:44" s="10" customFormat="1" x14ac:dyDescent="0.2">
      <c r="A437" s="12"/>
      <c r="B437" s="12"/>
      <c r="H437" s="2"/>
      <c r="I437" s="2"/>
      <c r="J437" s="2"/>
      <c r="K437" s="2"/>
      <c r="L437" s="2"/>
      <c r="M437" s="2"/>
      <c r="N437" s="40"/>
      <c r="O437" s="2"/>
      <c r="P437" s="2"/>
      <c r="Q437" s="2"/>
      <c r="R437" s="2"/>
      <c r="S437" s="2"/>
      <c r="V437" s="27"/>
      <c r="W437" s="27"/>
      <c r="Z437" s="42"/>
      <c r="AB437" s="42"/>
      <c r="AD437" s="42"/>
      <c r="AF437" s="12"/>
      <c r="AG437" s="2"/>
      <c r="AH437" s="2"/>
      <c r="AI437" s="2"/>
      <c r="AJ437" s="2"/>
      <c r="AK437" s="2"/>
      <c r="AL437" s="2"/>
      <c r="AM437" s="2"/>
      <c r="AN437" s="2"/>
      <c r="AO437" s="2"/>
      <c r="AP437" s="2"/>
      <c r="AQ437" s="2"/>
      <c r="AR437" s="2"/>
    </row>
    <row r="438" spans="1:44" s="10" customFormat="1" x14ac:dyDescent="0.2">
      <c r="A438" s="12"/>
      <c r="B438" s="12"/>
      <c r="H438" s="2"/>
      <c r="I438" s="2"/>
      <c r="J438" s="2"/>
      <c r="K438" s="2"/>
      <c r="L438" s="2"/>
      <c r="M438" s="2"/>
      <c r="N438" s="40"/>
      <c r="O438" s="2"/>
      <c r="P438" s="2"/>
      <c r="Q438" s="2"/>
      <c r="R438" s="2"/>
      <c r="S438" s="2"/>
      <c r="V438" s="27"/>
      <c r="W438" s="27"/>
      <c r="Z438" s="42"/>
      <c r="AB438" s="42"/>
      <c r="AD438" s="42"/>
      <c r="AF438" s="12"/>
      <c r="AG438" s="2"/>
      <c r="AH438" s="2"/>
      <c r="AI438" s="2"/>
      <c r="AJ438" s="2"/>
      <c r="AK438" s="2"/>
      <c r="AL438" s="2"/>
      <c r="AM438" s="2"/>
      <c r="AN438" s="2"/>
      <c r="AO438" s="2"/>
      <c r="AP438" s="2"/>
      <c r="AQ438" s="2"/>
      <c r="AR438" s="2"/>
    </row>
    <row r="439" spans="1:44" s="10" customFormat="1" x14ac:dyDescent="0.2">
      <c r="A439" s="12"/>
      <c r="B439" s="12"/>
      <c r="H439" s="2"/>
      <c r="I439" s="2"/>
      <c r="J439" s="2"/>
      <c r="K439" s="2"/>
      <c r="L439" s="2"/>
      <c r="M439" s="2"/>
      <c r="N439" s="40"/>
      <c r="O439" s="2"/>
      <c r="P439" s="2"/>
      <c r="Q439" s="2"/>
      <c r="R439" s="2"/>
      <c r="S439" s="2"/>
      <c r="V439" s="27"/>
      <c r="W439" s="27"/>
      <c r="Z439" s="42"/>
      <c r="AB439" s="42"/>
      <c r="AD439" s="42"/>
      <c r="AF439" s="12"/>
      <c r="AG439" s="2"/>
      <c r="AH439" s="2"/>
      <c r="AI439" s="2"/>
      <c r="AJ439" s="2"/>
      <c r="AK439" s="2"/>
      <c r="AL439" s="2"/>
      <c r="AM439" s="2"/>
      <c r="AN439" s="2"/>
      <c r="AO439" s="2"/>
      <c r="AP439" s="2"/>
      <c r="AQ439" s="2"/>
      <c r="AR439" s="2"/>
    </row>
    <row r="440" spans="1:44" s="10" customFormat="1" x14ac:dyDescent="0.2">
      <c r="A440" s="12"/>
      <c r="B440" s="12"/>
      <c r="H440" s="2"/>
      <c r="I440" s="2"/>
      <c r="J440" s="2"/>
      <c r="K440" s="2"/>
      <c r="L440" s="2"/>
      <c r="M440" s="2"/>
      <c r="N440" s="40"/>
      <c r="O440" s="2"/>
      <c r="P440" s="2"/>
      <c r="Q440" s="2"/>
      <c r="R440" s="2"/>
      <c r="S440" s="2"/>
      <c r="V440" s="27"/>
      <c r="W440" s="27"/>
      <c r="Z440" s="42"/>
      <c r="AB440" s="42"/>
      <c r="AD440" s="42"/>
      <c r="AF440" s="12"/>
      <c r="AG440" s="2"/>
      <c r="AH440" s="2"/>
      <c r="AI440" s="2"/>
      <c r="AJ440" s="2"/>
      <c r="AK440" s="2"/>
      <c r="AL440" s="2"/>
      <c r="AM440" s="2"/>
      <c r="AN440" s="2"/>
      <c r="AO440" s="2"/>
      <c r="AP440" s="2"/>
      <c r="AQ440" s="2"/>
      <c r="AR440" s="2"/>
    </row>
    <row r="441" spans="1:44" s="10" customFormat="1" x14ac:dyDescent="0.2">
      <c r="A441" s="12"/>
      <c r="B441" s="12"/>
      <c r="H441" s="2"/>
      <c r="I441" s="2"/>
      <c r="J441" s="2"/>
      <c r="K441" s="2"/>
      <c r="L441" s="2"/>
      <c r="M441" s="2"/>
      <c r="N441" s="40"/>
      <c r="O441" s="2"/>
      <c r="P441" s="2"/>
      <c r="Q441" s="2"/>
      <c r="R441" s="2"/>
      <c r="S441" s="2"/>
      <c r="V441" s="27"/>
      <c r="W441" s="27"/>
      <c r="Z441" s="42"/>
      <c r="AB441" s="42"/>
      <c r="AD441" s="42"/>
      <c r="AF441" s="12"/>
      <c r="AG441" s="2"/>
      <c r="AH441" s="2"/>
      <c r="AI441" s="2"/>
      <c r="AJ441" s="2"/>
      <c r="AK441" s="2"/>
      <c r="AL441" s="2"/>
      <c r="AM441" s="2"/>
      <c r="AN441" s="2"/>
      <c r="AO441" s="2"/>
      <c r="AP441" s="2"/>
      <c r="AQ441" s="2"/>
      <c r="AR441" s="2"/>
    </row>
    <row r="442" spans="1:44" s="10" customFormat="1" x14ac:dyDescent="0.2">
      <c r="A442" s="12"/>
      <c r="B442" s="12"/>
      <c r="H442" s="2"/>
      <c r="I442" s="2"/>
      <c r="J442" s="2"/>
      <c r="K442" s="2"/>
      <c r="L442" s="2"/>
      <c r="M442" s="2"/>
      <c r="N442" s="40"/>
      <c r="O442" s="2"/>
      <c r="P442" s="2"/>
      <c r="Q442" s="2"/>
      <c r="R442" s="2"/>
      <c r="S442" s="2"/>
      <c r="V442" s="27"/>
      <c r="W442" s="27"/>
      <c r="Z442" s="42"/>
      <c r="AB442" s="42"/>
      <c r="AD442" s="42"/>
      <c r="AF442" s="12"/>
      <c r="AG442" s="2"/>
      <c r="AH442" s="2"/>
      <c r="AI442" s="2"/>
      <c r="AJ442" s="2"/>
      <c r="AK442" s="2"/>
      <c r="AL442" s="2"/>
      <c r="AM442" s="2"/>
      <c r="AN442" s="2"/>
      <c r="AO442" s="2"/>
      <c r="AP442" s="2"/>
      <c r="AQ442" s="2"/>
      <c r="AR442" s="2"/>
    </row>
    <row r="443" spans="1:44" s="10" customFormat="1" x14ac:dyDescent="0.2">
      <c r="A443" s="12"/>
      <c r="B443" s="12"/>
      <c r="H443" s="2"/>
      <c r="I443" s="2"/>
      <c r="J443" s="2"/>
      <c r="K443" s="2"/>
      <c r="L443" s="2"/>
      <c r="M443" s="2"/>
      <c r="N443" s="40"/>
      <c r="O443" s="2"/>
      <c r="P443" s="2"/>
      <c r="Q443" s="2"/>
      <c r="R443" s="2"/>
      <c r="S443" s="2"/>
      <c r="V443" s="27"/>
      <c r="W443" s="27"/>
      <c r="Z443" s="42"/>
      <c r="AB443" s="42"/>
      <c r="AD443" s="42"/>
      <c r="AF443" s="12"/>
      <c r="AG443" s="2"/>
      <c r="AH443" s="2"/>
      <c r="AI443" s="2"/>
      <c r="AJ443" s="2"/>
      <c r="AK443" s="2"/>
      <c r="AL443" s="2"/>
      <c r="AM443" s="2"/>
      <c r="AN443" s="2"/>
      <c r="AO443" s="2"/>
      <c r="AP443" s="2"/>
      <c r="AQ443" s="2"/>
      <c r="AR443" s="2"/>
    </row>
    <row r="444" spans="1:44" s="10" customFormat="1" x14ac:dyDescent="0.2">
      <c r="A444" s="12"/>
      <c r="B444" s="12"/>
      <c r="H444" s="2"/>
      <c r="I444" s="2"/>
      <c r="J444" s="2"/>
      <c r="K444" s="2"/>
      <c r="L444" s="2"/>
      <c r="M444" s="2"/>
      <c r="N444" s="40"/>
      <c r="O444" s="2"/>
      <c r="P444" s="2"/>
      <c r="Q444" s="2"/>
      <c r="R444" s="2"/>
      <c r="S444" s="2"/>
      <c r="V444" s="27"/>
      <c r="W444" s="27"/>
      <c r="Z444" s="42"/>
      <c r="AB444" s="42"/>
      <c r="AD444" s="42"/>
      <c r="AF444" s="12"/>
      <c r="AG444" s="2"/>
      <c r="AH444" s="2"/>
      <c r="AI444" s="2"/>
      <c r="AJ444" s="2"/>
      <c r="AK444" s="2"/>
      <c r="AL444" s="2"/>
      <c r="AM444" s="2"/>
      <c r="AN444" s="2"/>
      <c r="AO444" s="2"/>
      <c r="AP444" s="2"/>
      <c r="AQ444" s="2"/>
      <c r="AR444" s="2"/>
    </row>
    <row r="445" spans="1:44" s="10" customFormat="1" x14ac:dyDescent="0.2">
      <c r="A445" s="12"/>
      <c r="B445" s="12"/>
      <c r="H445" s="2"/>
      <c r="I445" s="2"/>
      <c r="J445" s="2"/>
      <c r="K445" s="2"/>
      <c r="L445" s="2"/>
      <c r="M445" s="2"/>
      <c r="N445" s="40"/>
      <c r="O445" s="2"/>
      <c r="P445" s="2"/>
      <c r="Q445" s="2"/>
      <c r="R445" s="2"/>
      <c r="S445" s="2"/>
      <c r="V445" s="27"/>
      <c r="W445" s="27"/>
      <c r="Z445" s="42"/>
      <c r="AB445" s="42"/>
      <c r="AD445" s="42"/>
      <c r="AF445" s="12"/>
      <c r="AG445" s="2"/>
      <c r="AH445" s="2"/>
      <c r="AI445" s="2"/>
      <c r="AJ445" s="2"/>
      <c r="AK445" s="2"/>
      <c r="AL445" s="2"/>
      <c r="AM445" s="2"/>
      <c r="AN445" s="2"/>
      <c r="AO445" s="2"/>
      <c r="AP445" s="2"/>
      <c r="AQ445" s="2"/>
      <c r="AR445" s="2"/>
    </row>
    <row r="446" spans="1:44" s="10" customFormat="1" x14ac:dyDescent="0.2">
      <c r="A446" s="12"/>
      <c r="B446" s="12"/>
      <c r="H446" s="2"/>
      <c r="I446" s="2"/>
      <c r="J446" s="2"/>
      <c r="K446" s="2"/>
      <c r="L446" s="2"/>
      <c r="M446" s="2"/>
      <c r="N446" s="40"/>
      <c r="O446" s="2"/>
      <c r="P446" s="2"/>
      <c r="Q446" s="2"/>
      <c r="R446" s="2"/>
      <c r="S446" s="2"/>
      <c r="V446" s="27"/>
      <c r="W446" s="27"/>
      <c r="Z446" s="42"/>
      <c r="AB446" s="42"/>
      <c r="AD446" s="42"/>
      <c r="AF446" s="12"/>
      <c r="AG446" s="2"/>
      <c r="AH446" s="2"/>
      <c r="AI446" s="2"/>
      <c r="AJ446" s="2"/>
      <c r="AK446" s="2"/>
      <c r="AL446" s="2"/>
      <c r="AM446" s="2"/>
      <c r="AN446" s="2"/>
      <c r="AO446" s="2"/>
      <c r="AP446" s="2"/>
      <c r="AQ446" s="2"/>
      <c r="AR446" s="2"/>
    </row>
    <row r="447" spans="1:44" s="10" customFormat="1" x14ac:dyDescent="0.2">
      <c r="A447" s="12"/>
      <c r="B447" s="12"/>
      <c r="H447" s="2"/>
      <c r="I447" s="2"/>
      <c r="J447" s="2"/>
      <c r="K447" s="2"/>
      <c r="L447" s="2"/>
      <c r="M447" s="2"/>
      <c r="N447" s="40"/>
      <c r="O447" s="2"/>
      <c r="P447" s="2"/>
      <c r="Q447" s="2"/>
      <c r="R447" s="2"/>
      <c r="S447" s="2"/>
      <c r="V447" s="27"/>
      <c r="W447" s="27"/>
      <c r="Z447" s="42"/>
      <c r="AB447" s="42"/>
      <c r="AD447" s="42"/>
      <c r="AF447" s="12"/>
      <c r="AG447" s="2"/>
      <c r="AH447" s="2"/>
      <c r="AI447" s="2"/>
      <c r="AJ447" s="2"/>
      <c r="AK447" s="2"/>
      <c r="AL447" s="2"/>
      <c r="AM447" s="2"/>
      <c r="AN447" s="2"/>
      <c r="AO447" s="2"/>
      <c r="AP447" s="2"/>
      <c r="AQ447" s="2"/>
      <c r="AR447" s="2"/>
    </row>
    <row r="448" spans="1:44" s="10" customFormat="1" x14ac:dyDescent="0.2">
      <c r="A448" s="12"/>
      <c r="B448" s="12"/>
      <c r="H448" s="2"/>
      <c r="I448" s="2"/>
      <c r="J448" s="2"/>
      <c r="K448" s="2"/>
      <c r="L448" s="2"/>
      <c r="M448" s="2"/>
      <c r="N448" s="40"/>
      <c r="O448" s="2"/>
      <c r="P448" s="2"/>
      <c r="Q448" s="2"/>
      <c r="R448" s="2"/>
      <c r="S448" s="2"/>
      <c r="V448" s="27"/>
      <c r="W448" s="27"/>
      <c r="Z448" s="42"/>
      <c r="AB448" s="42"/>
      <c r="AD448" s="42"/>
      <c r="AF448" s="12"/>
      <c r="AG448" s="2"/>
      <c r="AH448" s="2"/>
      <c r="AI448" s="2"/>
      <c r="AJ448" s="2"/>
      <c r="AK448" s="2"/>
      <c r="AL448" s="2"/>
      <c r="AM448" s="2"/>
      <c r="AN448" s="2"/>
      <c r="AO448" s="2"/>
      <c r="AP448" s="2"/>
      <c r="AQ448" s="2"/>
      <c r="AR448" s="2"/>
    </row>
    <row r="449" spans="1:44" s="10" customFormat="1" x14ac:dyDescent="0.2">
      <c r="A449" s="12"/>
      <c r="B449" s="12"/>
      <c r="H449" s="2"/>
      <c r="I449" s="2"/>
      <c r="J449" s="2"/>
      <c r="K449" s="2"/>
      <c r="L449" s="2"/>
      <c r="M449" s="2"/>
      <c r="N449" s="40"/>
      <c r="O449" s="2"/>
      <c r="P449" s="2"/>
      <c r="Q449" s="2"/>
      <c r="R449" s="2"/>
      <c r="S449" s="2"/>
      <c r="V449" s="27"/>
      <c r="W449" s="27"/>
      <c r="Z449" s="42"/>
      <c r="AB449" s="42"/>
      <c r="AD449" s="42"/>
      <c r="AF449" s="12"/>
      <c r="AG449" s="2"/>
      <c r="AH449" s="2"/>
      <c r="AI449" s="2"/>
      <c r="AJ449" s="2"/>
      <c r="AK449" s="2"/>
      <c r="AL449" s="2"/>
      <c r="AM449" s="2"/>
      <c r="AN449" s="2"/>
      <c r="AO449" s="2"/>
      <c r="AP449" s="2"/>
      <c r="AQ449" s="2"/>
      <c r="AR449" s="2"/>
    </row>
    <row r="450" spans="1:44" s="10" customFormat="1" x14ac:dyDescent="0.2">
      <c r="A450" s="12"/>
      <c r="B450" s="12"/>
      <c r="H450" s="2"/>
      <c r="I450" s="2"/>
      <c r="J450" s="2"/>
      <c r="K450" s="2"/>
      <c r="L450" s="2"/>
      <c r="M450" s="2"/>
      <c r="N450" s="40"/>
      <c r="O450" s="2"/>
      <c r="P450" s="2"/>
      <c r="Q450" s="2"/>
      <c r="R450" s="2"/>
      <c r="S450" s="2"/>
      <c r="V450" s="27"/>
      <c r="W450" s="27"/>
      <c r="Z450" s="42"/>
      <c r="AB450" s="42"/>
      <c r="AD450" s="42"/>
      <c r="AF450" s="12"/>
      <c r="AG450" s="2"/>
      <c r="AH450" s="2"/>
      <c r="AI450" s="2"/>
      <c r="AJ450" s="2"/>
      <c r="AK450" s="2"/>
      <c r="AL450" s="2"/>
      <c r="AM450" s="2"/>
      <c r="AN450" s="2"/>
      <c r="AO450" s="2"/>
      <c r="AP450" s="2"/>
      <c r="AQ450" s="2"/>
      <c r="AR450" s="2"/>
    </row>
    <row r="451" spans="1:44" s="10" customFormat="1" x14ac:dyDescent="0.2">
      <c r="A451" s="12"/>
      <c r="B451" s="12"/>
      <c r="H451" s="2"/>
      <c r="I451" s="2"/>
      <c r="J451" s="2"/>
      <c r="K451" s="2"/>
      <c r="L451" s="2"/>
      <c r="M451" s="2"/>
      <c r="N451" s="40"/>
      <c r="O451" s="2"/>
      <c r="P451" s="2"/>
      <c r="Q451" s="2"/>
      <c r="R451" s="2"/>
      <c r="S451" s="2"/>
      <c r="V451" s="27"/>
      <c r="W451" s="27"/>
      <c r="Z451" s="42"/>
      <c r="AB451" s="42"/>
      <c r="AD451" s="42"/>
      <c r="AF451" s="12"/>
      <c r="AG451" s="2"/>
      <c r="AH451" s="2"/>
      <c r="AI451" s="2"/>
      <c r="AJ451" s="2"/>
      <c r="AK451" s="2"/>
      <c r="AL451" s="2"/>
      <c r="AM451" s="2"/>
      <c r="AN451" s="2"/>
      <c r="AO451" s="2"/>
      <c r="AP451" s="2"/>
      <c r="AQ451" s="2"/>
      <c r="AR451" s="2"/>
    </row>
    <row r="452" spans="1:44" s="10" customFormat="1" x14ac:dyDescent="0.2">
      <c r="A452" s="12"/>
      <c r="B452" s="12"/>
      <c r="H452" s="2"/>
      <c r="I452" s="2"/>
      <c r="J452" s="2"/>
      <c r="K452" s="2"/>
      <c r="L452" s="2"/>
      <c r="M452" s="2"/>
      <c r="N452" s="40"/>
      <c r="O452" s="2"/>
      <c r="P452" s="2"/>
      <c r="Q452" s="2"/>
      <c r="R452" s="2"/>
      <c r="S452" s="2"/>
      <c r="V452" s="27"/>
      <c r="W452" s="27"/>
      <c r="Z452" s="42"/>
      <c r="AB452" s="42"/>
      <c r="AD452" s="42"/>
      <c r="AF452" s="12"/>
      <c r="AG452" s="2"/>
      <c r="AH452" s="2"/>
      <c r="AI452" s="2"/>
      <c r="AJ452" s="2"/>
      <c r="AK452" s="2"/>
      <c r="AL452" s="2"/>
      <c r="AM452" s="2"/>
      <c r="AN452" s="2"/>
      <c r="AO452" s="2"/>
      <c r="AP452" s="2"/>
      <c r="AQ452" s="2"/>
      <c r="AR452" s="2"/>
    </row>
    <row r="453" spans="1:44" s="10" customFormat="1" x14ac:dyDescent="0.2">
      <c r="A453" s="12"/>
      <c r="B453" s="12"/>
      <c r="H453" s="2"/>
      <c r="I453" s="2"/>
      <c r="J453" s="2"/>
      <c r="K453" s="2"/>
      <c r="L453" s="2"/>
      <c r="M453" s="2"/>
      <c r="N453" s="40"/>
      <c r="O453" s="2"/>
      <c r="P453" s="2"/>
      <c r="Q453" s="2"/>
      <c r="R453" s="2"/>
      <c r="S453" s="2"/>
      <c r="V453" s="27"/>
      <c r="W453" s="27"/>
      <c r="Z453" s="42"/>
      <c r="AB453" s="42"/>
      <c r="AD453" s="42"/>
      <c r="AF453" s="12"/>
      <c r="AG453" s="2"/>
      <c r="AH453" s="2"/>
      <c r="AI453" s="2"/>
      <c r="AJ453" s="2"/>
      <c r="AK453" s="2"/>
      <c r="AL453" s="2"/>
      <c r="AM453" s="2"/>
      <c r="AN453" s="2"/>
      <c r="AO453" s="2"/>
      <c r="AP453" s="2"/>
      <c r="AQ453" s="2"/>
      <c r="AR453" s="2"/>
    </row>
    <row r="454" spans="1:44" s="10" customFormat="1" x14ac:dyDescent="0.2">
      <c r="A454" s="12"/>
      <c r="B454" s="12"/>
      <c r="H454" s="2"/>
      <c r="I454" s="2"/>
      <c r="J454" s="2"/>
      <c r="K454" s="2"/>
      <c r="L454" s="2"/>
      <c r="M454" s="2"/>
      <c r="N454" s="40"/>
      <c r="O454" s="2"/>
      <c r="P454" s="2"/>
      <c r="Q454" s="2"/>
      <c r="R454" s="2"/>
      <c r="S454" s="2"/>
      <c r="V454" s="27"/>
      <c r="W454" s="27"/>
      <c r="Z454" s="42"/>
      <c r="AB454" s="42"/>
      <c r="AD454" s="42"/>
      <c r="AF454" s="12"/>
      <c r="AG454" s="2"/>
      <c r="AH454" s="2"/>
      <c r="AI454" s="2"/>
      <c r="AJ454" s="2"/>
      <c r="AK454" s="2"/>
      <c r="AL454" s="2"/>
      <c r="AM454" s="2"/>
      <c r="AN454" s="2"/>
      <c r="AO454" s="2"/>
      <c r="AP454" s="2"/>
      <c r="AQ454" s="2"/>
      <c r="AR454" s="2"/>
    </row>
    <row r="455" spans="1:44" s="10" customFormat="1" x14ac:dyDescent="0.2">
      <c r="A455" s="12"/>
      <c r="B455" s="12"/>
      <c r="H455" s="2"/>
      <c r="I455" s="2"/>
      <c r="J455" s="2"/>
      <c r="K455" s="2"/>
      <c r="L455" s="2"/>
      <c r="M455" s="2"/>
      <c r="N455" s="40"/>
      <c r="O455" s="2"/>
      <c r="P455" s="2"/>
      <c r="Q455" s="2"/>
      <c r="R455" s="2"/>
      <c r="S455" s="2"/>
      <c r="V455" s="27"/>
      <c r="W455" s="27"/>
      <c r="Z455" s="42"/>
      <c r="AB455" s="42"/>
      <c r="AD455" s="42"/>
      <c r="AF455" s="12"/>
      <c r="AG455" s="2"/>
      <c r="AH455" s="2"/>
      <c r="AI455" s="2"/>
      <c r="AJ455" s="2"/>
      <c r="AK455" s="2"/>
      <c r="AL455" s="2"/>
      <c r="AM455" s="2"/>
      <c r="AN455" s="2"/>
      <c r="AO455" s="2"/>
      <c r="AP455" s="2"/>
      <c r="AQ455" s="2"/>
      <c r="AR455" s="2"/>
    </row>
    <row r="456" spans="1:44" s="10" customFormat="1" x14ac:dyDescent="0.2">
      <c r="A456" s="12"/>
      <c r="B456" s="12"/>
      <c r="H456" s="2"/>
      <c r="I456" s="2"/>
      <c r="J456" s="2"/>
      <c r="K456" s="2"/>
      <c r="L456" s="2"/>
      <c r="M456" s="2"/>
      <c r="N456" s="40"/>
      <c r="O456" s="2"/>
      <c r="P456" s="2"/>
      <c r="Q456" s="2"/>
      <c r="R456" s="2"/>
      <c r="S456" s="2"/>
      <c r="V456" s="27"/>
      <c r="W456" s="27"/>
      <c r="Z456" s="42"/>
      <c r="AB456" s="42"/>
      <c r="AD456" s="42"/>
      <c r="AF456" s="12"/>
      <c r="AG456" s="2"/>
      <c r="AH456" s="2"/>
      <c r="AI456" s="2"/>
      <c r="AJ456" s="2"/>
      <c r="AK456" s="2"/>
      <c r="AL456" s="2"/>
      <c r="AM456" s="2"/>
      <c r="AN456" s="2"/>
      <c r="AO456" s="2"/>
      <c r="AP456" s="2"/>
      <c r="AQ456" s="2"/>
      <c r="AR456" s="2"/>
    </row>
  </sheetData>
  <mergeCells count="40">
    <mergeCell ref="X3:Y3"/>
    <mergeCell ref="AF26:AF27"/>
    <mergeCell ref="AF51:AF53"/>
    <mergeCell ref="AF18:AF21"/>
    <mergeCell ref="Z3:AA3"/>
    <mergeCell ref="AF3:AF4"/>
    <mergeCell ref="AF8:AF11"/>
    <mergeCell ref="AF13:AF16"/>
    <mergeCell ref="T3:U3"/>
    <mergeCell ref="V3:W3"/>
    <mergeCell ref="B79:F79"/>
    <mergeCell ref="B80:G80"/>
    <mergeCell ref="AF59:AF62"/>
    <mergeCell ref="A78:C78"/>
    <mergeCell ref="A77:K77"/>
    <mergeCell ref="A76:P76"/>
    <mergeCell ref="AF64:AF67"/>
    <mergeCell ref="AF22:AF25"/>
    <mergeCell ref="P3:Q3"/>
    <mergeCell ref="R3:S3"/>
    <mergeCell ref="AF54:AF57"/>
    <mergeCell ref="AF32:AF35"/>
    <mergeCell ref="AF36:AF41"/>
    <mergeCell ref="AF46:AF49"/>
    <mergeCell ref="A1:R1"/>
    <mergeCell ref="T1:AF1"/>
    <mergeCell ref="A2:R2"/>
    <mergeCell ref="T2:AE2"/>
    <mergeCell ref="A3:A4"/>
    <mergeCell ref="B3:B4"/>
    <mergeCell ref="C3:C4"/>
    <mergeCell ref="D3:D4"/>
    <mergeCell ref="E3:E4"/>
    <mergeCell ref="F3:G3"/>
    <mergeCell ref="AB3:AC3"/>
    <mergeCell ref="AD3:AE3"/>
    <mergeCell ref="H3:I3"/>
    <mergeCell ref="N3:O3"/>
    <mergeCell ref="J3:K3"/>
    <mergeCell ref="L3:M3"/>
  </mergeCells>
  <printOptions horizontalCentered="1"/>
  <pageMargins left="0.19685039370078741" right="0.19685039370078741" top="0.19685039370078741" bottom="0.19685039370078741" header="0.31496062992125984" footer="0.19685039370078741"/>
  <pageSetup paperSize="9" scale="44" fitToWidth="2" fitToHeight="2" pageOrder="overThenDown" orientation="landscape" r:id="rId1"/>
  <rowBreaks count="2" manualBreakCount="2">
    <brk id="26" max="32" man="1"/>
    <brk id="50" max="32" man="1"/>
  </rowBreaks>
  <colBreaks count="1" manualBreakCount="1">
    <brk id="19" max="77" man="1"/>
  </colBreaks>
  <ignoredErrors>
    <ignoredError sqref="B72 B45 B68:D68 B5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Титульный лист</vt:lpstr>
      <vt:lpstr>2018</vt:lpstr>
      <vt:lpstr>'2018'!Заголовки_для_печати</vt:lpstr>
      <vt:lpstr>'2018'!Область_печати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Дульцева Елена Владимировна</cp:lastModifiedBy>
  <cp:lastPrinted>2018-07-04T09:04:32Z</cp:lastPrinted>
  <dcterms:created xsi:type="dcterms:W3CDTF">1996-10-08T23:32:33Z</dcterms:created>
  <dcterms:modified xsi:type="dcterms:W3CDTF">2018-09-11T05:37:20Z</dcterms:modified>
</cp:coreProperties>
</file>