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I61" i="1" s="1"/>
  <c r="F61" i="1"/>
  <c r="F60" i="1" s="1"/>
  <c r="E61" i="1"/>
  <c r="D61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N60" i="1"/>
  <c r="M60" i="1"/>
  <c r="L60" i="1"/>
  <c r="K60" i="1"/>
  <c r="J60" i="1"/>
  <c r="G60" i="1"/>
  <c r="I60" i="1" s="1"/>
  <c r="E60" i="1"/>
  <c r="D60" i="1"/>
  <c r="G59" i="1"/>
  <c r="H59" i="1" s="1"/>
  <c r="E59" i="1"/>
  <c r="E58" i="1" s="1"/>
  <c r="I58" i="1" s="1"/>
  <c r="D59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J58" i="1"/>
  <c r="G58" i="1"/>
  <c r="D58" i="1"/>
  <c r="H58" i="1" s="1"/>
  <c r="G57" i="1"/>
  <c r="F57" i="1" s="1"/>
  <c r="F56" i="1" s="1"/>
  <c r="E57" i="1"/>
  <c r="D57" i="1"/>
  <c r="D56" i="1" s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G56" i="1"/>
  <c r="H56" i="1" s="1"/>
  <c r="E56" i="1"/>
  <c r="I56" i="1" s="1"/>
  <c r="AG55" i="1"/>
  <c r="AF55" i="1"/>
  <c r="AF54" i="1" s="1"/>
  <c r="AE55" i="1"/>
  <c r="AD55" i="1"/>
  <c r="AC55" i="1"/>
  <c r="AB55" i="1"/>
  <c r="AB54" i="1" s="1"/>
  <c r="AA55" i="1"/>
  <c r="Z55" i="1"/>
  <c r="Y55" i="1"/>
  <c r="X55" i="1"/>
  <c r="X54" i="1" s="1"/>
  <c r="W55" i="1"/>
  <c r="V55" i="1"/>
  <c r="U55" i="1"/>
  <c r="T55" i="1"/>
  <c r="T54" i="1" s="1"/>
  <c r="S55" i="1"/>
  <c r="R55" i="1"/>
  <c r="Q55" i="1"/>
  <c r="P55" i="1"/>
  <c r="P54" i="1" s="1"/>
  <c r="O55" i="1"/>
  <c r="N55" i="1"/>
  <c r="M55" i="1"/>
  <c r="L55" i="1"/>
  <c r="L54" i="1" s="1"/>
  <c r="K55" i="1"/>
  <c r="K54" i="1" s="1"/>
  <c r="J55" i="1"/>
  <c r="G55" i="1"/>
  <c r="F55" i="1" s="1"/>
  <c r="F54" i="1" s="1"/>
  <c r="D55" i="1"/>
  <c r="D54" i="1" s="1"/>
  <c r="AG54" i="1"/>
  <c r="AE54" i="1"/>
  <c r="AD54" i="1"/>
  <c r="AC54" i="1"/>
  <c r="AA54" i="1"/>
  <c r="Z54" i="1"/>
  <c r="Y54" i="1"/>
  <c r="W54" i="1"/>
  <c r="V54" i="1"/>
  <c r="U54" i="1"/>
  <c r="S54" i="1"/>
  <c r="R54" i="1"/>
  <c r="Q54" i="1"/>
  <c r="O54" i="1"/>
  <c r="N54" i="1"/>
  <c r="M54" i="1"/>
  <c r="J54" i="1"/>
  <c r="G52" i="1"/>
  <c r="F52" i="1" s="1"/>
  <c r="E52" i="1"/>
  <c r="D52" i="1"/>
  <c r="D51" i="1" s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E51" i="1"/>
  <c r="G50" i="1"/>
  <c r="F50" i="1" s="1"/>
  <c r="F49" i="1" s="1"/>
  <c r="E50" i="1"/>
  <c r="D50" i="1"/>
  <c r="D49" i="1" s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E49" i="1"/>
  <c r="AG48" i="1"/>
  <c r="AF48" i="1"/>
  <c r="AF30" i="1" s="1"/>
  <c r="AE48" i="1"/>
  <c r="AD48" i="1"/>
  <c r="AC48" i="1"/>
  <c r="AB48" i="1"/>
  <c r="AB30" i="1" s="1"/>
  <c r="AA48" i="1"/>
  <c r="Z48" i="1"/>
  <c r="X48" i="1"/>
  <c r="V48" i="1"/>
  <c r="V47" i="1" s="1"/>
  <c r="U48" i="1"/>
  <c r="U47" i="1" s="1"/>
  <c r="T48" i="1"/>
  <c r="S48" i="1"/>
  <c r="R48" i="1"/>
  <c r="R47" i="1" s="1"/>
  <c r="Q48" i="1"/>
  <c r="Q47" i="1" s="1"/>
  <c r="P48" i="1"/>
  <c r="O48" i="1"/>
  <c r="N48" i="1"/>
  <c r="N47" i="1" s="1"/>
  <c r="M48" i="1"/>
  <c r="G48" i="1" s="1"/>
  <c r="L48" i="1"/>
  <c r="K48" i="1"/>
  <c r="J48" i="1"/>
  <c r="E48" i="1" s="1"/>
  <c r="E47" i="1" s="1"/>
  <c r="AG47" i="1"/>
  <c r="AF47" i="1"/>
  <c r="AE47" i="1"/>
  <c r="AD47" i="1"/>
  <c r="AC47" i="1"/>
  <c r="AB47" i="1"/>
  <c r="AA47" i="1"/>
  <c r="Z47" i="1"/>
  <c r="Y47" i="1"/>
  <c r="X47" i="1"/>
  <c r="W47" i="1"/>
  <c r="T47" i="1"/>
  <c r="S47" i="1"/>
  <c r="P47" i="1"/>
  <c r="O47" i="1"/>
  <c r="L47" i="1"/>
  <c r="K47" i="1"/>
  <c r="G46" i="1"/>
  <c r="H46" i="1" s="1"/>
  <c r="F46" i="1"/>
  <c r="F44" i="1" s="1"/>
  <c r="E46" i="1"/>
  <c r="I46" i="1" s="1"/>
  <c r="G45" i="1"/>
  <c r="I45" i="1" s="1"/>
  <c r="F45" i="1"/>
  <c r="E45" i="1"/>
  <c r="D45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E44" i="1"/>
  <c r="D44" i="1"/>
  <c r="G43" i="1"/>
  <c r="F43" i="1" s="1"/>
  <c r="F42" i="1" s="1"/>
  <c r="E43" i="1"/>
  <c r="D43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J42" i="1"/>
  <c r="E42" i="1"/>
  <c r="D42" i="1"/>
  <c r="G41" i="1"/>
  <c r="H41" i="1" s="1"/>
  <c r="F41" i="1"/>
  <c r="E41" i="1"/>
  <c r="I41" i="1" s="1"/>
  <c r="D41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G40" i="1"/>
  <c r="F40" i="1" s="1"/>
  <c r="D40" i="1"/>
  <c r="H40" i="1" s="1"/>
  <c r="G39" i="1"/>
  <c r="H39" i="1" s="1"/>
  <c r="F39" i="1"/>
  <c r="E39" i="1"/>
  <c r="I39" i="1" s="1"/>
  <c r="D39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G38" i="1"/>
  <c r="F38" i="1" s="1"/>
  <c r="D38" i="1"/>
  <c r="H38" i="1" s="1"/>
  <c r="G37" i="1"/>
  <c r="H37" i="1" s="1"/>
  <c r="F37" i="1"/>
  <c r="F36" i="1" s="1"/>
  <c r="E37" i="1"/>
  <c r="I37" i="1" s="1"/>
  <c r="D37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G36" i="1"/>
  <c r="D36" i="1"/>
  <c r="H36" i="1" s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P35" i="1"/>
  <c r="P34" i="1" s="1"/>
  <c r="O35" i="1"/>
  <c r="N35" i="1"/>
  <c r="M35" i="1"/>
  <c r="G35" i="1" s="1"/>
  <c r="L35" i="1"/>
  <c r="L34" i="1" s="1"/>
  <c r="J35" i="1"/>
  <c r="D35" i="1"/>
  <c r="D34" i="1" s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O34" i="1"/>
  <c r="N34" i="1"/>
  <c r="K34" i="1"/>
  <c r="J34" i="1"/>
  <c r="G33" i="1"/>
  <c r="F33" i="1" s="1"/>
  <c r="F32" i="1" s="1"/>
  <c r="E33" i="1"/>
  <c r="D33" i="1"/>
  <c r="D32" i="1" s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E32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E31" i="1" s="1"/>
  <c r="K31" i="1"/>
  <c r="J31" i="1"/>
  <c r="G31" i="1"/>
  <c r="F31" i="1" s="1"/>
  <c r="D31" i="1"/>
  <c r="H31" i="1" s="1"/>
  <c r="AG30" i="1"/>
  <c r="AG29" i="1" s="1"/>
  <c r="AE30" i="1"/>
  <c r="AD30" i="1"/>
  <c r="AD29" i="1" s="1"/>
  <c r="AC30" i="1"/>
  <c r="AC29" i="1" s="1"/>
  <c r="AA30" i="1"/>
  <c r="Z30" i="1"/>
  <c r="Z29" i="1" s="1"/>
  <c r="Y30" i="1"/>
  <c r="Y29" i="1" s="1"/>
  <c r="X30" i="1"/>
  <c r="W30" i="1"/>
  <c r="V30" i="1"/>
  <c r="V29" i="1" s="1"/>
  <c r="U30" i="1"/>
  <c r="U29" i="1" s="1"/>
  <c r="T30" i="1"/>
  <c r="S30" i="1"/>
  <c r="R30" i="1"/>
  <c r="R29" i="1" s="1"/>
  <c r="Q30" i="1"/>
  <c r="Q29" i="1" s="1"/>
  <c r="P30" i="1"/>
  <c r="O30" i="1"/>
  <c r="N30" i="1"/>
  <c r="N29" i="1" s="1"/>
  <c r="K30" i="1"/>
  <c r="J30" i="1"/>
  <c r="AE29" i="1"/>
  <c r="AA29" i="1"/>
  <c r="X29" i="1"/>
  <c r="W29" i="1"/>
  <c r="T29" i="1"/>
  <c r="S29" i="1"/>
  <c r="P29" i="1"/>
  <c r="O29" i="1"/>
  <c r="K29" i="1"/>
  <c r="G27" i="1"/>
  <c r="H27" i="1" s="1"/>
  <c r="F27" i="1"/>
  <c r="F25" i="1" s="1"/>
  <c r="F24" i="1" s="1"/>
  <c r="E27" i="1"/>
  <c r="I27" i="1" s="1"/>
  <c r="D27" i="1"/>
  <c r="G26" i="1"/>
  <c r="I26" i="1" s="1"/>
  <c r="F26" i="1"/>
  <c r="E26" i="1"/>
  <c r="D26" i="1"/>
  <c r="H26" i="1" s="1"/>
  <c r="AF25" i="1"/>
  <c r="AF24" i="1" s="1"/>
  <c r="AD25" i="1"/>
  <c r="AB25" i="1"/>
  <c r="AA25" i="1"/>
  <c r="AA24" i="1" s="1"/>
  <c r="Z25" i="1"/>
  <c r="Y25" i="1"/>
  <c r="X25" i="1"/>
  <c r="W25" i="1"/>
  <c r="W24" i="1" s="1"/>
  <c r="V25" i="1"/>
  <c r="U25" i="1"/>
  <c r="T25" i="1"/>
  <c r="S25" i="1"/>
  <c r="S24" i="1" s="1"/>
  <c r="R25" i="1"/>
  <c r="Q25" i="1"/>
  <c r="P25" i="1"/>
  <c r="O25" i="1"/>
  <c r="G25" i="1" s="1"/>
  <c r="M25" i="1"/>
  <c r="K25" i="1"/>
  <c r="D25" i="1"/>
  <c r="D24" i="1" s="1"/>
  <c r="AG24" i="1"/>
  <c r="AE24" i="1"/>
  <c r="AD24" i="1"/>
  <c r="AC24" i="1"/>
  <c r="AB24" i="1"/>
  <c r="Z24" i="1"/>
  <c r="Y24" i="1"/>
  <c r="X24" i="1"/>
  <c r="V24" i="1"/>
  <c r="U24" i="1"/>
  <c r="T24" i="1"/>
  <c r="R24" i="1"/>
  <c r="Q24" i="1"/>
  <c r="P24" i="1"/>
  <c r="N24" i="1"/>
  <c r="M24" i="1"/>
  <c r="L24" i="1"/>
  <c r="K24" i="1"/>
  <c r="J24" i="1"/>
  <c r="G22" i="1"/>
  <c r="F22" i="1" s="1"/>
  <c r="F21" i="1" s="1"/>
  <c r="E22" i="1"/>
  <c r="D22" i="1"/>
  <c r="D21" i="1" s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E21" i="1"/>
  <c r="G19" i="1"/>
  <c r="F19" i="1" s="1"/>
  <c r="F18" i="1" s="1"/>
  <c r="E19" i="1"/>
  <c r="D19" i="1"/>
  <c r="D18" i="1" s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E18" i="1"/>
  <c r="G17" i="1"/>
  <c r="F17" i="1" s="1"/>
  <c r="F16" i="1" s="1"/>
  <c r="E17" i="1"/>
  <c r="D17" i="1"/>
  <c r="H17" i="1" s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G16" i="1"/>
  <c r="I16" i="1" s="1"/>
  <c r="E16" i="1"/>
  <c r="D16" i="1"/>
  <c r="H16" i="1" s="1"/>
  <c r="G15" i="1"/>
  <c r="I15" i="1" s="1"/>
  <c r="F15" i="1"/>
  <c r="F14" i="1" s="1"/>
  <c r="E15" i="1"/>
  <c r="D15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G14" i="1"/>
  <c r="I14" i="1" s="1"/>
  <c r="E14" i="1"/>
  <c r="D14" i="1"/>
  <c r="H14" i="1" s="1"/>
  <c r="AG13" i="1"/>
  <c r="AF13" i="1"/>
  <c r="AE13" i="1"/>
  <c r="AD13" i="1"/>
  <c r="AD12" i="1" s="1"/>
  <c r="AC13" i="1"/>
  <c r="AB13" i="1"/>
  <c r="AA13" i="1"/>
  <c r="Z13" i="1"/>
  <c r="Z12" i="1" s="1"/>
  <c r="Y13" i="1"/>
  <c r="X13" i="1"/>
  <c r="W13" i="1"/>
  <c r="V13" i="1"/>
  <c r="V12" i="1" s="1"/>
  <c r="U13" i="1"/>
  <c r="T13" i="1"/>
  <c r="S13" i="1"/>
  <c r="R13" i="1"/>
  <c r="R12" i="1" s="1"/>
  <c r="Q13" i="1"/>
  <c r="P13" i="1"/>
  <c r="O13" i="1"/>
  <c r="N13" i="1"/>
  <c r="N12" i="1" s="1"/>
  <c r="M13" i="1"/>
  <c r="L13" i="1"/>
  <c r="K13" i="1"/>
  <c r="J13" i="1"/>
  <c r="E13" i="1" s="1"/>
  <c r="E12" i="1" s="1"/>
  <c r="I12" i="1" s="1"/>
  <c r="G13" i="1"/>
  <c r="I13" i="1" s="1"/>
  <c r="F13" i="1"/>
  <c r="F12" i="1" s="1"/>
  <c r="AG12" i="1"/>
  <c r="AF12" i="1"/>
  <c r="AE12" i="1"/>
  <c r="AC12" i="1"/>
  <c r="AB12" i="1"/>
  <c r="AA12" i="1"/>
  <c r="Y12" i="1"/>
  <c r="X12" i="1"/>
  <c r="W12" i="1"/>
  <c r="U12" i="1"/>
  <c r="T12" i="1"/>
  <c r="S12" i="1"/>
  <c r="Q12" i="1"/>
  <c r="P12" i="1"/>
  <c r="O12" i="1"/>
  <c r="M12" i="1"/>
  <c r="L12" i="1"/>
  <c r="K12" i="1"/>
  <c r="G12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E10" i="1" s="1"/>
  <c r="G10" i="1"/>
  <c r="I10" i="1" s="1"/>
  <c r="F10" i="1"/>
  <c r="AG9" i="1"/>
  <c r="AE9" i="1"/>
  <c r="AC9" i="1"/>
  <c r="AA9" i="1"/>
  <c r="Y9" i="1"/>
  <c r="X9" i="1"/>
  <c r="X8" i="1" s="1"/>
  <c r="W9" i="1"/>
  <c r="U9" i="1"/>
  <c r="T9" i="1"/>
  <c r="T8" i="1" s="1"/>
  <c r="S9" i="1"/>
  <c r="Q9" i="1"/>
  <c r="P9" i="1"/>
  <c r="P8" i="1" s="1"/>
  <c r="O9" i="1"/>
  <c r="K9" i="1"/>
  <c r="AG8" i="1"/>
  <c r="AE8" i="1"/>
  <c r="AC8" i="1"/>
  <c r="AA8" i="1"/>
  <c r="Y8" i="1"/>
  <c r="W8" i="1"/>
  <c r="U8" i="1"/>
  <c r="S8" i="1"/>
  <c r="Q8" i="1"/>
  <c r="O8" i="1"/>
  <c r="K8" i="1"/>
  <c r="F35" i="1" l="1"/>
  <c r="F34" i="1" s="1"/>
  <c r="G34" i="1"/>
  <c r="H35" i="1"/>
  <c r="AF29" i="1"/>
  <c r="AF9" i="1"/>
  <c r="AF8" i="1" s="1"/>
  <c r="G24" i="1"/>
  <c r="H25" i="1"/>
  <c r="AB9" i="1"/>
  <c r="AB8" i="1" s="1"/>
  <c r="AB29" i="1"/>
  <c r="I48" i="1"/>
  <c r="G47" i="1"/>
  <c r="F48" i="1"/>
  <c r="F47" i="1" s="1"/>
  <c r="J9" i="1"/>
  <c r="N9" i="1"/>
  <c r="N8" i="1" s="1"/>
  <c r="R9" i="1"/>
  <c r="R8" i="1" s="1"/>
  <c r="V9" i="1"/>
  <c r="V8" i="1" s="1"/>
  <c r="Z9" i="1"/>
  <c r="Z8" i="1" s="1"/>
  <c r="AD9" i="1"/>
  <c r="AD8" i="1" s="1"/>
  <c r="D10" i="1"/>
  <c r="H10" i="1"/>
  <c r="J12" i="1"/>
  <c r="D13" i="1"/>
  <c r="D12" i="1" s="1"/>
  <c r="H12" i="1" s="1"/>
  <c r="H15" i="1"/>
  <c r="H19" i="1"/>
  <c r="H22" i="1"/>
  <c r="H33" i="1"/>
  <c r="H50" i="1"/>
  <c r="H52" i="1"/>
  <c r="H55" i="1"/>
  <c r="H57" i="1"/>
  <c r="I59" i="1"/>
  <c r="I17" i="1"/>
  <c r="G18" i="1"/>
  <c r="I19" i="1"/>
  <c r="G21" i="1"/>
  <c r="I22" i="1"/>
  <c r="O24" i="1"/>
  <c r="E25" i="1"/>
  <c r="E24" i="1" s="1"/>
  <c r="I31" i="1"/>
  <c r="G32" i="1"/>
  <c r="I33" i="1"/>
  <c r="E35" i="1"/>
  <c r="E34" i="1" s="1"/>
  <c r="E36" i="1"/>
  <c r="I36" i="1" s="1"/>
  <c r="E38" i="1"/>
  <c r="I38" i="1"/>
  <c r="E40" i="1"/>
  <c r="I40" i="1" s="1"/>
  <c r="H43" i="1"/>
  <c r="H45" i="1"/>
  <c r="M47" i="1"/>
  <c r="G49" i="1"/>
  <c r="I50" i="1"/>
  <c r="G51" i="1"/>
  <c r="I52" i="1"/>
  <c r="G54" i="1"/>
  <c r="E55" i="1"/>
  <c r="E54" i="1" s="1"/>
  <c r="I55" i="1"/>
  <c r="I57" i="1"/>
  <c r="F59" i="1"/>
  <c r="F58" i="1" s="1"/>
  <c r="H60" i="1"/>
  <c r="J29" i="1"/>
  <c r="D30" i="1"/>
  <c r="D29" i="1" s="1"/>
  <c r="L30" i="1"/>
  <c r="I43" i="1"/>
  <c r="G44" i="1"/>
  <c r="J47" i="1"/>
  <c r="D48" i="1"/>
  <c r="D47" i="1" s="1"/>
  <c r="H61" i="1"/>
  <c r="M30" i="1"/>
  <c r="M34" i="1"/>
  <c r="G42" i="1"/>
  <c r="I42" i="1" l="1"/>
  <c r="H42" i="1"/>
  <c r="L9" i="1"/>
  <c r="L8" i="1" s="1"/>
  <c r="L29" i="1"/>
  <c r="I54" i="1"/>
  <c r="H54" i="1"/>
  <c r="I49" i="1"/>
  <c r="H49" i="1"/>
  <c r="I21" i="1"/>
  <c r="H21" i="1"/>
  <c r="I24" i="1"/>
  <c r="H24" i="1"/>
  <c r="H13" i="1"/>
  <c r="H48" i="1"/>
  <c r="E30" i="1"/>
  <c r="E29" i="1" s="1"/>
  <c r="I25" i="1"/>
  <c r="I34" i="1"/>
  <c r="H34" i="1"/>
  <c r="M9" i="1"/>
  <c r="G30" i="1"/>
  <c r="M29" i="1"/>
  <c r="H44" i="1"/>
  <c r="I44" i="1"/>
  <c r="I51" i="1"/>
  <c r="H51" i="1"/>
  <c r="F51" i="1"/>
  <c r="I18" i="1"/>
  <c r="H18" i="1"/>
  <c r="I47" i="1"/>
  <c r="H47" i="1"/>
  <c r="I35" i="1"/>
  <c r="I32" i="1"/>
  <c r="H32" i="1"/>
  <c r="E9" i="1"/>
  <c r="E8" i="1" s="1"/>
  <c r="D9" i="1"/>
  <c r="D8" i="1" s="1"/>
  <c r="J8" i="1"/>
  <c r="I30" i="1" l="1"/>
  <c r="G29" i="1"/>
  <c r="H30" i="1"/>
  <c r="F30" i="1"/>
  <c r="F29" i="1" s="1"/>
  <c r="G9" i="1"/>
  <c r="M8" i="1"/>
  <c r="I29" i="1" l="1"/>
  <c r="H29" i="1"/>
  <c r="H9" i="1"/>
  <c r="F9" i="1"/>
  <c r="F8" i="1" s="1"/>
  <c r="I9" i="1"/>
  <c r="G8" i="1"/>
  <c r="I8" i="1" l="1"/>
  <c r="H8" i="1"/>
</calcChain>
</file>

<file path=xl/sharedStrings.xml><?xml version="1.0" encoding="utf-8"?>
<sst xmlns="http://schemas.openxmlformats.org/spreadsheetml/2006/main" count="150" uniqueCount="82">
  <si>
    <t xml:space="preserve">Отчет о ходе реализации муниципальной программы </t>
  </si>
  <si>
    <t xml:space="preserve"> "Развитие гражданского общества города Когалыма»"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</si>
  <si>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</si>
  <si>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</si>
  <si>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</si>
  <si>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</si>
  <si>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</si>
  <si>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</si>
  <si>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</si>
  <si>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</si>
  <si>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</si>
  <si>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</si>
  <si>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</si>
  <si>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</si>
  <si>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</si>
  <si>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</si>
  <si>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</si>
  <si>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</si>
  <si>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</si>
  <si>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</si>
  <si>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</si>
  <si>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</si>
  <si>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</si>
  <si>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</si>
  <si>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</si>
  <si>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</si>
  <si>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</si>
  <si>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</si>
  <si>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</si>
  <si>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 города Когалыма</t>
  </si>
  <si>
    <t>внебюджетные источики</t>
  </si>
  <si>
    <t>Поддержка социально ориентированных некоммерческих организаций города Когалыма и создание условий для самоорганизации граждан по осуществлению собственных инициатив</t>
  </si>
  <si>
    <t xml:space="preserve"> 1.1</t>
  </si>
  <si>
    <t>Комплекс процессных мероприятий «Обеспечение поддержки гражданских инициатив», в том числе:</t>
  </si>
  <si>
    <t>бюджет города Когалыма</t>
  </si>
  <si>
    <t>1.  Организован и проведен конкурс социально значимых проектов среди социально ориентированных
некоммерческих организаций города Когалыма</t>
  </si>
  <si>
    <t xml:space="preserve">Конкурс социально значимых проектов среди социально ориентированных некоммерческих организаций города Когалымазапланирован к ппорваедению в 4  квартале 2025 года </t>
  </si>
  <si>
    <t>2.     Организован и проведен конкурс на предоставление субсидии некоммерческой организации, не являющейся государственным (муниципальным) учреждением, в целях финансового обеспечения затрат на выполнение функций ресурсного центра поддержки НКО</t>
  </si>
  <si>
    <r>
      <t xml:space="preserve">В целях финансового обеспечения затрат на выполнение функций ресурсного центра поддержки НКО в 2025 году из бюджета города Когалыма направлена субсидия  АНО «Ресурсный центр поддержки НКО города Когалыма» . Субсидия предоставлена АНО «Ресурсный центр поддержки НКО города Когалыма» в соответствии с Порядком предоставления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Когалыме», утвержденным постановлением Администрации города Когалыма от 29.11.2021 №2458. 
           В штате ресурсного центра 5 человек, из них : 2- основных сотрудника (директор и менеджер), 3 - внешних сотрудника – бухгалтер и два специалиста по развитию СО НКО. У трех членов команды опыт в сфере поддержки некоммерческих организаций более трех лет.
          Ресурсный центр функционирует на базе  "Дома Дружбы" (по адресу пр. Нефтяников 2а), который оснащен всей необходимой мебелью и офисной техникой для полноценной работы и оказания услуг. Предоставляются кабинеты, оборудована коворгинг-зона  для проведения мероприятий.                                                                                                                                                                                                                    1)   Консультации для НКО по вопросам реализации проектов и участия в мероприятиях в сфере межнациональных (межэтнических) отношений, профилактики экстремизма: январь -71 консультация; Февраль -95 :   22 очных, 35 по телефо-ну, 38 . ИТОГО: 95; Март -79:  – 19 очных, 31 по телефону, 29 – электронная почта и мессенджеры; апрель -52: май: 36; июнь -65. июль - 45 , август -46 (по вопросам реализации проектов и участия в мероприятиях в сфере межнациональных (межэтнических) отношений, профилактики экстремизма –8 очных, 15 по телефону, 23 – электронная почта и мессенджеры), сентябрь: 56 (11 очных, 16 по телефону, 29 – электронная почта и мессенджеры) ИТОГО: 545.                                                                                                                                                                                                                                                                                                                                                  Февраль -поведен обучающий семинар на стартовавшие грантовые конкурсы 2025г – Президентский фонд культурных инициатив и Грант Губернатора Югры для физических лиц. Ведутся консультации учебных заведений, НКО и физических лиц. Апрель : консультаций 52 (9 очных, 27 по телефону, 16 – электронная почта и мессенджеры).   Поданы 4 заявки на ПФКИ , 5 проектов на спец.конкурс, посвященный 80-я Победы, 6 проектов на ГГ для ФЛ. 18.03.2024 Были подведены итоги  специального конкурса на грант Губернатора Югры для СО НКО к 80-летию Великой Победы.  </t>
    </r>
    <r>
      <rPr>
        <b/>
        <sz val="12"/>
        <rFont val="Times New Roman"/>
        <family val="1"/>
        <charset val="204"/>
      </rPr>
      <t>Победителями признаны   АНО «ЕРМАК» и АНО «Камертон».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второй конкурс Гранта Губернатора Югры2025 года  были поданы про-екты от АНО «ТОС ПРИПОЛЯРНЫЙ», АНО «ДА.БРО», АНО «Алые Паруса», МОО «Курултай (собрание) башкир Когалыма», АНО «Ермак», АНО «Ресурсный центр поддержки НКО города Когалыма», КГТБОО «НУР». На ПФКИ было подано 4 проекта. Ведутся консультации по конкурсу на грантовый конкурс в сфере культуры, искусства и креативных индустрий.</t>
    </r>
    <r>
      <rPr>
        <sz val="12"/>
        <rFont val="Times New Roman"/>
        <family val="1"/>
        <charset val="204"/>
      </rPr>
      <t xml:space="preserve">
2) мероприятия:                                                                                                                                                                                                                                                                                                                                                                         - 04.02.2025  специалисты ресурсного центра провели обучающий семинар в ПНИПУ для студентов по конкурсу Гранта Губернатора Югры для физических лиц;
- 15.02.2025 специалисты ресурсного центра приняли участие в творческом вечере «Хуторок казачьи мотивы», организованные АНО «ЕРМАК» и «Криница»;
- 14.02.2025 специалисты ресурсного центра приняли участие в 34 заседании Думы города Когалыма в ходе которого был представлен отчёт о результатах деятельности главы города и Администрация города Когалыма  за 2024 год;
- 21.02.2024 Специалисты РЦ провели выездное мероприятие в г.Лангепасе;
- 26.02.2025 Специалисты РЦ провели выездное мероприятие в г. Нефтеюганске;- 25.02.2025 Специалисты РЦ провели школу актива «изменения в порядок сдачи отчетности в Минюст некоммерческими организациями»;
- 11.03.2025 состоялось традиционное рабочее заседание - круглый стол "Общество.Религия.Власть." ;
- 25.03.2025 специалистами ресурсного центра  организован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Проект-победитель Гранта Губернатора Югры. Форум прошел в МЦ "Метро";                                                                                         
- 05.04.2025 на базе РЦ провели акцию «Тотальный диктант»( откры-тиая площадка) и «TestTrud» для иностранных граждан;
- 09.04.2025 специалисты РЦ приняли участие в круглом столе на тему «О создании и развитии ресурсных центров по поддержке гражданских инициатив в Ханты-Мансийском автономном округе – Югре»;
- 15-16.04.2025 специалисты РЦ приняли участие в проектной мастер-ской «Практики деловой кооперации: опора на опыт и пути развития» на IV-Международном Форуме-выставке социальных технологий «СО-ЦИО» в Екатеринбурге;
- 21.04.2025 команда РЦ приняла участие в межрегиональном фести-валь-конкурсе «Играй, гармонь! В Когалыме», организованный КГОО ТБНКО "НУР". Проект-победитель конкурса ПАО «Лукойл». Директор РЦ Анастасия Беседина была приглашена в жюри конкурса;                                                                                                                                                                                                                                                               - 26.04.2025 специалисты РЦ в составе делегации г. Когалыма приня-ли участие в VI Всероссийском форуме национального единства в Хан-ты-Мансийске.  
-27-28.04.2025 Директор РЦ приняла участие на мероприятии «Парте-нариат» Центра «ГРАНИ» ;                                                                                                                                                                                                     16.05.2025 состоялся «Круглый стол» по вопросам взаимодей-ствия национально-культурных обществ, органов власти и системы здравоохранения;                                                                                                    -05.06.2025 сотрудники РЦ НКО приняли участие в онлайн-марафоне ля специалистов и руководителей НКО.  
-16.06.2025 специалисты РЦ провели Школу актива НКО по грантовым заявкам конкурс на Грант Губернатора Югры. 16.05.2025 состоялся «Круглый стол» по вопросам взаимодей-ствия национально-культурных обществ, органов власти и системы здравоохранения.                                                                                                                                                                                                                                                                     - 16.08.2025 специалисты РЦ приняли участие в организации и проведе-ние праздничного события открытия парка Дружбы в г. Когалыме. 
- 03.09.2025 специалисты РЦ приняли участие в ежегодном мероприя-тии, посвященном Дню солидарности в борьбе с терроризмом.
-11.09.2025 команда РЦ приняла участие в роли спикеров на Всерос-сийский Форум развития гражданского общества «Добрино». Провели полезную программу для участников на тему патриотизма, противо-действия экстремизму и терроризму в жизни и социальных сетях. 
- 20.09.2025 На базе РЦ прошло мероприятие с привлечением спикеров «Открытые НКО» из г. Когалыма
- 21.09.2025 Специалисты РЦ посетили открытие «Сквера вблизи СК «Олимп», победителя Регионального конкурса инициативных проектов 2025 года в Югре. Команда РЦ выступила в роли инициативной группы по созданию данного проекта. 
 3) Урок вежливости» для мигрантов прошел 21.03. Даны разъяснения по личному запросу от лидеров национально-культурных объединений города Когалыма;
   «Урок вежливости» для мигрантов прошел 04.04. Даны разъяснения по личному запросу от лидеров национально-культурных объединений города Когалыма;                                                                              -  «Урок вежливости» для мигрантов прошел 27.06. Даны разъяснения по личному запросу от лидеров национально-культурных объединений города Когалыма;                                                                            -«Урок вежливости» для мигрантов прошел 09.07. Даны разъяснения по личному запросу от лидеров национально-культурных объединений города Когалыма.
-«Урок вежливости» для мигрантов прошел 27.08. Даны разъяснения по личному запросу от лидеров национально-культурных объединений города Когалыма.                                                                           «Урок вежливости» для мигрантов 24.09.2025 с привлечением представителей  УСЗНОиП по г. Когалыму 
«Урок вежливости» для мигрантов прошел 24.09.2025. Даны разъяснения по личному запросу от лидеров национально-культурных объединений города Когалыма. 
 4) За отчетный период (февраль)  проведено 1 индивидуальное и 1 групповое занятие по РКИ (русский как иностранный) для взрослых. За отчетный период проведено 16 обучающих занятий по РКИ (русский как ино-странный) для групп детей-школьников.   За отчетный период (март) проведено 2 индивидуальных и 1 групповое занятие по РКИ (русский как иностранный) для взрослых. За отчетный период проведено 14 обучающих занятий по РКИ (русский как иностранный) для групп детей-школьников. В феврале проведено 9 индивидуальных занятий с детьми - иностранными гражданами, проживающими в городе Когалым.В марте было проведено 15 индивидуальных занятий с детьми - иностранными гражданами, проживающими в городе Когалым.  За отчетный период  (апрель) проведено 3 индивидуальных и 1 групповое заня-тие по РКИ (русский как иностранный) для взрослых. В апреле проведено 16 обучающих занятий по РКИ (русский как иностранный) для групп детей-школьников. В апреле 2025 года было проведено 19 индивидуальных занятий с детьми - иностранными гражданами, проживающими в городе Когалым.   В июне проведено 2 индивидуальное и 1 групповое занятие по РКИ (русский как иностранный) для взрослых. За отчетный период проведено 3 обучающих занятий по РКИ (русский как иностранный) для групп детей-школьников. Занятия проходят на базе АНО «РЦ НКО Когалыма. Пр. Нефтяников 2а. Индивидуальные занятия проходят по сколь-зящему графику.                                                                                                                                                    В июле - проведено 3 индивидуальных занятия по РКИ для взрослых; проведено 7 индивидуальных занятий с детьми - иностранными гражданами, прожи-вающими в городе Когалым по РКИ . В августе проведено 3 индивидуальных занятия по РКИ для взрослых. За отчетный период проведено 8 групповых и 11 индивидуальных занятий с детьми - иностранными гражданами, проживающими в городе Когалым по РКИ.       В сентябре проведено 2 индивидуальных занятия по РКИ (русский как иностранный) и одно групповое занятие для взрослых. За от-четный период проведено 6 групповых и 17 индивидуальных занятий с детьми - иностранными гражданами, проживающими в городе Когалым по РКИ (русский как иностранный). 
5) Публикации : январь -18, февраль -14, март-15 , апрель -  24, май- 22,июнь - 16 , июль -8  публикаций на различных площадках, август -  размещено 17 публикаций на различных площадках, сентябрь -27 публикаций на различных площадках. Всего -161.  Все ссылки на посты в социальных сетях РЦ и на официальном сайте: https://vk.com/public203821726 
6) реализация проекта "Школа актива НКО":                                                                                                                                                                                                                                                                                                                   - 16.01.2025 и 25.02.2025 с привлечением специалистов  проектного офиса ПФКИ г.Ханты-Мансийска «Школа актива НКО» ; 15.05.2025 с привлечением спикера Лучкиной О.М.; «Школа актива НКО» состоялась 16.06.2025
    -14.08.2025 состоялпась онлайн «Школа актива НКО» с привлечением спикеров А.А.Спасибина и директора проектного офиса ПФКИ г. Ханты-Мансийска М.В.Дмитриевой. 
 7) организация проведения, участия во всероссийских (региональных, муниципальных) акциях (проектах, мероприятиях) для некоммерческих организаций: специалисты РЦ совместно с целевой группой (обучающиеся вечерней группы РКИ) и лидеры национально-культурных объединений приняли участие в Акциях: «История НКО», «Тотальный диктант», «ТестТруд».
</t>
    </r>
  </si>
  <si>
    <t>3.    Организован и проведен отбор на предоставление субсидий ТОС города Когалыма на осуществление собственных инициатив по вопросам местного значения</t>
  </si>
  <si>
    <t>В отчетном периоде конкурс не проводился</t>
  </si>
  <si>
    <t>Поддержка граждан, внесших значительный вклад в развитие гражданского общества</t>
  </si>
  <si>
    <t xml:space="preserve"> 2.1</t>
  </si>
  <si>
    <t>Комплекс процессных мероприятий «Поддержка граждан, внесших значительный вклад в развитие гражданского общества» / Оказана поддержка гражданам, удостоенным звания «Почётный гражданин города Когалыма»</t>
  </si>
  <si>
    <t>остаток денежных средств 215,5000 рублей сложился по фактическим выплатам мер (всего  предоставлена мера поддержки 13  гражданам, удостоенным звания "Почетный гражданин города Когалыма", в 2025 году ) в соответсвии с Распоряжением Администрации города когалыма от 28.07.2025 №127-р.</t>
  </si>
  <si>
    <t>Информационная открытость деятельности Администрации города Когалыма</t>
  </si>
  <si>
    <t xml:space="preserve"> 3.1. </t>
  </si>
  <si>
    <t>Комплекс процессных мероприятий «Обеспечение открытости деятельности органов местного
самоуправления и освещение деятельности в телевизионных эфирах»</t>
  </si>
  <si>
    <t>Оосвещение деятельности  структурных подразделенийАдминистрации города Когалыма  в телевизионных эфирах</t>
  </si>
  <si>
    <t>Обеспечение осуществления деятельности муниципального тказенного учреждения "Редакция газеты "Когалымский вестник"</t>
  </si>
  <si>
    <t xml:space="preserve">Экономия средств в сумме 1848,48 образовалась в связи с тем, что оплата расходов по договорам ГПХ на выплату гонорара авторам произведена на основании фактически выполненного объема работ. Экономия сложилась в силу недостаточного количества социально-значимых тем и мероприятий, прошедших в данном периоде и требующих обязательного освещения в прессе и привлечения автора со стороны.Остаток денежных средств образовался по следующим причинам:  1) работы сотрудников в режиме неполного рабочего времени (режим неполного рабочего времени, внешнее совместительство); 2) выплаты ежеквартальной премии.                     Остаток денежных средств образовался в связи с тем, что оплата расходов произведена на основании выставленных счетов-фактур.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</si>
  <si>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Молодежь города Когалыма</t>
  </si>
  <si>
    <t xml:space="preserve"> 4.1.</t>
  </si>
  <si>
    <t xml:space="preserve">Комплекс процессных мероприятий «Молодёжь города Когалыма» всего,
в том числе
</t>
  </si>
  <si>
    <t>1    Создание условий для развития духовно-нравственных и гражданско-патриотических качеств детей и молодёжи</t>
  </si>
  <si>
    <t>Средстав по рспоряжению Правительства ТО 224-рп от 17.03.2025 за счет средств резервного фонда  для  МАУ МКЦ "Феникс" на приобретение комплекса оборудования  лазертаг. Проведено 6 игр в лазертаг: 3.06, 19.06, 25.06 на территории центра организовано 3 игры с использованием лазертаг-оборудования для курсантов ВПК "Возрождение" (13 чел.), воспитанников пришкольного лагеря МАОУ «СОШ №6 (67 чел) и  МОО «КФК» киокусинкай каратэ (14 чел.); общий охват – 94 чел.: 09.07, 14.07, 15.07 на территории центра организовано 3 игры с использованием лазертаг-оборудования, воспитанников спортивного лагеря "Спартак" (25 чел), пришкольных лагерей МАОУ «СОШ №3 (21 чел) и МАОУ СОШ №7 (26 чел).; общий охват – 72 чел.</t>
  </si>
  <si>
    <t xml:space="preserve"> 2.    Создание условий для разностороннего развития, самореализации и роста созидательной активности молодёж», (всего), в том числе: </t>
  </si>
  <si>
    <t>09.05.2025 В рамках празднования 50-летия Победы МАУ "МКЦ "Феникс" была организована работа нескольких площадок:
- «Вахта Памяти», воспитанники ВПК «Возрождение» и СПК «Юнармеец» в течение праздничного дня стояли  в почётном карауле у вечного огня.
- Организация тематической площадки «Исторический маршрут «Навстречу Победы»
Участники площадки вспомнили ключевые события и битвы Великой Отечественной войны,  услышали голос Победы - Юрия Борисовича Левитана, вещающего об окончании Войны и подписании Акта о безоговорочной капитуляции фашистской Германии и посмотрели документальную хронику водружения знамени Победы. Самые активные и любознательные смогли проявить себя на интерактивных площадках:  разгадать кроссворд о Городах-героях, попробовать себя в качестве связиста и расшифровать сообщения с помощью азбуки Морзе.
- Творческий мастер-класс «Брошь «Победа»
Для юных жителей города была организована творческая площадка, где они своими руками делали брошь, посвящённую празднику Победы..
- Площадка «Оружие Победы»
С помощью игры от активиста Движения Первых,  познакомились с оружием, используемым в период Великой Отечественной войны, а воспитанники СПК "Юнармеец" МЦ»Феникс» знакомили участников площадки с современным оружием - автоматом Калашникова. Все желающие смогли попробовать угадать правильное название его деталей, а также разобрать и собрать его.
-участие в акции «Бессмертный полк»
В акции «Бессмертный полк» активно участвовали воспитанники ВПК «Возрождение», которые с гордостью несли растяжку, символизирующую память о героях. Волонтёры Победы также сыграли важную роль, создавая ограничения в движении и обеспечивая безопасность граждан во время проведения этого значимого события. 12.06.2025 в рамках празднования Дня России молодежным центром был организован городской велопробег, протянувшийся на расстояние от молодежного центра до железно-дорожного вокзала и обратно. Перед стартом участники получили памятные ленты в цветах триколора и флаги Российской Федерации (охват 200 чел.)
https://vk.com/wall-37471708_6497
https://vk.com/wall-37471708_650</t>
  </si>
  <si>
    <t xml:space="preserve"> 2. / 2.1    Организованы и проведены мероприятия, проекты, направленные на разностороннее развитие, самореализацию и рост созидательной
активности молодёжи</t>
  </si>
  <si>
    <t>28.06.2025 Молодёжным центром  на Центральной площади для молодёжи города была организована работа тематических площадок - "Молодёжь в творчестве", "ЛитМол", "Юнармейская карусель", "Открытка на память", "Кубик- Рубика", "Дворовые игры", "Мастер-класс «Мишка талисман», "Аквагрим", "Витамин за никотин", "Настольные игры от Клуба настольных игр "Games &amp; Co", Мастер-класс «Проращивание», "Интерактивная игра «Я беру с собой в поход» (охват 300 чел).
В завершении программы от Молодёжного центра состоялось награждение активной молодёжи города и общественных организаций и движений сделавших значимы вклад в развитие молодёжной политики на территории города Когалыма.09.07.2025 специалисты Молодёжного центра «Феникс» приняли участие во Всероссийской акции Федерального подросткового центра #ДарюТепло.В рамках акции специалисты Центра посетили трудовые бригады и рассказали ребятам о молодёжных пространствах «Феникса», а также о работе пространств Добро.центра «Навигатор добра» и Движения Первых в Когалыме, раздали листовки с кьюар-кодами на социальные сети центра.
28-29.08.2025 организованы и проведены мероприятия, направленные на организацию участия молодёжи в грантовых конкурсах «Росмолодёжь.Гранты» и развитие навыков проектирования и реализации молодёжных инициатив - двухдневный грантовый интенсив «Молодёжь в теме.Гранты» (охват 69 чел.). .</t>
  </si>
  <si>
    <t>2 ./  2.2   Организован и проведен конкурс молодёжных инициатив города Когалыма</t>
  </si>
  <si>
    <t>600,00 тыс. не раализовано по причине  подготовки к проведению конкурса молодёжных инициатив города Когалыма на электронной площадке в ГИИС "Электронный бюджет". В соответствии с постановлением Администрации города Когалыма от 27.06.2025 №1453 прием заявок стартовал 05.09.2025 и продлится до 08.10.2025.</t>
  </si>
  <si>
    <t>2 / 2.3    Организованы и проведены мероприятия, проекты по вовлечению молодёжи в добровольческую деятельность</t>
  </si>
  <si>
    <t>Волонтёры Победы в День Государственного флага Российской Федерации раздавали прохожим и участникам городских праздничных мероприятий ленты триколор, как главный символ Государственного праздника. https://vk.com/wall-37471708_6714</t>
  </si>
  <si>
    <t>2 / 2.4    Предоставлена субсидия некоммерческим организациям, не являющимся государственными (муниципальными), на выполнение функций ресурсного центра поддержки и развития добровольчества в городе Когалыме</t>
  </si>
  <si>
    <t xml:space="preserve"> 3.     Обеспечение деятельности учреждения сферы работы с молодёжью и развитие его материально-технической базы </t>
  </si>
  <si>
    <t>В соответствии с решением Думы города Когалыма от 18.06.2025 №541-ГД внесены изменения (сентябрь) с увеличением финансирования  "Феникс"  (выделение на игровой комплекс Гранскат SDM-014,  2,45 тыс.руб. и ремонтные работы по замене облицовочной плитики на объекте Парк Победы в сумме 12391,30 тыс.руб).</t>
  </si>
  <si>
    <t xml:space="preserve"> 4.    Реализация мероприятий в целях организации досуга детей, подростков и молодёжи (всего), в том числ:</t>
  </si>
  <si>
    <t xml:space="preserve">отклонение плановых от фактических показателей составило 294,00 рублей </t>
  </si>
  <si>
    <t>4. / 4.1    Реализованы мероприятия в целях организации досуга детей, подростков и молодёжи</t>
  </si>
  <si>
    <t xml:space="preserve">В течение трёх месяцев: в июне, июле и в августе были организованы Дни семейного отдыха. Дислокацией Дней семейного отдыха стала территория Молодёжного центра «Феникс». Для родителей и детей была организована развлекательная программа, работа площадок спортивной и творческой направленности.  Общий охват по итогам проведения Дней семейного отдыха составил 555 человек.В летний период 2025 года МАУ «Молодёжный комплексный центр «Феникс» была организована работа 4 летних досуговых площадок в разных микрорайонах города (июнь – 2 площадки, июль, август – по одной площадке).
Площадки работали три дня в неделю с 16.00 до 19.30 часов. Работа площадок осуществлялась по следующим адресам: 
1. ул. Прибалтийская, 43 (сквер «Югорочка») - июнь
2. Рябиновый бульвар (площадка «Нефтеград») – июнь
3. Набережная р. Ингу-Ягун - июль
4. Зона отдыха по ул. Сибирская (Парк Победы)- август 
На площадках были реализованы досуговые программы 4-х тематических направлений:
«Возьмемся за руки, друзья!» (профилактика экстремизма) - июнь
«Все профессии важны - все профессии нужны!» (профориентация) - июнь
«Моя семья-моё богатство» (духовно-нравственное) - июль
«Патриотизм начинается с меня!» (гражданско-патриотическое) – август
На каждой площадке работал 1 специалист по работе с молодёжью.
Охват составил 1638 детей и  подростков.
</t>
  </si>
  <si>
    <t>4 ./  4.2   Предоставлена субсидия в связи с выполнением муниципальной работы «Организация досуга детей, подростков и молодёжи»</t>
  </si>
  <si>
    <t xml:space="preserve">В соответствии с Порядком предоставления из бюджета города Когалыма субсидий немуниципальным организациям (коммерческим, некоммерческим) в целях финансового обеспечения затрат в связи с выполнением муниципальной работы "Организация досуга детей, подростков и молодёжи" (содержание - иная досуговая деятельность) утв. Постановлением Администрации города Когалыма от 31.05.2021 №1146, конкурс на прием заявок стартовал 08.08.2025. Финансовые средства будут исполнены после заключения соглашений с победителем (-ями) конкурса.
</t>
  </si>
  <si>
    <t>Структурные элементы, не входящие в направления (подпрограммы)</t>
  </si>
  <si>
    <t xml:space="preserve">  5.2.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</si>
  <si>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</si>
  <si>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1 Обеспечено функционирование СпоСВ</t>
  </si>
  <si>
    <t xml:space="preserve">Экономия сложилась в сумме  657,29  тыс.руб. по заработной плате и начислениям по оплате труда (предоставление листов временной нетрудоспособности, отпусков без сохранения заработной платы, выплаты денежного поощрения по результатам работы за год за фактически отработанное время, оплата досрочно страховых взносов с зарплаты за декабрь 2024г, наличие вакантной ставки).
</t>
  </si>
  <si>
    <t xml:space="preserve">2 Обеспечено функционирование сектора пресс-службы </t>
  </si>
  <si>
    <t>Экономия в сумме 300,71 тыс.руб. сложилась по заработной плате и начислениям по оплате труда (предоставление листов временной нетрудоспособности, отпусков без сохранения заработной платы, выплаты денежного поощрения по результатам работы за год за фактически отработанное время, оплата досрочно страховых взносов с зарплаты за декабрь 2024г, наличие вакантной ставки).</t>
  </si>
  <si>
    <t>3 Обеспечено функционирование УВП</t>
  </si>
  <si>
    <t>Экономия в сумме 1261,18 тыс.руб. по заработной плате и начислениям по оплате труда (предоставление листов временной нетрудоспособности, отпусков без сохранения заработной платы, выплаты денежного поощрения по результатам работы за год за фактически отработанное время, оплата досрочно страховых взносов с зарплаты за декабрь 2024г, наличие вакантной ставки)(экономия по заработной плате ввиду наличия вакантной должности , листов нетрудоспособности 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</si>
</sst>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7">
    <xf numFmtId="0" fontId="0" fillId="0" borderId="0" xfId="0"/>
    <xf numFmtId="0" fontId="4" fillId="0" borderId="0" xfId="1" applyFont="1" applyProtection="1"/>
    <xf numFmtId="0" fontId="5" fillId="0" borderId="0" xfId="1" applyFont="1" applyAlignment="1" applyProtection="1">
      <alignment horizontal="left" vertical="top" wrapText="1"/>
    </xf>
    <xf numFmtId="0" fontId="6" fillId="0" borderId="0" xfId="1" applyFont="1" applyFill="1" applyAlignment="1" applyProtection="1">
      <alignment horizontal="justify" vertical="center" wrapText="1"/>
    </xf>
    <xf numFmtId="0" fontId="6" fillId="0" borderId="0" xfId="1" applyFont="1" applyAlignment="1" applyProtection="1">
      <alignment horizontal="justify" vertical="center" wrapText="1"/>
    </xf>
    <xf numFmtId="0" fontId="6" fillId="0" borderId="0" xfId="1" applyFont="1" applyAlignment="1" applyProtection="1">
      <alignment vertical="center" wrapText="1"/>
    </xf>
    <xf numFmtId="164" fontId="6" fillId="0" borderId="0" xfId="1" applyNumberFormat="1" applyFont="1" applyAlignment="1" applyProtection="1">
      <alignment vertical="center" wrapText="1"/>
    </xf>
    <xf numFmtId="164" fontId="7" fillId="0" borderId="0" xfId="1" applyNumberFormat="1" applyFont="1" applyAlignment="1" applyProtection="1">
      <alignment horizontal="left" vertical="center" wrapText="1"/>
    </xf>
    <xf numFmtId="0" fontId="8" fillId="0" borderId="0" xfId="1" applyFont="1" applyAlignment="1" applyProtection="1">
      <alignment vertical="center" wrapText="1"/>
    </xf>
    <xf numFmtId="0" fontId="9" fillId="0" borderId="0" xfId="1" applyFont="1" applyProtection="1"/>
    <xf numFmtId="164" fontId="10" fillId="0" borderId="0" xfId="1" applyNumberFormat="1" applyFont="1" applyAlignment="1" applyProtection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</xf>
    <xf numFmtId="164" fontId="6" fillId="0" borderId="1" xfId="1" applyNumberFormat="1" applyFont="1" applyBorder="1" applyAlignment="1" applyProtection="1">
      <alignment horizontal="right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14" fontId="10" fillId="0" borderId="9" xfId="1" applyNumberFormat="1" applyFont="1" applyBorder="1" applyAlignment="1" applyProtection="1">
      <alignment horizontal="center" vertical="center" wrapText="1"/>
    </xf>
    <xf numFmtId="49" fontId="10" fillId="0" borderId="9" xfId="1" applyNumberFormat="1" applyFont="1" applyBorder="1" applyAlignment="1" applyProtection="1">
      <alignment horizontal="center" vertical="center" wrapText="1"/>
    </xf>
    <xf numFmtId="165" fontId="6" fillId="0" borderId="9" xfId="1" applyNumberFormat="1" applyFont="1" applyFill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Protection="1"/>
    <xf numFmtId="0" fontId="11" fillId="2" borderId="9" xfId="1" applyFont="1" applyFill="1" applyBorder="1" applyAlignment="1" applyProtection="1">
      <alignment horizontal="left" vertical="center" wrapText="1"/>
    </xf>
    <xf numFmtId="166" fontId="10" fillId="2" borderId="9" xfId="1" applyNumberFormat="1" applyFont="1" applyFill="1" applyBorder="1" applyAlignment="1" applyProtection="1">
      <alignment horizontal="center" vertical="center"/>
    </xf>
    <xf numFmtId="166" fontId="10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9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center"/>
    </xf>
    <xf numFmtId="166" fontId="5" fillId="2" borderId="9" xfId="1" applyNumberFormat="1" applyFont="1" applyFill="1" applyBorder="1" applyAlignment="1" applyProtection="1">
      <alignment horizontal="left" vertical="center" wrapText="1"/>
    </xf>
    <xf numFmtId="166" fontId="6" fillId="2" borderId="9" xfId="1" applyNumberFormat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0" fontId="5" fillId="2" borderId="9" xfId="1" applyFont="1" applyFill="1" applyBorder="1" applyAlignment="1" applyProtection="1">
      <alignment horizontal="left" vertical="center" wrapText="1"/>
    </xf>
    <xf numFmtId="0" fontId="14" fillId="0" borderId="9" xfId="1" applyFont="1" applyBorder="1" applyAlignment="1" applyProtection="1">
      <alignment vertical="center"/>
    </xf>
    <xf numFmtId="0" fontId="15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11" fillId="3" borderId="9" xfId="1" applyFont="1" applyFill="1" applyBorder="1" applyAlignment="1" applyProtection="1">
      <alignment horizontal="left" vertical="center" wrapText="1"/>
    </xf>
    <xf numFmtId="166" fontId="10" fillId="3" borderId="9" xfId="1" applyNumberFormat="1" applyFont="1" applyFill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vertical="center" wrapText="1"/>
    </xf>
    <xf numFmtId="166" fontId="13" fillId="0" borderId="0" xfId="1" applyNumberFormat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5" fillId="3" borderId="9" xfId="1" applyFont="1" applyFill="1" applyBorder="1" applyAlignment="1" applyProtection="1">
      <alignment horizontal="left" vertical="center" wrapText="1"/>
    </xf>
    <xf numFmtId="166" fontId="6" fillId="3" borderId="9" xfId="1" applyNumberFormat="1" applyFont="1" applyFill="1" applyBorder="1" applyAlignment="1" applyProtection="1">
      <alignment horizontal="center" vertical="center"/>
    </xf>
    <xf numFmtId="166" fontId="6" fillId="3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vertical="center" wrapText="1"/>
    </xf>
    <xf numFmtId="166" fontId="16" fillId="0" borderId="0" xfId="1" applyNumberFormat="1" applyFont="1" applyAlignment="1" applyProtection="1">
      <alignment vertical="center"/>
    </xf>
    <xf numFmtId="0" fontId="11" fillId="0" borderId="9" xfId="1" applyFont="1" applyBorder="1" applyAlignment="1" applyProtection="1">
      <alignment horizontal="left" vertical="center" wrapText="1"/>
    </xf>
    <xf numFmtId="166" fontId="10" fillId="0" borderId="9" xfId="1" applyNumberFormat="1" applyFont="1" applyFill="1" applyBorder="1" applyAlignment="1" applyProtection="1">
      <alignment horizontal="center" vertical="center"/>
    </xf>
    <xf numFmtId="166" fontId="10" fillId="0" borderId="9" xfId="1" applyNumberFormat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horizontal="left" vertical="center" wrapText="1"/>
    </xf>
    <xf numFmtId="166" fontId="6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horizontal="center" vertical="center"/>
    </xf>
    <xf numFmtId="0" fontId="18" fillId="3" borderId="9" xfId="1" applyFont="1" applyFill="1" applyBorder="1" applyAlignment="1" applyProtection="1">
      <alignment horizontal="left" vertical="center" wrapText="1"/>
    </xf>
    <xf numFmtId="166" fontId="17" fillId="3" borderId="9" xfId="1" applyNumberFormat="1" applyFont="1" applyFill="1" applyBorder="1" applyAlignment="1" applyProtection="1">
      <alignment horizontal="center" vertical="center"/>
    </xf>
    <xf numFmtId="0" fontId="17" fillId="3" borderId="9" xfId="1" applyFont="1" applyFill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19" fillId="3" borderId="2" xfId="1" applyFont="1" applyFill="1" applyBorder="1" applyAlignment="1" applyProtection="1">
      <alignment horizontal="left" vertical="center" wrapText="1"/>
    </xf>
    <xf numFmtId="166" fontId="20" fillId="3" borderId="2" xfId="1" applyNumberFormat="1" applyFont="1" applyFill="1" applyBorder="1" applyAlignment="1" applyProtection="1">
      <alignment horizontal="center" vertical="center"/>
    </xf>
    <xf numFmtId="166" fontId="20" fillId="3" borderId="2" xfId="1" applyNumberFormat="1" applyFont="1" applyFill="1" applyBorder="1" applyAlignment="1" applyProtection="1">
      <alignment horizontal="center" vertical="center"/>
      <protection locked="0"/>
    </xf>
    <xf numFmtId="0" fontId="20" fillId="3" borderId="9" xfId="1" applyFont="1" applyFill="1" applyBorder="1" applyAlignment="1" applyProtection="1">
      <alignment vertical="center" wrapText="1"/>
    </xf>
    <xf numFmtId="166" fontId="21" fillId="0" borderId="0" xfId="1" applyNumberFormat="1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17" fillId="3" borderId="9" xfId="1" applyFont="1" applyFill="1" applyBorder="1" applyAlignment="1" applyProtection="1">
      <alignment horizontal="center" vertical="center"/>
    </xf>
    <xf numFmtId="0" fontId="17" fillId="3" borderId="9" xfId="1" applyFont="1" applyFill="1" applyBorder="1" applyAlignment="1" applyProtection="1">
      <alignment horizontal="left" vertical="center" wrapText="1"/>
    </xf>
    <xf numFmtId="0" fontId="20" fillId="3" borderId="2" xfId="1" applyFont="1" applyFill="1" applyBorder="1" applyAlignment="1" applyProtection="1">
      <alignment vertical="center" wrapText="1"/>
    </xf>
    <xf numFmtId="0" fontId="17" fillId="3" borderId="5" xfId="1" applyFont="1" applyFill="1" applyBorder="1" applyAlignment="1" applyProtection="1">
      <alignment horizontal="center" vertical="center"/>
    </xf>
    <xf numFmtId="0" fontId="17" fillId="3" borderId="8" xfId="1" applyFont="1" applyFill="1" applyBorder="1" applyAlignment="1" applyProtection="1">
      <alignment horizontal="left" vertical="center" wrapText="1"/>
    </xf>
    <xf numFmtId="0" fontId="19" fillId="3" borderId="9" xfId="1" applyFont="1" applyFill="1" applyBorder="1" applyAlignment="1" applyProtection="1">
      <alignment horizontal="left" vertical="center" wrapText="1"/>
    </xf>
    <xf numFmtId="166" fontId="20" fillId="3" borderId="9" xfId="1" applyNumberFormat="1" applyFont="1" applyFill="1" applyBorder="1" applyAlignment="1" applyProtection="1">
      <alignment horizontal="center" vertical="center"/>
      <protection locked="0"/>
    </xf>
    <xf numFmtId="166" fontId="20" fillId="3" borderId="9" xfId="1" applyNumberFormat="1" applyFont="1" applyFill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vertical="center" wrapText="1"/>
    </xf>
    <xf numFmtId="166" fontId="10" fillId="3" borderId="9" xfId="1" applyNumberFormat="1" applyFont="1" applyFill="1" applyBorder="1" applyAlignment="1" applyProtection="1">
      <alignment horizontal="center" vertical="center"/>
      <protection locked="0"/>
    </xf>
    <xf numFmtId="0" fontId="10" fillId="3" borderId="9" xfId="1" applyFont="1" applyFill="1" applyBorder="1" applyAlignment="1" applyProtection="1">
      <alignment vertical="center" wrapText="1"/>
    </xf>
    <xf numFmtId="166" fontId="16" fillId="0" borderId="0" xfId="1" applyNumberFormat="1" applyFont="1" applyFill="1" applyAlignment="1" applyProtection="1">
      <alignment vertical="center"/>
    </xf>
    <xf numFmtId="0" fontId="18" fillId="0" borderId="9" xfId="1" applyFont="1" applyFill="1" applyBorder="1" applyAlignment="1" applyProtection="1">
      <alignment horizontal="left" vertical="center" wrapText="1"/>
    </xf>
    <xf numFmtId="166" fontId="17" fillId="0" borderId="9" xfId="1" applyNumberFormat="1" applyFont="1" applyFill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  <protection locked="0"/>
    </xf>
    <xf numFmtId="166" fontId="17" fillId="0" borderId="9" xfId="1" applyNumberFormat="1" applyFont="1" applyFill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vertical="center" wrapText="1"/>
    </xf>
    <xf numFmtId="0" fontId="19" fillId="0" borderId="9" xfId="1" applyFont="1" applyFill="1" applyBorder="1" applyAlignment="1" applyProtection="1">
      <alignment horizontal="left" vertical="center" wrapText="1"/>
    </xf>
    <xf numFmtId="166" fontId="20" fillId="0" borderId="9" xfId="1" applyNumberFormat="1" applyFont="1" applyFill="1" applyBorder="1" applyAlignment="1" applyProtection="1">
      <alignment horizontal="center" vertical="center"/>
    </xf>
    <xf numFmtId="166" fontId="20" fillId="0" borderId="9" xfId="1" applyNumberFormat="1" applyFont="1" applyBorder="1" applyAlignment="1" applyProtection="1">
      <alignment horizontal="center" vertical="center"/>
    </xf>
    <xf numFmtId="166" fontId="20" fillId="0" borderId="9" xfId="1" applyNumberFormat="1" applyFont="1" applyBorder="1" applyAlignment="1" applyProtection="1">
      <alignment horizontal="center" vertical="center"/>
      <protection locked="0"/>
    </xf>
    <xf numFmtId="166" fontId="20" fillId="0" borderId="9" xfId="1" applyNumberFormat="1" applyFont="1" applyFill="1" applyBorder="1" applyAlignment="1" applyProtection="1">
      <alignment horizontal="center" vertical="center"/>
      <protection locked="0"/>
    </xf>
    <xf numFmtId="0" fontId="20" fillId="0" borderId="9" xfId="1" applyFont="1" applyBorder="1" applyAlignment="1" applyProtection="1">
      <alignment vertical="center" wrapText="1"/>
    </xf>
    <xf numFmtId="0" fontId="18" fillId="0" borderId="9" xfId="1" applyFont="1" applyBorder="1" applyAlignment="1" applyProtection="1">
      <alignment horizontal="left" vertical="center" wrapText="1"/>
    </xf>
    <xf numFmtId="0" fontId="19" fillId="0" borderId="9" xfId="1" applyFont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15" fillId="0" borderId="9" xfId="1" applyFont="1" applyFill="1" applyBorder="1" applyAlignment="1" applyProtection="1">
      <alignment vertical="center" wrapText="1"/>
    </xf>
    <xf numFmtId="0" fontId="20" fillId="0" borderId="5" xfId="1" applyFont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left" vertical="center" wrapText="1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166" fontId="6" fillId="0" borderId="9" xfId="1" applyNumberFormat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</xf>
    <xf numFmtId="0" fontId="15" fillId="0" borderId="5" xfId="1" applyFont="1" applyBorder="1" applyAlignment="1" applyProtection="1">
      <alignment horizontal="center" vertical="center"/>
    </xf>
    <xf numFmtId="166" fontId="26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7" fillId="0" borderId="9" xfId="1" applyFont="1" applyFill="1" applyBorder="1" applyAlignment="1" applyProtection="1">
      <alignment vertical="center" wrapText="1"/>
    </xf>
    <xf numFmtId="166" fontId="28" fillId="0" borderId="0" xfId="1" applyNumberFormat="1" applyFont="1" applyFill="1" applyAlignment="1" applyProtection="1">
      <alignment vertical="center"/>
    </xf>
    <xf numFmtId="0" fontId="29" fillId="0" borderId="0" xfId="1" applyFont="1" applyFill="1" applyAlignment="1" applyProtection="1">
      <alignment vertical="center"/>
    </xf>
    <xf numFmtId="0" fontId="28" fillId="0" borderId="0" xfId="1" applyFont="1" applyFill="1" applyAlignment="1" applyProtection="1">
      <alignment vertical="center"/>
    </xf>
    <xf numFmtId="166" fontId="10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0" fontId="10" fillId="0" borderId="2" xfId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6" fillId="0" borderId="9" xfId="1" applyFont="1" applyBorder="1" applyAlignment="1" applyProtection="1">
      <alignment horizontal="left" vertical="center" wrapText="1"/>
    </xf>
    <xf numFmtId="0" fontId="23" fillId="0" borderId="9" xfId="1" applyFont="1" applyBorder="1" applyAlignment="1" applyProtection="1">
      <alignment horizontal="left" vertical="center" wrapText="1"/>
    </xf>
    <xf numFmtId="0" fontId="6" fillId="0" borderId="10" xfId="1" applyFont="1" applyBorder="1" applyAlignment="1" applyProtection="1">
      <alignment horizontal="left" vertical="center" wrapText="1"/>
    </xf>
    <xf numFmtId="0" fontId="6" fillId="0" borderId="11" xfId="1" applyFont="1" applyBorder="1" applyAlignment="1" applyProtection="1">
      <alignment horizontal="left" vertical="center" wrapText="1"/>
    </xf>
    <xf numFmtId="0" fontId="6" fillId="0" borderId="12" xfId="1" applyFont="1" applyBorder="1" applyAlignment="1" applyProtection="1">
      <alignment horizontal="left" vertical="center" wrapText="1"/>
    </xf>
    <xf numFmtId="0" fontId="10" fillId="3" borderId="2" xfId="1" applyFont="1" applyFill="1" applyBorder="1" applyAlignment="1" applyProtection="1">
      <alignment horizontal="center" vertical="center"/>
    </xf>
    <xf numFmtId="0" fontId="10" fillId="3" borderId="8" xfId="1" applyFont="1" applyFill="1" applyBorder="1" applyAlignment="1" applyProtection="1">
      <alignment horizontal="center" vertical="center"/>
    </xf>
    <xf numFmtId="0" fontId="10" fillId="3" borderId="2" xfId="1" applyFont="1" applyFill="1" applyBorder="1" applyAlignment="1" applyProtection="1">
      <alignment horizontal="left" vertical="center" wrapText="1"/>
    </xf>
    <xf numFmtId="0" fontId="10" fillId="3" borderId="8" xfId="1" applyFont="1" applyFill="1" applyBorder="1" applyAlignment="1" applyProtection="1">
      <alignment horizontal="left" vertical="center" wrapText="1"/>
    </xf>
    <xf numFmtId="0" fontId="6" fillId="0" borderId="2" xfId="1" applyFont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left" vertical="center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25" fillId="0" borderId="2" xfId="1" applyFont="1" applyFill="1" applyBorder="1" applyAlignment="1" applyProtection="1">
      <alignment horizontal="left" vertical="center" wrapText="1"/>
    </xf>
    <xf numFmtId="0" fontId="25" fillId="0" borderId="5" xfId="1" applyFont="1" applyFill="1" applyBorder="1" applyAlignment="1" applyProtection="1">
      <alignment horizontal="left" vertical="center" wrapText="1"/>
    </xf>
    <xf numFmtId="16" fontId="10" fillId="0" borderId="2" xfId="1" applyNumberFormat="1" applyFont="1" applyBorder="1" applyAlignment="1" applyProtection="1">
      <alignment horizontal="center" vertical="center"/>
    </xf>
    <xf numFmtId="16" fontId="10" fillId="0" borderId="5" xfId="1" applyNumberFormat="1" applyFont="1" applyBorder="1" applyAlignment="1" applyProtection="1">
      <alignment horizontal="center" vertical="center"/>
    </xf>
    <xf numFmtId="0" fontId="25" fillId="3" borderId="2" xfId="1" applyFont="1" applyFill="1" applyBorder="1" applyAlignment="1" applyProtection="1">
      <alignment horizontal="left" vertical="center" wrapText="1"/>
    </xf>
    <xf numFmtId="0" fontId="25" fillId="3" borderId="5" xfId="1" applyFont="1" applyFill="1" applyBorder="1" applyAlignment="1" applyProtection="1">
      <alignment horizontal="left" vertical="center" wrapText="1"/>
    </xf>
    <xf numFmtId="16" fontId="6" fillId="0" borderId="2" xfId="1" applyNumberFormat="1" applyFont="1" applyBorder="1" applyAlignment="1" applyProtection="1">
      <alignment horizontal="center" vertical="center"/>
    </xf>
    <xf numFmtId="16" fontId="6" fillId="0" borderId="5" xfId="1" applyNumberFormat="1" applyFont="1" applyBorder="1" applyAlignment="1" applyProtection="1">
      <alignment horizontal="center" vertical="center"/>
    </xf>
    <xf numFmtId="0" fontId="23" fillId="0" borderId="2" xfId="1" applyFont="1" applyBorder="1" applyAlignment="1" applyProtection="1">
      <alignment horizontal="left" vertical="center" wrapText="1"/>
    </xf>
    <xf numFmtId="0" fontId="23" fillId="0" borderId="5" xfId="1" applyFont="1" applyBorder="1" applyAlignment="1" applyProtection="1">
      <alignment horizontal="left" vertical="center" wrapText="1"/>
    </xf>
    <xf numFmtId="0" fontId="24" fillId="0" borderId="9" xfId="1" applyFont="1" applyBorder="1" applyAlignment="1" applyProtection="1">
      <alignment horizontal="left" vertical="center" wrapText="1"/>
    </xf>
    <xf numFmtId="16" fontId="20" fillId="0" borderId="2" xfId="1" applyNumberFormat="1" applyFont="1" applyBorder="1" applyAlignment="1" applyProtection="1">
      <alignment horizontal="center" vertical="center"/>
    </xf>
    <xf numFmtId="16" fontId="20" fillId="0" borderId="5" xfId="1" applyNumberFormat="1" applyFont="1" applyBorder="1" applyAlignment="1" applyProtection="1">
      <alignment horizontal="center" vertical="center"/>
    </xf>
    <xf numFmtId="0" fontId="24" fillId="0" borderId="2" xfId="1" applyFont="1" applyBorder="1" applyAlignment="1" applyProtection="1">
      <alignment horizontal="left" vertical="center" wrapText="1"/>
    </xf>
    <xf numFmtId="0" fontId="24" fillId="0" borderId="5" xfId="1" applyFont="1" applyBorder="1" applyAlignment="1" applyProtection="1">
      <alignment horizontal="left" vertical="center" wrapText="1"/>
    </xf>
    <xf numFmtId="0" fontId="6" fillId="0" borderId="6" xfId="1" applyFont="1" applyBorder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6" fillId="0" borderId="7" xfId="1" applyFont="1" applyBorder="1" applyAlignment="1" applyProtection="1">
      <alignment horizontal="left" vertical="center" wrapText="1"/>
    </xf>
    <xf numFmtId="16" fontId="17" fillId="3" borderId="2" xfId="1" applyNumberFormat="1" applyFont="1" applyFill="1" applyBorder="1" applyAlignment="1" applyProtection="1">
      <alignment horizontal="left" vertical="center"/>
    </xf>
    <xf numFmtId="16" fontId="17" fillId="3" borderId="5" xfId="1" applyNumberFormat="1" applyFont="1" applyFill="1" applyBorder="1" applyAlignment="1" applyProtection="1">
      <alignment horizontal="left" vertical="center"/>
    </xf>
    <xf numFmtId="0" fontId="17" fillId="3" borderId="5" xfId="1" applyFont="1" applyFill="1" applyBorder="1" applyAlignment="1" applyProtection="1">
      <alignment horizontal="left" vertical="center"/>
    </xf>
    <xf numFmtId="0" fontId="17" fillId="3" borderId="2" xfId="1" applyFont="1" applyFill="1" applyBorder="1" applyAlignment="1" applyProtection="1">
      <alignment horizontal="left" vertical="center" wrapText="1"/>
    </xf>
    <xf numFmtId="0" fontId="17" fillId="3" borderId="5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/>
    </xf>
    <xf numFmtId="0" fontId="17" fillId="0" borderId="8" xfId="1" applyFont="1" applyFill="1" applyBorder="1" applyAlignment="1" applyProtection="1">
      <alignment horizontal="center" vertical="center"/>
    </xf>
    <xf numFmtId="0" fontId="22" fillId="0" borderId="2" xfId="1" applyFont="1" applyFill="1" applyBorder="1" applyAlignment="1" applyProtection="1">
      <alignment horizontal="left" vertical="center" wrapText="1"/>
    </xf>
    <xf numFmtId="0" fontId="22" fillId="0" borderId="5" xfId="1" applyFont="1" applyFill="1" applyBorder="1" applyAlignment="1" applyProtection="1">
      <alignment horizontal="left" vertical="center" wrapText="1"/>
    </xf>
    <xf numFmtId="16" fontId="17" fillId="0" borderId="2" xfId="1" applyNumberFormat="1" applyFont="1" applyBorder="1" applyAlignment="1" applyProtection="1">
      <alignment horizontal="center" vertical="center"/>
    </xf>
    <xf numFmtId="16" fontId="17" fillId="0" borderId="5" xfId="1" applyNumberFormat="1" applyFont="1" applyBorder="1" applyAlignment="1" applyProtection="1">
      <alignment horizontal="center" vertical="center"/>
    </xf>
    <xf numFmtId="0" fontId="22" fillId="0" borderId="2" xfId="1" applyFont="1" applyBorder="1" applyAlignment="1" applyProtection="1">
      <alignment horizontal="left" vertical="center" wrapText="1"/>
    </xf>
    <xf numFmtId="0" fontId="22" fillId="0" borderId="5" xfId="1" applyFont="1" applyBorder="1" applyAlignment="1" applyProtection="1">
      <alignment horizontal="left" vertical="center" wrapText="1"/>
    </xf>
    <xf numFmtId="0" fontId="10" fillId="0" borderId="2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left" vertical="center" wrapText="1"/>
    </xf>
    <xf numFmtId="0" fontId="17" fillId="3" borderId="2" xfId="1" applyFont="1" applyFill="1" applyBorder="1" applyAlignment="1" applyProtection="1">
      <alignment horizontal="center" vertical="center"/>
    </xf>
    <xf numFmtId="0" fontId="17" fillId="3" borderId="5" xfId="1" applyFont="1" applyFill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left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/>
    </xf>
    <xf numFmtId="0" fontId="12" fillId="0" borderId="5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10" fillId="0" borderId="4" xfId="1" applyNumberFormat="1" applyFont="1" applyBorder="1" applyAlignment="1" applyProtection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 vertical="center" wrapText="1"/>
    </xf>
    <xf numFmtId="164" fontId="10" fillId="0" borderId="7" xfId="1" applyNumberFormat="1" applyFont="1" applyBorder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center" vertical="center" wrapText="1"/>
    </xf>
    <xf numFmtId="164" fontId="10" fillId="0" borderId="1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left" vertical="top" wrapText="1"/>
    </xf>
    <xf numFmtId="0" fontId="10" fillId="0" borderId="5" xfId="1" applyFont="1" applyBorder="1" applyAlignment="1" applyProtection="1">
      <alignment horizontal="left" vertical="top" wrapText="1"/>
    </xf>
    <xf numFmtId="0" fontId="10" fillId="0" borderId="8" xfId="1" applyFont="1" applyBorder="1" applyAlignment="1" applyProtection="1">
      <alignment horizontal="left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11" fillId="0" borderId="2" xfId="1" applyFont="1" applyBorder="1" applyAlignment="1" applyProtection="1">
      <alignment horizontal="center" vertical="top" wrapText="1"/>
    </xf>
    <xf numFmtId="0" fontId="11" fillId="0" borderId="5" xfId="1" applyFont="1" applyBorder="1" applyAlignment="1" applyProtection="1">
      <alignment horizontal="center" vertical="top" wrapText="1"/>
    </xf>
    <xf numFmtId="0" fontId="11" fillId="0" borderId="8" xfId="1" applyFont="1" applyBorder="1" applyAlignment="1" applyProtection="1">
      <alignment horizontal="center" vertical="top" wrapText="1"/>
    </xf>
    <xf numFmtId="164" fontId="10" fillId="0" borderId="2" xfId="1" applyNumberFormat="1" applyFont="1" applyFill="1" applyBorder="1" applyAlignment="1" applyProtection="1">
      <alignment horizontal="center" vertical="center" wrapText="1"/>
    </xf>
    <xf numFmtId="164" fontId="10" fillId="0" borderId="5" xfId="1" applyNumberFormat="1" applyFont="1" applyFill="1" applyBorder="1" applyAlignment="1" applyProtection="1">
      <alignment horizontal="center" vertical="center" wrapText="1"/>
    </xf>
    <xf numFmtId="164" fontId="10" fillId="0" borderId="2" xfId="1" applyNumberFormat="1" applyFont="1" applyBorder="1" applyAlignment="1" applyProtection="1">
      <alignment horizontal="center" vertical="center" wrapText="1"/>
    </xf>
    <xf numFmtId="164" fontId="10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2"/>
  <sheetViews>
    <sheetView tabSelected="1" topLeftCell="V34" workbookViewId="0">
      <selection activeCell="F6" sqref="F6"/>
    </sheetView>
  </sheetViews>
  <sheetFormatPr defaultColWidth="9.109375" defaultRowHeight="14.4" x14ac:dyDescent="0.3"/>
  <cols>
    <col min="1" max="1" width="6.5546875" style="104" customWidth="1"/>
    <col min="2" max="2" width="34.5546875" style="104" customWidth="1"/>
    <col min="3" max="3" width="20.88671875" style="105" customWidth="1"/>
    <col min="4" max="4" width="18" style="106" customWidth="1"/>
    <col min="5" max="5" width="14.6640625" style="104" customWidth="1"/>
    <col min="6" max="6" width="15" style="104" customWidth="1"/>
    <col min="7" max="7" width="13.88671875" style="104" customWidth="1"/>
    <col min="8" max="8" width="12.109375" style="104" customWidth="1"/>
    <col min="9" max="9" width="10.88671875" style="104" customWidth="1"/>
    <col min="10" max="10" width="14.33203125" style="104" customWidth="1"/>
    <col min="11" max="11" width="13.5546875" style="104" customWidth="1"/>
    <col min="12" max="12" width="15.109375" style="104" customWidth="1"/>
    <col min="13" max="13" width="13" style="104" customWidth="1"/>
    <col min="14" max="14" width="15.33203125" style="104" customWidth="1"/>
    <col min="15" max="15" width="11.5546875" style="104" customWidth="1"/>
    <col min="16" max="16" width="15" style="104" customWidth="1"/>
    <col min="17" max="17" width="11.5546875" style="104" customWidth="1"/>
    <col min="18" max="18" width="14.44140625" style="104" customWidth="1"/>
    <col min="19" max="19" width="11.5546875" style="104" customWidth="1"/>
    <col min="20" max="20" width="13" style="104" customWidth="1"/>
    <col min="21" max="21" width="11.5546875" style="104" customWidth="1"/>
    <col min="22" max="22" width="14.33203125" style="104" customWidth="1"/>
    <col min="23" max="23" width="11.5546875" style="104" customWidth="1"/>
    <col min="24" max="24" width="15" style="104" customWidth="1"/>
    <col min="25" max="25" width="11.5546875" style="104" customWidth="1"/>
    <col min="26" max="26" width="16.109375" style="104" customWidth="1"/>
    <col min="27" max="27" width="11.5546875" style="104" customWidth="1"/>
    <col min="28" max="28" width="14.88671875" style="104" customWidth="1"/>
    <col min="29" max="29" width="11.5546875" style="104" customWidth="1"/>
    <col min="30" max="30" width="13.44140625" style="104" customWidth="1"/>
    <col min="31" max="31" width="11.5546875" style="104" customWidth="1"/>
    <col min="32" max="32" width="13.6640625" style="104" customWidth="1"/>
    <col min="33" max="33" width="11.5546875" style="104" customWidth="1"/>
    <col min="34" max="34" width="124.44140625" style="104" customWidth="1"/>
    <col min="35" max="16384" width="9.109375" style="104"/>
  </cols>
  <sheetData>
    <row r="1" spans="1:35" s="1" customFormat="1" ht="23.25" customHeight="1" x14ac:dyDescent="0.3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6" x14ac:dyDescent="0.3">
      <c r="A2" s="9"/>
      <c r="B2" s="9"/>
      <c r="C2" s="172" t="s">
        <v>0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5" s="1" customFormat="1" ht="27" customHeight="1" x14ac:dyDescent="0.3">
      <c r="A3" s="9"/>
      <c r="B3" s="9"/>
      <c r="C3" s="173" t="s">
        <v>1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5" s="1" customFormat="1" ht="15" customHeight="1" x14ac:dyDescent="0.3">
      <c r="A4" s="174" t="s">
        <v>3</v>
      </c>
      <c r="B4" s="177" t="s">
        <v>4</v>
      </c>
      <c r="C4" s="180" t="s">
        <v>5</v>
      </c>
      <c r="D4" s="183" t="s">
        <v>6</v>
      </c>
      <c r="E4" s="185" t="s">
        <v>6</v>
      </c>
      <c r="F4" s="185" t="s">
        <v>7</v>
      </c>
      <c r="G4" s="185" t="s">
        <v>8</v>
      </c>
      <c r="H4" s="168" t="s">
        <v>9</v>
      </c>
      <c r="I4" s="169"/>
      <c r="J4" s="168" t="s">
        <v>10</v>
      </c>
      <c r="K4" s="169"/>
      <c r="L4" s="168" t="s">
        <v>11</v>
      </c>
      <c r="M4" s="169"/>
      <c r="N4" s="168" t="s">
        <v>12</v>
      </c>
      <c r="O4" s="169"/>
      <c r="P4" s="168" t="s">
        <v>13</v>
      </c>
      <c r="Q4" s="169"/>
      <c r="R4" s="168" t="s">
        <v>14</v>
      </c>
      <c r="S4" s="169"/>
      <c r="T4" s="168" t="s">
        <v>15</v>
      </c>
      <c r="U4" s="169"/>
      <c r="V4" s="168" t="s">
        <v>16</v>
      </c>
      <c r="W4" s="169"/>
      <c r="X4" s="168" t="s">
        <v>17</v>
      </c>
      <c r="Y4" s="169"/>
      <c r="Z4" s="168" t="s">
        <v>18</v>
      </c>
      <c r="AA4" s="169"/>
      <c r="AB4" s="168" t="s">
        <v>19</v>
      </c>
      <c r="AC4" s="169"/>
      <c r="AD4" s="168" t="s">
        <v>20</v>
      </c>
      <c r="AE4" s="169"/>
      <c r="AF4" s="168" t="s">
        <v>21</v>
      </c>
      <c r="AG4" s="169"/>
      <c r="AH4" s="159" t="s">
        <v>22</v>
      </c>
    </row>
    <row r="5" spans="1:35" s="1" customFormat="1" ht="39" customHeight="1" x14ac:dyDescent="0.3">
      <c r="A5" s="175"/>
      <c r="B5" s="178"/>
      <c r="C5" s="181"/>
      <c r="D5" s="184"/>
      <c r="E5" s="186"/>
      <c r="F5" s="186"/>
      <c r="G5" s="186"/>
      <c r="H5" s="170"/>
      <c r="I5" s="171"/>
      <c r="J5" s="170"/>
      <c r="K5" s="171"/>
      <c r="L5" s="170"/>
      <c r="M5" s="171"/>
      <c r="N5" s="170"/>
      <c r="O5" s="171"/>
      <c r="P5" s="170"/>
      <c r="Q5" s="171"/>
      <c r="R5" s="170"/>
      <c r="S5" s="171"/>
      <c r="T5" s="170"/>
      <c r="U5" s="171"/>
      <c r="V5" s="170"/>
      <c r="W5" s="171"/>
      <c r="X5" s="170"/>
      <c r="Y5" s="171"/>
      <c r="Z5" s="170"/>
      <c r="AA5" s="171"/>
      <c r="AB5" s="170"/>
      <c r="AC5" s="171"/>
      <c r="AD5" s="170"/>
      <c r="AE5" s="171"/>
      <c r="AF5" s="170"/>
      <c r="AG5" s="171"/>
      <c r="AH5" s="160"/>
    </row>
    <row r="6" spans="1:35" s="1" customFormat="1" ht="64.5" customHeight="1" x14ac:dyDescent="0.3">
      <c r="A6" s="176"/>
      <c r="B6" s="179"/>
      <c r="C6" s="182"/>
      <c r="D6" s="13">
        <v>2025</v>
      </c>
      <c r="E6" s="14">
        <v>45931</v>
      </c>
      <c r="F6" s="14">
        <v>45931</v>
      </c>
      <c r="G6" s="14">
        <v>45931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25</v>
      </c>
      <c r="M6" s="15" t="s">
        <v>26</v>
      </c>
      <c r="N6" s="15" t="s">
        <v>25</v>
      </c>
      <c r="O6" s="15" t="s">
        <v>26</v>
      </c>
      <c r="P6" s="15" t="s">
        <v>25</v>
      </c>
      <c r="Q6" s="15" t="s">
        <v>26</v>
      </c>
      <c r="R6" s="15" t="s">
        <v>25</v>
      </c>
      <c r="S6" s="15" t="s">
        <v>26</v>
      </c>
      <c r="T6" s="15" t="s">
        <v>25</v>
      </c>
      <c r="U6" s="15" t="s">
        <v>26</v>
      </c>
      <c r="V6" s="15" t="s">
        <v>25</v>
      </c>
      <c r="W6" s="15" t="s">
        <v>26</v>
      </c>
      <c r="X6" s="15" t="s">
        <v>25</v>
      </c>
      <c r="Y6" s="15" t="s">
        <v>26</v>
      </c>
      <c r="Z6" s="15" t="s">
        <v>25</v>
      </c>
      <c r="AA6" s="15" t="s">
        <v>26</v>
      </c>
      <c r="AB6" s="15" t="s">
        <v>25</v>
      </c>
      <c r="AC6" s="15" t="s">
        <v>26</v>
      </c>
      <c r="AD6" s="15" t="s">
        <v>25</v>
      </c>
      <c r="AE6" s="15" t="s">
        <v>26</v>
      </c>
      <c r="AF6" s="15" t="s">
        <v>25</v>
      </c>
      <c r="AG6" s="15" t="s">
        <v>26</v>
      </c>
      <c r="AH6" s="161"/>
    </row>
    <row r="7" spans="1:35" s="18" customFormat="1" ht="15.6" x14ac:dyDescent="0.3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  <c r="T7" s="16">
        <v>20</v>
      </c>
      <c r="U7" s="16">
        <v>21</v>
      </c>
      <c r="V7" s="16">
        <v>22</v>
      </c>
      <c r="W7" s="16">
        <v>23</v>
      </c>
      <c r="X7" s="16">
        <v>24</v>
      </c>
      <c r="Y7" s="16">
        <v>25</v>
      </c>
      <c r="Z7" s="16">
        <v>26</v>
      </c>
      <c r="AA7" s="16">
        <v>27</v>
      </c>
      <c r="AB7" s="16">
        <v>28</v>
      </c>
      <c r="AC7" s="16">
        <v>29</v>
      </c>
      <c r="AD7" s="16">
        <v>30</v>
      </c>
      <c r="AE7" s="16">
        <v>31</v>
      </c>
      <c r="AF7" s="16">
        <v>32</v>
      </c>
      <c r="AG7" s="16">
        <v>33</v>
      </c>
      <c r="AH7" s="16">
        <v>34</v>
      </c>
    </row>
    <row r="8" spans="1:35" s="23" customFormat="1" ht="31.5" customHeight="1" x14ac:dyDescent="0.3">
      <c r="A8" s="162"/>
      <c r="B8" s="165" t="s">
        <v>27</v>
      </c>
      <c r="C8" s="19" t="s">
        <v>28</v>
      </c>
      <c r="D8" s="20">
        <f>D9+D10</f>
        <v>134691.799</v>
      </c>
      <c r="E8" s="20">
        <f>E10+E9</f>
        <v>104192.046</v>
      </c>
      <c r="F8" s="20">
        <f>F10+F9</f>
        <v>98386.881999999983</v>
      </c>
      <c r="G8" s="20">
        <f t="shared" ref="G8" si="0">G10+G9</f>
        <v>98386.881999999983</v>
      </c>
      <c r="H8" s="20">
        <f>IFERROR(G8/D8*100,0)</f>
        <v>73.045933553831276</v>
      </c>
      <c r="I8" s="20">
        <f>IFERROR(G8/E8*100,0)</f>
        <v>94.428400033530366</v>
      </c>
      <c r="J8" s="21">
        <f>J9+J10</f>
        <v>19836.083000000002</v>
      </c>
      <c r="K8" s="21">
        <f t="shared" ref="K8:AG8" si="1">K9+K10</f>
        <v>16477.845999999998</v>
      </c>
      <c r="L8" s="21">
        <f t="shared" si="1"/>
        <v>12187.647999999999</v>
      </c>
      <c r="M8" s="21">
        <f t="shared" si="1"/>
        <v>11974.710999999999</v>
      </c>
      <c r="N8" s="21">
        <f t="shared" si="1"/>
        <v>12075.3</v>
      </c>
      <c r="O8" s="21">
        <f t="shared" si="1"/>
        <v>12217.707999999999</v>
      </c>
      <c r="P8" s="21">
        <f t="shared" si="1"/>
        <v>12802.409</v>
      </c>
      <c r="Q8" s="21">
        <f t="shared" si="1"/>
        <v>10583.574000000001</v>
      </c>
      <c r="R8" s="21">
        <f t="shared" si="1"/>
        <v>9194.3680000000004</v>
      </c>
      <c r="S8" s="21">
        <f t="shared" si="1"/>
        <v>7692.5949999999993</v>
      </c>
      <c r="T8" s="21">
        <f t="shared" si="1"/>
        <v>6838.0249999999996</v>
      </c>
      <c r="U8" s="21">
        <f t="shared" si="1"/>
        <v>8418.5339999999997</v>
      </c>
      <c r="V8" s="21">
        <f t="shared" si="1"/>
        <v>12701.088999999998</v>
      </c>
      <c r="W8" s="21">
        <f t="shared" si="1"/>
        <v>11875.699000000001</v>
      </c>
      <c r="X8" s="21">
        <f t="shared" si="1"/>
        <v>9760.0920000000006</v>
      </c>
      <c r="Y8" s="21">
        <f t="shared" si="1"/>
        <v>9139.01</v>
      </c>
      <c r="Z8" s="21">
        <f t="shared" si="1"/>
        <v>8797.0319999999992</v>
      </c>
      <c r="AA8" s="21">
        <f t="shared" si="1"/>
        <v>10007.205</v>
      </c>
      <c r="AB8" s="21">
        <f t="shared" si="1"/>
        <v>7517.5280000000002</v>
      </c>
      <c r="AC8" s="21">
        <f t="shared" si="1"/>
        <v>0</v>
      </c>
      <c r="AD8" s="21">
        <f t="shared" si="1"/>
        <v>8054.75</v>
      </c>
      <c r="AE8" s="21">
        <f t="shared" si="1"/>
        <v>0</v>
      </c>
      <c r="AF8" s="21">
        <f t="shared" si="1"/>
        <v>14927.474999999999</v>
      </c>
      <c r="AG8" s="21">
        <f t="shared" si="1"/>
        <v>0</v>
      </c>
      <c r="AH8" s="22"/>
    </row>
    <row r="9" spans="1:35" s="27" customFormat="1" ht="40.5" customHeight="1" x14ac:dyDescent="0.3">
      <c r="A9" s="163"/>
      <c r="B9" s="166"/>
      <c r="C9" s="24" t="s">
        <v>29</v>
      </c>
      <c r="D9" s="25">
        <f>J9+L9+N9+P9+R9+T9+V9+X9+Z9+AB9+AD9+AF9</f>
        <v>134263.799</v>
      </c>
      <c r="E9" s="25">
        <f>J9+L9+N9+P9+R9+T9+V9+X9+Z9</f>
        <v>103764.046</v>
      </c>
      <c r="F9" s="25">
        <f t="shared" ref="F9:F10" si="2">G9</f>
        <v>98386.881999999983</v>
      </c>
      <c r="G9" s="25">
        <f>K9+M9+O9+Q9+S9+U9+W9+Y9+AA9+AC9+AE9+AG9</f>
        <v>98386.881999999983</v>
      </c>
      <c r="H9" s="25">
        <f>IFERROR(G9/D9*100,0)</f>
        <v>73.278786041202352</v>
      </c>
      <c r="I9" s="25">
        <f>IFERROR(G9/E9*100,0)</f>
        <v>94.817892895194149</v>
      </c>
      <c r="J9" s="25">
        <f t="shared" ref="J9:AG9" si="3">J13+J22+J25+J30+J55</f>
        <v>19820.183000000001</v>
      </c>
      <c r="K9" s="25">
        <f t="shared" si="3"/>
        <v>16477.845999999998</v>
      </c>
      <c r="L9" s="25">
        <f t="shared" si="3"/>
        <v>11775.547999999999</v>
      </c>
      <c r="M9" s="25">
        <f t="shared" si="3"/>
        <v>11974.710999999999</v>
      </c>
      <c r="N9" s="25">
        <f t="shared" si="3"/>
        <v>12075.3</v>
      </c>
      <c r="O9" s="25">
        <f t="shared" si="3"/>
        <v>12217.707999999999</v>
      </c>
      <c r="P9" s="25">
        <f t="shared" si="3"/>
        <v>12802.409</v>
      </c>
      <c r="Q9" s="25">
        <f t="shared" si="3"/>
        <v>10583.574000000001</v>
      </c>
      <c r="R9" s="25">
        <f t="shared" si="3"/>
        <v>9194.3680000000004</v>
      </c>
      <c r="S9" s="25">
        <f t="shared" si="3"/>
        <v>7692.5949999999993</v>
      </c>
      <c r="T9" s="25">
        <f t="shared" si="3"/>
        <v>6838.0249999999996</v>
      </c>
      <c r="U9" s="25">
        <f t="shared" si="3"/>
        <v>8418.5339999999997</v>
      </c>
      <c r="V9" s="25">
        <f t="shared" si="3"/>
        <v>12701.088999999998</v>
      </c>
      <c r="W9" s="25">
        <f t="shared" si="3"/>
        <v>11875.699000000001</v>
      </c>
      <c r="X9" s="25">
        <f>X13+X22+X25+X30+X55</f>
        <v>9760.0920000000006</v>
      </c>
      <c r="Y9" s="25">
        <f t="shared" si="3"/>
        <v>9139.01</v>
      </c>
      <c r="Z9" s="25">
        <f t="shared" si="3"/>
        <v>8797.0319999999992</v>
      </c>
      <c r="AA9" s="25">
        <f t="shared" si="3"/>
        <v>10007.205</v>
      </c>
      <c r="AB9" s="25">
        <f t="shared" si="3"/>
        <v>7517.5280000000002</v>
      </c>
      <c r="AC9" s="25">
        <f t="shared" si="3"/>
        <v>0</v>
      </c>
      <c r="AD9" s="25">
        <f t="shared" si="3"/>
        <v>8054.75</v>
      </c>
      <c r="AE9" s="25">
        <f t="shared" si="3"/>
        <v>0</v>
      </c>
      <c r="AF9" s="25">
        <f t="shared" si="3"/>
        <v>14927.474999999999</v>
      </c>
      <c r="AG9" s="25">
        <f t="shared" si="3"/>
        <v>0</v>
      </c>
      <c r="AH9" s="26"/>
    </row>
    <row r="10" spans="1:35" s="27" customFormat="1" ht="34.5" customHeight="1" x14ac:dyDescent="0.3">
      <c r="A10" s="164"/>
      <c r="B10" s="167"/>
      <c r="C10" s="28" t="s">
        <v>30</v>
      </c>
      <c r="D10" s="25">
        <f t="shared" ref="D10" si="4">J10+L10+N10+P10+R10+T10+V10+X10+Z10+AB10+AD10+AF10</f>
        <v>428</v>
      </c>
      <c r="E10" s="25">
        <f>J10+L10+N10+P10+R10+T10+V10</f>
        <v>428</v>
      </c>
      <c r="F10" s="25">
        <f t="shared" si="2"/>
        <v>0</v>
      </c>
      <c r="G10" s="25">
        <f t="shared" ref="G10" si="5">K10+M10+O10+Q10+S10+U10+W10+Y10+AA10+AC10+AE10+AG10</f>
        <v>0</v>
      </c>
      <c r="H10" s="25">
        <f>IFERROR(G10/D10*100,0)</f>
        <v>0</v>
      </c>
      <c r="I10" s="25">
        <f>IFERROR(G10/E10*100,0)</f>
        <v>0</v>
      </c>
      <c r="J10" s="25">
        <f>J31</f>
        <v>15.9</v>
      </c>
      <c r="K10" s="25">
        <f t="shared" ref="K10:AG10" si="6">K31</f>
        <v>0</v>
      </c>
      <c r="L10" s="25">
        <f t="shared" si="6"/>
        <v>412.1</v>
      </c>
      <c r="M10" s="25">
        <f>M31</f>
        <v>0</v>
      </c>
      <c r="N10" s="25">
        <f t="shared" si="6"/>
        <v>0</v>
      </c>
      <c r="O10" s="25">
        <f t="shared" si="6"/>
        <v>0</v>
      </c>
      <c r="P10" s="25">
        <f t="shared" si="6"/>
        <v>0</v>
      </c>
      <c r="Q10" s="25">
        <f t="shared" si="6"/>
        <v>0</v>
      </c>
      <c r="R10" s="25">
        <f t="shared" si="6"/>
        <v>0</v>
      </c>
      <c r="S10" s="25">
        <f t="shared" si="6"/>
        <v>0</v>
      </c>
      <c r="T10" s="25">
        <f t="shared" si="6"/>
        <v>0</v>
      </c>
      <c r="U10" s="25">
        <f t="shared" si="6"/>
        <v>0</v>
      </c>
      <c r="V10" s="25">
        <f t="shared" si="6"/>
        <v>0</v>
      </c>
      <c r="W10" s="25">
        <f t="shared" si="6"/>
        <v>0</v>
      </c>
      <c r="X10" s="25">
        <f t="shared" si="6"/>
        <v>0</v>
      </c>
      <c r="Y10" s="25">
        <f t="shared" si="6"/>
        <v>0</v>
      </c>
      <c r="Z10" s="25">
        <f t="shared" si="6"/>
        <v>0</v>
      </c>
      <c r="AA10" s="25">
        <f t="shared" si="6"/>
        <v>0</v>
      </c>
      <c r="AB10" s="25">
        <f t="shared" si="6"/>
        <v>0</v>
      </c>
      <c r="AC10" s="25">
        <f t="shared" si="6"/>
        <v>0</v>
      </c>
      <c r="AD10" s="25">
        <f t="shared" si="6"/>
        <v>0</v>
      </c>
      <c r="AE10" s="25">
        <f t="shared" si="6"/>
        <v>0</v>
      </c>
      <c r="AF10" s="25">
        <f t="shared" si="6"/>
        <v>0</v>
      </c>
      <c r="AG10" s="25">
        <f t="shared" si="6"/>
        <v>0</v>
      </c>
      <c r="AH10" s="26"/>
    </row>
    <row r="11" spans="1:35" s="31" customFormat="1" ht="18.75" customHeight="1" x14ac:dyDescent="0.3">
      <c r="A11" s="29"/>
      <c r="B11" s="111" t="s">
        <v>31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3"/>
      <c r="AH11" s="30"/>
    </row>
    <row r="12" spans="1:35" s="36" customFormat="1" ht="23.25" customHeight="1" x14ac:dyDescent="0.3">
      <c r="A12" s="114" t="s">
        <v>32</v>
      </c>
      <c r="B12" s="116" t="s">
        <v>33</v>
      </c>
      <c r="C12" s="32" t="s">
        <v>28</v>
      </c>
      <c r="D12" s="33">
        <f>D13</f>
        <v>7799.4</v>
      </c>
      <c r="E12" s="33">
        <f>E13</f>
        <v>6499.4</v>
      </c>
      <c r="F12" s="33">
        <f t="shared" ref="F12:G12" si="7">F13</f>
        <v>6499.4</v>
      </c>
      <c r="G12" s="33">
        <f t="shared" si="7"/>
        <v>6499.4</v>
      </c>
      <c r="H12" s="33">
        <f t="shared" ref="H12:H29" si="8">IFERROR(G12/D12*100,0)</f>
        <v>83.332051183424355</v>
      </c>
      <c r="I12" s="33">
        <f t="shared" ref="I12:I29" si="9">IFERROR(G12/E12*100,0)</f>
        <v>100</v>
      </c>
      <c r="J12" s="33">
        <f>J13</f>
        <v>6499.4</v>
      </c>
      <c r="K12" s="33">
        <f t="shared" ref="K12:AG12" si="10">K13</f>
        <v>6499.4</v>
      </c>
      <c r="L12" s="33">
        <f t="shared" si="10"/>
        <v>0</v>
      </c>
      <c r="M12" s="33">
        <f t="shared" si="10"/>
        <v>0</v>
      </c>
      <c r="N12" s="33">
        <f t="shared" si="10"/>
        <v>0</v>
      </c>
      <c r="O12" s="33">
        <f t="shared" si="10"/>
        <v>0</v>
      </c>
      <c r="P12" s="33">
        <f t="shared" si="10"/>
        <v>300</v>
      </c>
      <c r="Q12" s="33">
        <f t="shared" si="10"/>
        <v>0</v>
      </c>
      <c r="R12" s="33">
        <f t="shared" si="10"/>
        <v>0</v>
      </c>
      <c r="S12" s="33">
        <f t="shared" si="10"/>
        <v>0</v>
      </c>
      <c r="T12" s="33">
        <f t="shared" si="10"/>
        <v>0</v>
      </c>
      <c r="U12" s="33">
        <f t="shared" si="10"/>
        <v>0</v>
      </c>
      <c r="V12" s="33">
        <f t="shared" si="10"/>
        <v>0</v>
      </c>
      <c r="W12" s="33">
        <f t="shared" si="10"/>
        <v>0</v>
      </c>
      <c r="X12" s="33">
        <f t="shared" si="10"/>
        <v>0</v>
      </c>
      <c r="Y12" s="33">
        <f t="shared" si="10"/>
        <v>0</v>
      </c>
      <c r="Z12" s="33">
        <f t="shared" si="10"/>
        <v>0</v>
      </c>
      <c r="AA12" s="33">
        <f t="shared" si="10"/>
        <v>0</v>
      </c>
      <c r="AB12" s="33">
        <f t="shared" si="10"/>
        <v>0</v>
      </c>
      <c r="AC12" s="33">
        <f t="shared" si="10"/>
        <v>0</v>
      </c>
      <c r="AD12" s="33">
        <f t="shared" si="10"/>
        <v>1000</v>
      </c>
      <c r="AE12" s="33">
        <f t="shared" si="10"/>
        <v>0</v>
      </c>
      <c r="AF12" s="33">
        <f t="shared" si="10"/>
        <v>0</v>
      </c>
      <c r="AG12" s="33">
        <f t="shared" si="10"/>
        <v>0</v>
      </c>
      <c r="AH12" s="34"/>
      <c r="AI12" s="35"/>
    </row>
    <row r="13" spans="1:35" s="31" customFormat="1" ht="48" customHeight="1" x14ac:dyDescent="0.3">
      <c r="A13" s="115"/>
      <c r="B13" s="117"/>
      <c r="C13" s="37" t="s">
        <v>34</v>
      </c>
      <c r="D13" s="38">
        <f>SUM(J13,L13,N13,P13,R13,T13,V13,X13,Z13,AB13,AD13,AF13)</f>
        <v>7799.4</v>
      </c>
      <c r="E13" s="38">
        <f>J13+L13</f>
        <v>6499.4</v>
      </c>
      <c r="F13" s="38">
        <f>G13</f>
        <v>6499.4</v>
      </c>
      <c r="G13" s="38">
        <f>SUM(K13,M13,O13,Q13,S13,U13,W13,Y13,AA13,AC13,AE13,AG13)</f>
        <v>6499.4</v>
      </c>
      <c r="H13" s="38">
        <f t="shared" si="8"/>
        <v>83.332051183424355</v>
      </c>
      <c r="I13" s="38">
        <f t="shared" si="9"/>
        <v>100</v>
      </c>
      <c r="J13" s="39">
        <f t="shared" ref="J13:AG13" si="11">J15+J17+J19</f>
        <v>6499.4</v>
      </c>
      <c r="K13" s="39">
        <f t="shared" si="11"/>
        <v>6499.4</v>
      </c>
      <c r="L13" s="39">
        <f t="shared" si="11"/>
        <v>0</v>
      </c>
      <c r="M13" s="39">
        <f t="shared" si="11"/>
        <v>0</v>
      </c>
      <c r="N13" s="39">
        <f t="shared" si="11"/>
        <v>0</v>
      </c>
      <c r="O13" s="39">
        <f t="shared" si="11"/>
        <v>0</v>
      </c>
      <c r="P13" s="39">
        <f t="shared" si="11"/>
        <v>300</v>
      </c>
      <c r="Q13" s="39">
        <f t="shared" si="11"/>
        <v>0</v>
      </c>
      <c r="R13" s="39">
        <f t="shared" si="11"/>
        <v>0</v>
      </c>
      <c r="S13" s="39">
        <f t="shared" si="11"/>
        <v>0</v>
      </c>
      <c r="T13" s="39">
        <f t="shared" si="11"/>
        <v>0</v>
      </c>
      <c r="U13" s="39">
        <f t="shared" si="11"/>
        <v>0</v>
      </c>
      <c r="V13" s="39">
        <f t="shared" si="11"/>
        <v>0</v>
      </c>
      <c r="W13" s="39">
        <f t="shared" si="11"/>
        <v>0</v>
      </c>
      <c r="X13" s="39">
        <f t="shared" si="11"/>
        <v>0</v>
      </c>
      <c r="Y13" s="39">
        <f t="shared" si="11"/>
        <v>0</v>
      </c>
      <c r="Z13" s="39">
        <f t="shared" si="11"/>
        <v>0</v>
      </c>
      <c r="AA13" s="39">
        <f t="shared" si="11"/>
        <v>0</v>
      </c>
      <c r="AB13" s="39">
        <f t="shared" si="11"/>
        <v>0</v>
      </c>
      <c r="AC13" s="39">
        <f t="shared" si="11"/>
        <v>0</v>
      </c>
      <c r="AD13" s="39">
        <f t="shared" si="11"/>
        <v>1000</v>
      </c>
      <c r="AE13" s="39">
        <f t="shared" si="11"/>
        <v>0</v>
      </c>
      <c r="AF13" s="39">
        <f t="shared" si="11"/>
        <v>0</v>
      </c>
      <c r="AG13" s="39">
        <f t="shared" si="11"/>
        <v>0</v>
      </c>
      <c r="AH13" s="40"/>
      <c r="AI13" s="41"/>
    </row>
    <row r="14" spans="1:35" s="36" customFormat="1" ht="48" customHeight="1" x14ac:dyDescent="0.3">
      <c r="A14" s="120"/>
      <c r="B14" s="118" t="s">
        <v>35</v>
      </c>
      <c r="C14" s="42" t="s">
        <v>28</v>
      </c>
      <c r="D14" s="43">
        <f>D15</f>
        <v>1000</v>
      </c>
      <c r="E14" s="43">
        <f>E15</f>
        <v>0</v>
      </c>
      <c r="F14" s="43">
        <f t="shared" ref="F14:G14" si="12">F15</f>
        <v>0</v>
      </c>
      <c r="G14" s="43">
        <f t="shared" si="12"/>
        <v>0</v>
      </c>
      <c r="H14" s="44">
        <f t="shared" si="8"/>
        <v>0</v>
      </c>
      <c r="I14" s="44">
        <f t="shared" si="9"/>
        <v>0</v>
      </c>
      <c r="J14" s="44">
        <f>J15</f>
        <v>0</v>
      </c>
      <c r="K14" s="44">
        <f t="shared" ref="K14:AG14" si="13">K15</f>
        <v>0</v>
      </c>
      <c r="L14" s="44">
        <f t="shared" si="13"/>
        <v>0</v>
      </c>
      <c r="M14" s="44">
        <f t="shared" si="13"/>
        <v>0</v>
      </c>
      <c r="N14" s="44">
        <f t="shared" si="13"/>
        <v>0</v>
      </c>
      <c r="O14" s="44">
        <f t="shared" si="13"/>
        <v>0</v>
      </c>
      <c r="P14" s="44">
        <f t="shared" si="13"/>
        <v>0</v>
      </c>
      <c r="Q14" s="44">
        <f t="shared" si="13"/>
        <v>0</v>
      </c>
      <c r="R14" s="44">
        <f t="shared" si="13"/>
        <v>0</v>
      </c>
      <c r="S14" s="44">
        <f t="shared" si="13"/>
        <v>0</v>
      </c>
      <c r="T14" s="44">
        <f t="shared" si="13"/>
        <v>0</v>
      </c>
      <c r="U14" s="44">
        <f t="shared" si="13"/>
        <v>0</v>
      </c>
      <c r="V14" s="44">
        <f t="shared" si="13"/>
        <v>0</v>
      </c>
      <c r="W14" s="44">
        <f t="shared" si="13"/>
        <v>0</v>
      </c>
      <c r="X14" s="44">
        <f t="shared" si="13"/>
        <v>0</v>
      </c>
      <c r="Y14" s="44">
        <f t="shared" si="13"/>
        <v>0</v>
      </c>
      <c r="Z14" s="44">
        <f t="shared" si="13"/>
        <v>0</v>
      </c>
      <c r="AA14" s="44">
        <f t="shared" si="13"/>
        <v>0</v>
      </c>
      <c r="AB14" s="44">
        <f t="shared" si="13"/>
        <v>0</v>
      </c>
      <c r="AC14" s="44">
        <f t="shared" si="13"/>
        <v>0</v>
      </c>
      <c r="AD14" s="44">
        <f t="shared" si="13"/>
        <v>1000</v>
      </c>
      <c r="AE14" s="44">
        <f t="shared" si="13"/>
        <v>0</v>
      </c>
      <c r="AF14" s="44">
        <f t="shared" si="13"/>
        <v>0</v>
      </c>
      <c r="AG14" s="44">
        <f t="shared" si="13"/>
        <v>0</v>
      </c>
      <c r="AH14" s="45" t="s">
        <v>36</v>
      </c>
      <c r="AI14" s="35"/>
    </row>
    <row r="15" spans="1:35" s="31" customFormat="1" ht="61.95" customHeight="1" x14ac:dyDescent="0.3">
      <c r="A15" s="122"/>
      <c r="B15" s="158"/>
      <c r="C15" s="46" t="s">
        <v>34</v>
      </c>
      <c r="D15" s="47">
        <f>SUM(J15,L15,N15,P15,R15,T15,V15,X15,Z15,AB15,AD15,AF15)</f>
        <v>1000</v>
      </c>
      <c r="E15" s="48">
        <f>J15+L15</f>
        <v>0</v>
      </c>
      <c r="F15" s="48">
        <f>G15</f>
        <v>0</v>
      </c>
      <c r="G15" s="48">
        <f>SUM(K15,M15,O15,Q15,S15,U15,W15,Y15,AA15,AC15,AE15,AG15)</f>
        <v>0</v>
      </c>
      <c r="H15" s="48">
        <f t="shared" si="8"/>
        <v>0</v>
      </c>
      <c r="I15" s="48">
        <f t="shared" si="9"/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1000</v>
      </c>
      <c r="AE15" s="49">
        <v>0</v>
      </c>
      <c r="AF15" s="49">
        <v>0</v>
      </c>
      <c r="AG15" s="49">
        <v>0</v>
      </c>
      <c r="AH15" s="50"/>
      <c r="AI15" s="41"/>
    </row>
    <row r="16" spans="1:35" s="36" customFormat="1" ht="375.6" customHeight="1" x14ac:dyDescent="0.3">
      <c r="A16" s="120"/>
      <c r="B16" s="118" t="s">
        <v>37</v>
      </c>
      <c r="C16" s="42" t="s">
        <v>28</v>
      </c>
      <c r="D16" s="43">
        <f>D17</f>
        <v>6499.4</v>
      </c>
      <c r="E16" s="43">
        <f t="shared" ref="E16:G16" si="14">E17</f>
        <v>6499.4</v>
      </c>
      <c r="F16" s="43">
        <f t="shared" si="14"/>
        <v>6499.4</v>
      </c>
      <c r="G16" s="43">
        <f t="shared" si="14"/>
        <v>6499.4</v>
      </c>
      <c r="H16" s="44">
        <f t="shared" si="8"/>
        <v>100</v>
      </c>
      <c r="I16" s="44">
        <f t="shared" si="9"/>
        <v>100</v>
      </c>
      <c r="J16" s="44">
        <f>J17</f>
        <v>6499.4</v>
      </c>
      <c r="K16" s="44">
        <f t="shared" ref="K16:AG16" si="15">K17</f>
        <v>6499.4</v>
      </c>
      <c r="L16" s="44">
        <f t="shared" si="15"/>
        <v>0</v>
      </c>
      <c r="M16" s="44">
        <f t="shared" si="15"/>
        <v>0</v>
      </c>
      <c r="N16" s="44">
        <f t="shared" si="15"/>
        <v>0</v>
      </c>
      <c r="O16" s="44">
        <f t="shared" si="15"/>
        <v>0</v>
      </c>
      <c r="P16" s="44">
        <f t="shared" si="15"/>
        <v>0</v>
      </c>
      <c r="Q16" s="44">
        <f t="shared" si="15"/>
        <v>0</v>
      </c>
      <c r="R16" s="44">
        <f t="shared" si="15"/>
        <v>0</v>
      </c>
      <c r="S16" s="44">
        <f t="shared" si="15"/>
        <v>0</v>
      </c>
      <c r="T16" s="44">
        <f t="shared" si="15"/>
        <v>0</v>
      </c>
      <c r="U16" s="44">
        <f t="shared" si="15"/>
        <v>0</v>
      </c>
      <c r="V16" s="44">
        <f t="shared" si="15"/>
        <v>0</v>
      </c>
      <c r="W16" s="44">
        <f t="shared" si="15"/>
        <v>0</v>
      </c>
      <c r="X16" s="44">
        <f t="shared" si="15"/>
        <v>0</v>
      </c>
      <c r="Y16" s="44">
        <f t="shared" si="15"/>
        <v>0</v>
      </c>
      <c r="Z16" s="44">
        <f t="shared" si="15"/>
        <v>0</v>
      </c>
      <c r="AA16" s="44">
        <f t="shared" si="15"/>
        <v>0</v>
      </c>
      <c r="AB16" s="44">
        <f t="shared" si="15"/>
        <v>0</v>
      </c>
      <c r="AC16" s="44">
        <f t="shared" si="15"/>
        <v>0</v>
      </c>
      <c r="AD16" s="44">
        <f t="shared" si="15"/>
        <v>0</v>
      </c>
      <c r="AE16" s="44">
        <f t="shared" si="15"/>
        <v>0</v>
      </c>
      <c r="AF16" s="44">
        <f t="shared" si="15"/>
        <v>0</v>
      </c>
      <c r="AG16" s="44">
        <f t="shared" si="15"/>
        <v>0</v>
      </c>
      <c r="AH16" s="45" t="s">
        <v>38</v>
      </c>
      <c r="AI16" s="35"/>
    </row>
    <row r="17" spans="1:35" s="31" customFormat="1" ht="67.95" customHeight="1" x14ac:dyDescent="0.3">
      <c r="A17" s="122"/>
      <c r="B17" s="158"/>
      <c r="C17" s="46" t="s">
        <v>34</v>
      </c>
      <c r="D17" s="47">
        <f>SUM(J17,L17,N17,P17,R17,T17,V17,X17,Z17,AB17,AD17,AF17)</f>
        <v>6499.4</v>
      </c>
      <c r="E17" s="48">
        <f>J17+L17</f>
        <v>6499.4</v>
      </c>
      <c r="F17" s="48">
        <f>G17</f>
        <v>6499.4</v>
      </c>
      <c r="G17" s="48">
        <f>SUM(K17,M17,O17,Q17,S17,U17,W17,Y17,AA17,AC17,AE17,AG17)</f>
        <v>6499.4</v>
      </c>
      <c r="H17" s="48">
        <f t="shared" si="8"/>
        <v>100</v>
      </c>
      <c r="I17" s="48">
        <f t="shared" si="9"/>
        <v>100</v>
      </c>
      <c r="J17" s="49">
        <v>6499.4</v>
      </c>
      <c r="K17" s="49">
        <v>6499.4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  <c r="AG17" s="49">
        <v>0</v>
      </c>
      <c r="AH17" s="40"/>
      <c r="AI17" s="41"/>
    </row>
    <row r="18" spans="1:35" s="36" customFormat="1" ht="40.5" customHeight="1" x14ac:dyDescent="0.3">
      <c r="A18" s="120"/>
      <c r="B18" s="118" t="s">
        <v>39</v>
      </c>
      <c r="C18" s="42" t="s">
        <v>28</v>
      </c>
      <c r="D18" s="43">
        <f>D19</f>
        <v>300</v>
      </c>
      <c r="E18" s="43">
        <f>E19</f>
        <v>0</v>
      </c>
      <c r="F18" s="43">
        <f t="shared" ref="F18:G18" si="16">F19</f>
        <v>0</v>
      </c>
      <c r="G18" s="43">
        <f t="shared" si="16"/>
        <v>0</v>
      </c>
      <c r="H18" s="44">
        <f t="shared" si="8"/>
        <v>0</v>
      </c>
      <c r="I18" s="44">
        <f t="shared" si="9"/>
        <v>0</v>
      </c>
      <c r="J18" s="44">
        <f>J19</f>
        <v>0</v>
      </c>
      <c r="K18" s="44">
        <f t="shared" ref="K18:AG18" si="17">K19</f>
        <v>0</v>
      </c>
      <c r="L18" s="44">
        <f t="shared" si="17"/>
        <v>0</v>
      </c>
      <c r="M18" s="44">
        <f t="shared" si="17"/>
        <v>0</v>
      </c>
      <c r="N18" s="44">
        <f t="shared" si="17"/>
        <v>0</v>
      </c>
      <c r="O18" s="44">
        <f t="shared" si="17"/>
        <v>0</v>
      </c>
      <c r="P18" s="44">
        <f t="shared" si="17"/>
        <v>300</v>
      </c>
      <c r="Q18" s="44">
        <f t="shared" si="17"/>
        <v>0</v>
      </c>
      <c r="R18" s="44">
        <f t="shared" si="17"/>
        <v>0</v>
      </c>
      <c r="S18" s="44">
        <f t="shared" si="17"/>
        <v>0</v>
      </c>
      <c r="T18" s="44">
        <f t="shared" si="17"/>
        <v>0</v>
      </c>
      <c r="U18" s="44">
        <f t="shared" si="17"/>
        <v>0</v>
      </c>
      <c r="V18" s="44">
        <f t="shared" si="17"/>
        <v>0</v>
      </c>
      <c r="W18" s="44">
        <f t="shared" si="17"/>
        <v>0</v>
      </c>
      <c r="X18" s="44">
        <f t="shared" si="17"/>
        <v>0</v>
      </c>
      <c r="Y18" s="44">
        <f t="shared" si="17"/>
        <v>0</v>
      </c>
      <c r="Z18" s="44">
        <f t="shared" si="17"/>
        <v>0</v>
      </c>
      <c r="AA18" s="44">
        <f t="shared" si="17"/>
        <v>0</v>
      </c>
      <c r="AB18" s="44">
        <f t="shared" si="17"/>
        <v>0</v>
      </c>
      <c r="AC18" s="44">
        <f t="shared" si="17"/>
        <v>0</v>
      </c>
      <c r="AD18" s="44">
        <f t="shared" si="17"/>
        <v>0</v>
      </c>
      <c r="AE18" s="44">
        <f t="shared" si="17"/>
        <v>0</v>
      </c>
      <c r="AF18" s="44">
        <f t="shared" si="17"/>
        <v>0</v>
      </c>
      <c r="AG18" s="44">
        <f t="shared" si="17"/>
        <v>0</v>
      </c>
      <c r="AH18" s="45" t="s">
        <v>40</v>
      </c>
      <c r="AI18" s="35"/>
    </row>
    <row r="19" spans="1:35" s="31" customFormat="1" ht="64.95" customHeight="1" x14ac:dyDescent="0.3">
      <c r="A19" s="122"/>
      <c r="B19" s="158"/>
      <c r="C19" s="46" t="s">
        <v>34</v>
      </c>
      <c r="D19" s="47">
        <f>SUM(J19,L19,N19,P19,R19,T19,V19,X19,Z19,AB19,AD19,AF19)</f>
        <v>300</v>
      </c>
      <c r="E19" s="48">
        <f>J19+L19</f>
        <v>0</v>
      </c>
      <c r="F19" s="48">
        <f>G19</f>
        <v>0</v>
      </c>
      <c r="G19" s="48">
        <f>SUM(K19,M19,O19,Q19,S19,U19,W19,Y19,AA19,AC19,AE19,AG19)</f>
        <v>0</v>
      </c>
      <c r="H19" s="48">
        <f t="shared" si="8"/>
        <v>0</v>
      </c>
      <c r="I19" s="48">
        <f t="shared" si="9"/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300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</v>
      </c>
      <c r="AF19" s="49">
        <v>0</v>
      </c>
      <c r="AG19" s="49">
        <v>0</v>
      </c>
      <c r="AH19" s="40"/>
      <c r="AI19" s="41"/>
    </row>
    <row r="20" spans="1:35" s="31" customFormat="1" ht="29.25" customHeight="1" x14ac:dyDescent="0.3">
      <c r="A20" s="51"/>
      <c r="B20" s="111" t="s">
        <v>41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3"/>
      <c r="AH20" s="40"/>
      <c r="AI20" s="41"/>
    </row>
    <row r="21" spans="1:35" s="36" customFormat="1" ht="55.5" customHeight="1" x14ac:dyDescent="0.3">
      <c r="A21" s="120" t="s">
        <v>42</v>
      </c>
      <c r="B21" s="154" t="s">
        <v>43</v>
      </c>
      <c r="C21" s="42" t="s">
        <v>28</v>
      </c>
      <c r="D21" s="43">
        <f>D22</f>
        <v>1717</v>
      </c>
      <c r="E21" s="43">
        <f>E22</f>
        <v>1617</v>
      </c>
      <c r="F21" s="43">
        <f t="shared" ref="F21:G21" si="18">F22</f>
        <v>1501.5</v>
      </c>
      <c r="G21" s="43">
        <f t="shared" si="18"/>
        <v>1501.5</v>
      </c>
      <c r="H21" s="44">
        <f t="shared" si="8"/>
        <v>87.449039021549211</v>
      </c>
      <c r="I21" s="44">
        <f t="shared" si="9"/>
        <v>92.857142857142861</v>
      </c>
      <c r="J21" s="44">
        <f>J22</f>
        <v>0</v>
      </c>
      <c r="K21" s="44">
        <f t="shared" ref="K21:AG21" si="19">K22</f>
        <v>0</v>
      </c>
      <c r="L21" s="44">
        <f t="shared" si="19"/>
        <v>0</v>
      </c>
      <c r="M21" s="44">
        <f t="shared" si="19"/>
        <v>0</v>
      </c>
      <c r="N21" s="44">
        <f t="shared" si="19"/>
        <v>0</v>
      </c>
      <c r="O21" s="44">
        <f t="shared" si="19"/>
        <v>0</v>
      </c>
      <c r="P21" s="44">
        <f t="shared" si="19"/>
        <v>0</v>
      </c>
      <c r="Q21" s="44">
        <f t="shared" si="19"/>
        <v>0</v>
      </c>
      <c r="R21" s="44">
        <f t="shared" si="19"/>
        <v>0</v>
      </c>
      <c r="S21" s="44">
        <f t="shared" si="19"/>
        <v>0</v>
      </c>
      <c r="T21" s="44">
        <f t="shared" si="19"/>
        <v>0</v>
      </c>
      <c r="U21" s="44">
        <f t="shared" si="19"/>
        <v>0</v>
      </c>
      <c r="V21" s="44">
        <f t="shared" si="19"/>
        <v>0</v>
      </c>
      <c r="W21" s="44">
        <f t="shared" si="19"/>
        <v>0</v>
      </c>
      <c r="X21" s="44">
        <f t="shared" si="19"/>
        <v>1617</v>
      </c>
      <c r="Y21" s="44">
        <f t="shared" si="19"/>
        <v>1501.5</v>
      </c>
      <c r="Z21" s="44">
        <f t="shared" si="19"/>
        <v>0</v>
      </c>
      <c r="AA21" s="44">
        <f t="shared" si="19"/>
        <v>0</v>
      </c>
      <c r="AB21" s="44">
        <f t="shared" si="19"/>
        <v>0</v>
      </c>
      <c r="AC21" s="44">
        <f t="shared" si="19"/>
        <v>0</v>
      </c>
      <c r="AD21" s="44">
        <f t="shared" si="19"/>
        <v>0</v>
      </c>
      <c r="AE21" s="44">
        <f t="shared" si="19"/>
        <v>0</v>
      </c>
      <c r="AF21" s="44">
        <f t="shared" si="19"/>
        <v>100</v>
      </c>
      <c r="AG21" s="44">
        <f t="shared" si="19"/>
        <v>0</v>
      </c>
      <c r="AH21" s="34"/>
      <c r="AI21" s="35"/>
    </row>
    <row r="22" spans="1:35" s="31" customFormat="1" ht="95.4" customHeight="1" x14ac:dyDescent="0.3">
      <c r="A22" s="122"/>
      <c r="B22" s="155"/>
      <c r="C22" s="46" t="s">
        <v>34</v>
      </c>
      <c r="D22" s="47">
        <f>SUM(J22,L22,N22,P22,R22,T22,V22,X22,Z22,AB22,AD22,AF22)</f>
        <v>1717</v>
      </c>
      <c r="E22" s="49">
        <f>J22+L22+N22+P22+R22+T22+V22+X22+Z22</f>
        <v>1617</v>
      </c>
      <c r="F22" s="49">
        <f>G22</f>
        <v>1501.5</v>
      </c>
      <c r="G22" s="49">
        <f>SUM(K22,M22,O22,Q22,S22,U22,W22,Y22,AA22,AC22,AE22,AG22)</f>
        <v>1501.5</v>
      </c>
      <c r="H22" s="48">
        <f t="shared" si="8"/>
        <v>87.449039021549211</v>
      </c>
      <c r="I22" s="48">
        <f t="shared" si="9"/>
        <v>92.857142857142861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49">
        <v>0</v>
      </c>
      <c r="V22" s="49">
        <v>0</v>
      </c>
      <c r="W22" s="49">
        <v>0</v>
      </c>
      <c r="X22" s="49">
        <v>1617</v>
      </c>
      <c r="Y22" s="49">
        <v>1501.5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</v>
      </c>
      <c r="AF22" s="49">
        <v>100</v>
      </c>
      <c r="AG22" s="49">
        <v>0</v>
      </c>
      <c r="AH22" s="40" t="s">
        <v>44</v>
      </c>
      <c r="AI22" s="41"/>
    </row>
    <row r="23" spans="1:35" s="31" customFormat="1" ht="27.6" customHeight="1" x14ac:dyDescent="0.3">
      <c r="A23" s="51"/>
      <c r="B23" s="111" t="s">
        <v>45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3"/>
      <c r="AH23" s="40"/>
      <c r="AI23" s="41"/>
    </row>
    <row r="24" spans="1:35" s="56" customFormat="1" ht="55.5" customHeight="1" x14ac:dyDescent="0.3">
      <c r="A24" s="156" t="s">
        <v>46</v>
      </c>
      <c r="B24" s="144" t="s">
        <v>47</v>
      </c>
      <c r="C24" s="52" t="s">
        <v>28</v>
      </c>
      <c r="D24" s="53">
        <f>D25</f>
        <v>18765.598999999998</v>
      </c>
      <c r="E24" s="53">
        <f t="shared" ref="E24:G24" si="20">E25</f>
        <v>14383.557499999999</v>
      </c>
      <c r="F24" s="53">
        <f>F25</f>
        <v>12535.079999999998</v>
      </c>
      <c r="G24" s="53">
        <f t="shared" si="20"/>
        <v>12535.080000000002</v>
      </c>
      <c r="H24" s="53">
        <f t="shared" ref="H24:H27" si="21">IFERROR(G24/D24*100,0)</f>
        <v>66.798187470594485</v>
      </c>
      <c r="I24" s="53">
        <f t="shared" ref="I24:I27" si="22">IFERROR(G24/E24*100,0)</f>
        <v>87.148676535690157</v>
      </c>
      <c r="J24" s="53">
        <f>J25</f>
        <v>1658.1</v>
      </c>
      <c r="K24" s="53">
        <f t="shared" ref="K24:AG24" si="23">K25</f>
        <v>684.57500000000005</v>
      </c>
      <c r="L24" s="53">
        <f t="shared" si="23"/>
        <v>1365.44</v>
      </c>
      <c r="M24" s="53">
        <f>M25</f>
        <v>1630.575</v>
      </c>
      <c r="N24" s="53">
        <f t="shared" si="23"/>
        <v>1499.29</v>
      </c>
      <c r="O24" s="53">
        <f t="shared" si="23"/>
        <v>1420.9749999999999</v>
      </c>
      <c r="P24" s="53">
        <f t="shared" si="23"/>
        <v>1712.4780000000001</v>
      </c>
      <c r="Q24" s="53">
        <f t="shared" si="23"/>
        <v>1534.575</v>
      </c>
      <c r="R24" s="53">
        <f t="shared" si="23"/>
        <v>1525.0929999999998</v>
      </c>
      <c r="S24" s="53">
        <f t="shared" si="23"/>
        <v>1322.0149999999999</v>
      </c>
      <c r="T24" s="53">
        <f t="shared" si="23"/>
        <v>1639.8340000000001</v>
      </c>
      <c r="U24" s="53">
        <f t="shared" si="23"/>
        <v>1316.7349999999999</v>
      </c>
      <c r="V24" s="53">
        <f t="shared" si="23"/>
        <v>1972.2149999999999</v>
      </c>
      <c r="W24" s="53">
        <f t="shared" si="23"/>
        <v>1777.47</v>
      </c>
      <c r="X24" s="53">
        <f t="shared" si="23"/>
        <v>1597.934</v>
      </c>
      <c r="Y24" s="53">
        <f t="shared" si="23"/>
        <v>1448.085</v>
      </c>
      <c r="Z24" s="53">
        <f t="shared" si="23"/>
        <v>1413.174</v>
      </c>
      <c r="AA24" s="53">
        <f t="shared" si="23"/>
        <v>1400.075</v>
      </c>
      <c r="AB24" s="53">
        <f t="shared" si="23"/>
        <v>1416.309</v>
      </c>
      <c r="AC24" s="53">
        <f t="shared" si="23"/>
        <v>0</v>
      </c>
      <c r="AD24" s="53">
        <f t="shared" si="23"/>
        <v>1413.933</v>
      </c>
      <c r="AE24" s="53">
        <f t="shared" si="23"/>
        <v>0</v>
      </c>
      <c r="AF24" s="53">
        <f t="shared" si="23"/>
        <v>1551.799</v>
      </c>
      <c r="AG24" s="53">
        <f t="shared" si="23"/>
        <v>0</v>
      </c>
      <c r="AH24" s="54"/>
      <c r="AI24" s="55"/>
    </row>
    <row r="25" spans="1:35" s="62" customFormat="1" ht="183" customHeight="1" x14ac:dyDescent="0.3">
      <c r="A25" s="157"/>
      <c r="B25" s="145"/>
      <c r="C25" s="57" t="s">
        <v>34</v>
      </c>
      <c r="D25" s="58">
        <f>SUM(J25,L25,N25,P25,R25,T25,V25,X25,Z25,AB25,AD25,AF25)</f>
        <v>18765.598999999998</v>
      </c>
      <c r="E25" s="58">
        <f>E26+E27</f>
        <v>14383.557499999999</v>
      </c>
      <c r="F25" s="58">
        <f>F26+F27</f>
        <v>12535.079999999998</v>
      </c>
      <c r="G25" s="58">
        <f>SUM(K25,M25,O25,Q25,S25,U25,W25,Y25,AA25,AC25,AE25,AG25)</f>
        <v>12535.080000000002</v>
      </c>
      <c r="H25" s="58">
        <f t="shared" si="21"/>
        <v>66.798187470594485</v>
      </c>
      <c r="I25" s="58">
        <f t="shared" si="22"/>
        <v>87.148676535690157</v>
      </c>
      <c r="J25" s="59">
        <v>1658.1</v>
      </c>
      <c r="K25" s="59">
        <f>K26+K27</f>
        <v>684.57500000000005</v>
      </c>
      <c r="L25" s="59">
        <v>1365.44</v>
      </c>
      <c r="M25" s="59">
        <f>M26+M27</f>
        <v>1630.575</v>
      </c>
      <c r="N25" s="59">
        <v>1499.29</v>
      </c>
      <c r="O25" s="59">
        <f t="shared" ref="O25:AA25" si="24">O26+O27</f>
        <v>1420.9749999999999</v>
      </c>
      <c r="P25" s="59">
        <f t="shared" si="24"/>
        <v>1712.4780000000001</v>
      </c>
      <c r="Q25" s="59">
        <f t="shared" si="24"/>
        <v>1534.575</v>
      </c>
      <c r="R25" s="59">
        <f t="shared" si="24"/>
        <v>1525.0929999999998</v>
      </c>
      <c r="S25" s="59">
        <f t="shared" si="24"/>
        <v>1322.0149999999999</v>
      </c>
      <c r="T25" s="59">
        <f t="shared" si="24"/>
        <v>1639.8340000000001</v>
      </c>
      <c r="U25" s="59">
        <f t="shared" si="24"/>
        <v>1316.7349999999999</v>
      </c>
      <c r="V25" s="59">
        <f t="shared" si="24"/>
        <v>1972.2149999999999</v>
      </c>
      <c r="W25" s="59">
        <f t="shared" si="24"/>
        <v>1777.47</v>
      </c>
      <c r="X25" s="59">
        <f>X26+X27</f>
        <v>1597.934</v>
      </c>
      <c r="Y25" s="59">
        <f t="shared" si="24"/>
        <v>1448.085</v>
      </c>
      <c r="Z25" s="59">
        <f>Z26+Z27</f>
        <v>1413.174</v>
      </c>
      <c r="AA25" s="59">
        <f t="shared" si="24"/>
        <v>1400.075</v>
      </c>
      <c r="AB25" s="59">
        <f>AB26+AB27</f>
        <v>1416.309</v>
      </c>
      <c r="AC25" s="59">
        <v>0</v>
      </c>
      <c r="AD25" s="59">
        <f>AD26+AD27</f>
        <v>1413.933</v>
      </c>
      <c r="AE25" s="59">
        <v>0</v>
      </c>
      <c r="AF25" s="59">
        <f>AF26+AF27</f>
        <v>1551.799</v>
      </c>
      <c r="AG25" s="59">
        <v>0</v>
      </c>
      <c r="AH25" s="60"/>
      <c r="AI25" s="61"/>
    </row>
    <row r="26" spans="1:35" s="62" customFormat="1" ht="95.4" customHeight="1" x14ac:dyDescent="0.3">
      <c r="A26" s="63"/>
      <c r="B26" s="64" t="s">
        <v>48</v>
      </c>
      <c r="C26" s="57" t="s">
        <v>34</v>
      </c>
      <c r="D26" s="58">
        <f>J26+L26+N26+P26+R26+T26+V26+X26+Z26+AB26+AD26+AF26</f>
        <v>1926.5999999999997</v>
      </c>
      <c r="E26" s="58">
        <f t="shared" ref="E26:F27" si="25">J26+L26+N26+P26+R26+T26+V26+X26+Z26</f>
        <v>1492.5749999999998</v>
      </c>
      <c r="F26" s="58">
        <f>K26+M26+O26+Q26+S26+U26+W26+Y26+AA26</f>
        <v>1492.58</v>
      </c>
      <c r="G26" s="58">
        <f>K26+M26+O26+Q26+S26+U26+W26+Y26+AA26</f>
        <v>1492.58</v>
      </c>
      <c r="H26" s="58">
        <f t="shared" si="21"/>
        <v>77.472230873040601</v>
      </c>
      <c r="I26" s="58">
        <f t="shared" si="22"/>
        <v>100.00033499154146</v>
      </c>
      <c r="J26" s="59">
        <v>335.17500000000001</v>
      </c>
      <c r="K26" s="59">
        <v>335.17500000000001</v>
      </c>
      <c r="L26" s="59">
        <v>144.67500000000001</v>
      </c>
      <c r="M26" s="59">
        <v>144.67500000000001</v>
      </c>
      <c r="N26" s="59">
        <v>144.67500000000001</v>
      </c>
      <c r="O26" s="59">
        <v>144.67500000000001</v>
      </c>
      <c r="P26" s="59">
        <v>144.67500000000001</v>
      </c>
      <c r="Q26" s="59">
        <v>144.67500000000001</v>
      </c>
      <c r="R26" s="59">
        <v>144.67500000000001</v>
      </c>
      <c r="S26" s="59">
        <v>144.67500000000001</v>
      </c>
      <c r="T26" s="59">
        <v>144.67500000000001</v>
      </c>
      <c r="U26" s="59">
        <v>144.67500000000001</v>
      </c>
      <c r="V26" s="59">
        <v>144.67500000000001</v>
      </c>
      <c r="W26" s="59">
        <v>144.68</v>
      </c>
      <c r="X26" s="59">
        <v>144.67500000000001</v>
      </c>
      <c r="Y26" s="59">
        <v>144.67500000000001</v>
      </c>
      <c r="Z26" s="59">
        <v>144.67500000000001</v>
      </c>
      <c r="AA26" s="59">
        <v>144.67500000000001</v>
      </c>
      <c r="AB26" s="59">
        <v>144.67500000000001</v>
      </c>
      <c r="AC26" s="59"/>
      <c r="AD26" s="59">
        <v>144.67500000000001</v>
      </c>
      <c r="AE26" s="59"/>
      <c r="AF26" s="59">
        <v>144.67500000000001</v>
      </c>
      <c r="AG26" s="59"/>
      <c r="AH26" s="65"/>
      <c r="AI26" s="61"/>
    </row>
    <row r="27" spans="1:35" s="62" customFormat="1" ht="135" customHeight="1" x14ac:dyDescent="0.3">
      <c r="A27" s="66"/>
      <c r="B27" s="67" t="s">
        <v>49</v>
      </c>
      <c r="C27" s="68" t="s">
        <v>34</v>
      </c>
      <c r="D27" s="69">
        <f>J27+L27+N27+P27+R27+T27+V27+X27+Z27+AB27+AD27+AF27</f>
        <v>16838.998500000002</v>
      </c>
      <c r="E27" s="69">
        <f t="shared" si="25"/>
        <v>12890.9825</v>
      </c>
      <c r="F27" s="70">
        <f t="shared" si="25"/>
        <v>11042.499999999998</v>
      </c>
      <c r="G27" s="70">
        <f>K27+M27+O27+Q27+S27+U27+W27+Y27+AA27</f>
        <v>11042.499999999998</v>
      </c>
      <c r="H27" s="70">
        <f t="shared" si="21"/>
        <v>65.576940338821203</v>
      </c>
      <c r="I27" s="70">
        <f t="shared" si="22"/>
        <v>85.660654647541406</v>
      </c>
      <c r="J27" s="70">
        <v>1322.9159999999999</v>
      </c>
      <c r="K27" s="69">
        <v>349.4</v>
      </c>
      <c r="L27" s="70">
        <v>1220.7739999999999</v>
      </c>
      <c r="M27" s="69">
        <v>1485.9</v>
      </c>
      <c r="N27" s="69">
        <v>1354.6144999999999</v>
      </c>
      <c r="O27" s="69">
        <v>1276.3</v>
      </c>
      <c r="P27" s="69">
        <v>1567.8030000000001</v>
      </c>
      <c r="Q27" s="69">
        <v>1389.9</v>
      </c>
      <c r="R27" s="69">
        <v>1380.4179999999999</v>
      </c>
      <c r="S27" s="69">
        <v>1177.3399999999999</v>
      </c>
      <c r="T27" s="69">
        <v>1495.1590000000001</v>
      </c>
      <c r="U27" s="69">
        <v>1172.06</v>
      </c>
      <c r="V27" s="69">
        <v>1827.54</v>
      </c>
      <c r="W27" s="69">
        <v>1632.79</v>
      </c>
      <c r="X27" s="69">
        <v>1453.259</v>
      </c>
      <c r="Y27" s="69">
        <v>1303.4100000000001</v>
      </c>
      <c r="Z27" s="69">
        <v>1268.499</v>
      </c>
      <c r="AA27" s="69">
        <v>1255.4000000000001</v>
      </c>
      <c r="AB27" s="69">
        <v>1271.634</v>
      </c>
      <c r="AC27" s="69"/>
      <c r="AD27" s="69">
        <v>1269.258</v>
      </c>
      <c r="AE27" s="69"/>
      <c r="AF27" s="69">
        <v>1407.124</v>
      </c>
      <c r="AG27" s="69"/>
      <c r="AH27" s="60" t="s">
        <v>50</v>
      </c>
      <c r="AI27" s="61"/>
    </row>
    <row r="28" spans="1:35" s="31" customFormat="1" ht="27.75" customHeight="1" x14ac:dyDescent="0.3">
      <c r="A28" s="51"/>
      <c r="B28" s="138" t="s">
        <v>51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40"/>
      <c r="AH28" s="71"/>
      <c r="AI28" s="41"/>
    </row>
    <row r="29" spans="1:35" s="31" customFormat="1" ht="28.5" customHeight="1" x14ac:dyDescent="0.3">
      <c r="A29" s="141" t="s">
        <v>52</v>
      </c>
      <c r="B29" s="144" t="s">
        <v>53</v>
      </c>
      <c r="C29" s="32" t="s">
        <v>28</v>
      </c>
      <c r="D29" s="33">
        <f>D31+D30</f>
        <v>79044.801000000007</v>
      </c>
      <c r="E29" s="33">
        <f>E31+E30</f>
        <v>59784.053000000007</v>
      </c>
      <c r="F29" s="33">
        <f t="shared" ref="F29:G29" si="26">F31+F30</f>
        <v>58462.051000000007</v>
      </c>
      <c r="G29" s="33">
        <f t="shared" si="26"/>
        <v>58462.051000000007</v>
      </c>
      <c r="H29" s="33">
        <f t="shared" si="8"/>
        <v>73.960653022581454</v>
      </c>
      <c r="I29" s="33">
        <f t="shared" si="9"/>
        <v>97.788704623288083</v>
      </c>
      <c r="J29" s="72">
        <f>J31+J30</f>
        <v>7656.7209999999995</v>
      </c>
      <c r="K29" s="72">
        <f t="shared" ref="K29:AG29" si="27">K31+K30</f>
        <v>7640.8209999999999</v>
      </c>
      <c r="L29" s="72">
        <f t="shared" si="27"/>
        <v>8480.4639999999999</v>
      </c>
      <c r="M29" s="72">
        <f>M31+M30</f>
        <v>8068.3639999999996</v>
      </c>
      <c r="N29" s="72">
        <f t="shared" si="27"/>
        <v>8997.1029999999992</v>
      </c>
      <c r="O29" s="72">
        <f t="shared" si="27"/>
        <v>8997.1029999999992</v>
      </c>
      <c r="P29" s="72">
        <f t="shared" si="27"/>
        <v>7444.6169999999993</v>
      </c>
      <c r="Q29" s="72">
        <f t="shared" si="27"/>
        <v>7444.6160000000009</v>
      </c>
      <c r="R29" s="72">
        <f>R31+R30</f>
        <v>5385.9040000000005</v>
      </c>
      <c r="S29" s="72">
        <f t="shared" si="27"/>
        <v>4491.902</v>
      </c>
      <c r="T29" s="72">
        <f t="shared" si="27"/>
        <v>3741.5549999999998</v>
      </c>
      <c r="U29" s="72">
        <f t="shared" si="27"/>
        <v>3741.5549999999998</v>
      </c>
      <c r="V29" s="72">
        <f t="shared" si="27"/>
        <v>7857.7959999999994</v>
      </c>
      <c r="W29" s="72">
        <f t="shared" si="27"/>
        <v>7857.799</v>
      </c>
      <c r="X29" s="72">
        <f t="shared" si="27"/>
        <v>4414.9420000000009</v>
      </c>
      <c r="Y29" s="72">
        <f t="shared" si="27"/>
        <v>4425.4420000000009</v>
      </c>
      <c r="Z29" s="72">
        <f t="shared" si="27"/>
        <v>5804.951</v>
      </c>
      <c r="AA29" s="72">
        <f t="shared" si="27"/>
        <v>5794.4489999999996</v>
      </c>
      <c r="AB29" s="72">
        <f t="shared" si="27"/>
        <v>4124.5119999999997</v>
      </c>
      <c r="AC29" s="72">
        <f t="shared" si="27"/>
        <v>0</v>
      </c>
      <c r="AD29" s="72">
        <f t="shared" si="27"/>
        <v>3772.31</v>
      </c>
      <c r="AE29" s="72">
        <f t="shared" si="27"/>
        <v>0</v>
      </c>
      <c r="AF29" s="72">
        <f t="shared" si="27"/>
        <v>11363.925999999999</v>
      </c>
      <c r="AG29" s="72">
        <f t="shared" si="27"/>
        <v>0</v>
      </c>
      <c r="AH29" s="73"/>
      <c r="AI29" s="41"/>
    </row>
    <row r="30" spans="1:35" s="27" customFormat="1" ht="34.200000000000003" customHeight="1" x14ac:dyDescent="0.3">
      <c r="A30" s="142"/>
      <c r="B30" s="145"/>
      <c r="C30" s="37" t="s">
        <v>34</v>
      </c>
      <c r="D30" s="38">
        <f>SUM(J30,L30,N30,P30,R30,T30,V30,X30,Z30,AB30,AD30,AF30)</f>
        <v>78616.801000000007</v>
      </c>
      <c r="E30" s="38">
        <f>J30+L30+N30+P30+R30+T30+V30+X30+Z30</f>
        <v>59356.053000000007</v>
      </c>
      <c r="F30" s="38">
        <f>G30</f>
        <v>58462.051000000007</v>
      </c>
      <c r="G30" s="38">
        <f>SUM(K30,M30,O30,Q30,S30,U30,W30,Y30,AA30,AC30,AE30,AG30)</f>
        <v>58462.051000000007</v>
      </c>
      <c r="H30" s="38">
        <f>IFERROR(G30/D30*100,0)</f>
        <v>74.363304352717179</v>
      </c>
      <c r="I30" s="38">
        <f>IFERROR(G30/E30*100,0)</f>
        <v>98.49383179167927</v>
      </c>
      <c r="J30" s="39">
        <f>J33+J35+J45+J48</f>
        <v>7640.8209999999999</v>
      </c>
      <c r="K30" s="39">
        <f t="shared" ref="K30:AG30" si="28">K33+K35+K45+K48</f>
        <v>7640.8209999999999</v>
      </c>
      <c r="L30" s="39">
        <f t="shared" si="28"/>
        <v>8068.3639999999996</v>
      </c>
      <c r="M30" s="39">
        <f>M33+M35+M45+M48</f>
        <v>8068.3639999999996</v>
      </c>
      <c r="N30" s="39">
        <f t="shared" si="28"/>
        <v>8997.1029999999992</v>
      </c>
      <c r="O30" s="39">
        <f t="shared" si="28"/>
        <v>8997.1029999999992</v>
      </c>
      <c r="P30" s="39">
        <f t="shared" si="28"/>
        <v>7444.6169999999993</v>
      </c>
      <c r="Q30" s="39">
        <f t="shared" si="28"/>
        <v>7444.6160000000009</v>
      </c>
      <c r="R30" s="39">
        <f t="shared" si="28"/>
        <v>5385.9040000000005</v>
      </c>
      <c r="S30" s="39">
        <f t="shared" si="28"/>
        <v>4491.902</v>
      </c>
      <c r="T30" s="39">
        <f t="shared" si="28"/>
        <v>3741.5549999999998</v>
      </c>
      <c r="U30" s="39">
        <f>U33+U35+U45+U48</f>
        <v>3741.5549999999998</v>
      </c>
      <c r="V30" s="39">
        <f t="shared" si="28"/>
        <v>7857.7959999999994</v>
      </c>
      <c r="W30" s="39">
        <f t="shared" si="28"/>
        <v>7857.799</v>
      </c>
      <c r="X30" s="39">
        <f t="shared" si="28"/>
        <v>4414.9420000000009</v>
      </c>
      <c r="Y30" s="39">
        <f t="shared" si="28"/>
        <v>4425.4420000000009</v>
      </c>
      <c r="Z30" s="39">
        <f t="shared" si="28"/>
        <v>5804.951</v>
      </c>
      <c r="AA30" s="39">
        <f t="shared" si="28"/>
        <v>5794.4489999999996</v>
      </c>
      <c r="AB30" s="39">
        <f t="shared" si="28"/>
        <v>4124.5119999999997</v>
      </c>
      <c r="AC30" s="39">
        <f t="shared" si="28"/>
        <v>0</v>
      </c>
      <c r="AD30" s="39">
        <f t="shared" si="28"/>
        <v>3772.31</v>
      </c>
      <c r="AE30" s="39">
        <f t="shared" si="28"/>
        <v>0</v>
      </c>
      <c r="AF30" s="39">
        <f t="shared" si="28"/>
        <v>11363.925999999999</v>
      </c>
      <c r="AG30" s="39">
        <f t="shared" si="28"/>
        <v>0</v>
      </c>
      <c r="AH30" s="73"/>
      <c r="AI30" s="74"/>
    </row>
    <row r="31" spans="1:35" s="27" customFormat="1" ht="37.5" customHeight="1" x14ac:dyDescent="0.3">
      <c r="A31" s="143"/>
      <c r="B31" s="145"/>
      <c r="C31" s="37" t="s">
        <v>30</v>
      </c>
      <c r="D31" s="38">
        <f>SUM(J31,L31,N31,P31,R31,T31,V31,X31,Z31,AB31,AD31,AF31)</f>
        <v>428</v>
      </c>
      <c r="E31" s="38">
        <f>J31+L31+N31+P31+R31+T31+V31+X31+Z31</f>
        <v>428</v>
      </c>
      <c r="F31" s="38">
        <f>G31</f>
        <v>0</v>
      </c>
      <c r="G31" s="38">
        <f>SUM(K31,M31,O31,Q31,S31,U31,W31,Y31,AA31,AC31,AE31,AG31)</f>
        <v>0</v>
      </c>
      <c r="H31" s="38">
        <f>IFERROR(G31/D31*100,0)</f>
        <v>0</v>
      </c>
      <c r="I31" s="38">
        <f>IFERROR(G31/E31*100,0)</f>
        <v>0</v>
      </c>
      <c r="J31" s="39">
        <f>J46</f>
        <v>15.9</v>
      </c>
      <c r="K31" s="39">
        <f t="shared" ref="K31:AG31" si="29">K46</f>
        <v>0</v>
      </c>
      <c r="L31" s="39">
        <f t="shared" si="29"/>
        <v>412.1</v>
      </c>
      <c r="M31" s="39">
        <f t="shared" si="29"/>
        <v>0</v>
      </c>
      <c r="N31" s="39">
        <f t="shared" si="29"/>
        <v>0</v>
      </c>
      <c r="O31" s="39">
        <f t="shared" si="29"/>
        <v>0</v>
      </c>
      <c r="P31" s="39">
        <f t="shared" si="29"/>
        <v>0</v>
      </c>
      <c r="Q31" s="39">
        <f t="shared" si="29"/>
        <v>0</v>
      </c>
      <c r="R31" s="39">
        <f t="shared" si="29"/>
        <v>0</v>
      </c>
      <c r="S31" s="39">
        <f t="shared" si="29"/>
        <v>0</v>
      </c>
      <c r="T31" s="39">
        <f t="shared" si="29"/>
        <v>0</v>
      </c>
      <c r="U31" s="39">
        <f t="shared" si="29"/>
        <v>0</v>
      </c>
      <c r="V31" s="39">
        <f t="shared" si="29"/>
        <v>0</v>
      </c>
      <c r="W31" s="39">
        <f t="shared" si="29"/>
        <v>0</v>
      </c>
      <c r="X31" s="39">
        <f t="shared" si="29"/>
        <v>0</v>
      </c>
      <c r="Y31" s="39">
        <f t="shared" si="29"/>
        <v>0</v>
      </c>
      <c r="Z31" s="39">
        <f t="shared" si="29"/>
        <v>0</v>
      </c>
      <c r="AA31" s="39">
        <f t="shared" si="29"/>
        <v>0</v>
      </c>
      <c r="AB31" s="39">
        <f t="shared" si="29"/>
        <v>0</v>
      </c>
      <c r="AC31" s="39">
        <f t="shared" si="29"/>
        <v>0</v>
      </c>
      <c r="AD31" s="39">
        <f t="shared" si="29"/>
        <v>0</v>
      </c>
      <c r="AE31" s="39">
        <f t="shared" si="29"/>
        <v>0</v>
      </c>
      <c r="AF31" s="39">
        <f t="shared" si="29"/>
        <v>0</v>
      </c>
      <c r="AG31" s="39">
        <f t="shared" si="29"/>
        <v>0</v>
      </c>
      <c r="AH31" s="73"/>
      <c r="AI31" s="74"/>
    </row>
    <row r="32" spans="1:35" s="62" customFormat="1" ht="38.25" customHeight="1" x14ac:dyDescent="0.3">
      <c r="A32" s="146"/>
      <c r="B32" s="148" t="s">
        <v>54</v>
      </c>
      <c r="C32" s="75" t="s">
        <v>28</v>
      </c>
      <c r="D32" s="76">
        <f>D33</f>
        <v>2945.9</v>
      </c>
      <c r="E32" s="76">
        <f>E33</f>
        <v>2945.9</v>
      </c>
      <c r="F32" s="76">
        <f t="shared" ref="F32:G32" si="30">F33</f>
        <v>2945.8989999999999</v>
      </c>
      <c r="G32" s="76">
        <f t="shared" si="30"/>
        <v>2945.8989999999999</v>
      </c>
      <c r="H32" s="76">
        <f t="shared" ref="H32" si="31">IFERROR(G32/D32*100,0)</f>
        <v>99.999966054516449</v>
      </c>
      <c r="I32" s="77">
        <f t="shared" ref="I32" si="32">IFERROR(G32/E32*100,0)</f>
        <v>99.999966054516449</v>
      </c>
      <c r="J32" s="78">
        <f>J33</f>
        <v>0</v>
      </c>
      <c r="K32" s="78">
        <f t="shared" ref="K32:AG32" si="33">K33</f>
        <v>0</v>
      </c>
      <c r="L32" s="78">
        <f t="shared" si="33"/>
        <v>401.77</v>
      </c>
      <c r="M32" s="78">
        <f>M33</f>
        <v>401.77</v>
      </c>
      <c r="N32" s="78">
        <f t="shared" si="33"/>
        <v>1375.03</v>
      </c>
      <c r="O32" s="78">
        <f t="shared" si="33"/>
        <v>1375.03</v>
      </c>
      <c r="P32" s="79">
        <f t="shared" si="33"/>
        <v>1100</v>
      </c>
      <c r="Q32" s="79">
        <f t="shared" si="33"/>
        <v>1100</v>
      </c>
      <c r="R32" s="78">
        <f t="shared" si="33"/>
        <v>32.491</v>
      </c>
      <c r="S32" s="78">
        <f t="shared" si="33"/>
        <v>32.49</v>
      </c>
      <c r="T32" s="78">
        <f t="shared" si="33"/>
        <v>0</v>
      </c>
      <c r="U32" s="78">
        <f t="shared" si="33"/>
        <v>0</v>
      </c>
      <c r="V32" s="78">
        <f t="shared" si="33"/>
        <v>0</v>
      </c>
      <c r="W32" s="78">
        <f t="shared" si="33"/>
        <v>0</v>
      </c>
      <c r="X32" s="78">
        <f t="shared" si="33"/>
        <v>0</v>
      </c>
      <c r="Y32" s="78">
        <f t="shared" si="33"/>
        <v>0</v>
      </c>
      <c r="Z32" s="78">
        <f t="shared" si="33"/>
        <v>36.609000000000002</v>
      </c>
      <c r="AA32" s="78">
        <f t="shared" si="33"/>
        <v>36.609000000000002</v>
      </c>
      <c r="AB32" s="78">
        <f t="shared" si="33"/>
        <v>0</v>
      </c>
      <c r="AC32" s="78">
        <f t="shared" si="33"/>
        <v>0</v>
      </c>
      <c r="AD32" s="78">
        <f t="shared" si="33"/>
        <v>0</v>
      </c>
      <c r="AE32" s="78">
        <f t="shared" si="33"/>
        <v>0</v>
      </c>
      <c r="AF32" s="78">
        <f t="shared" si="33"/>
        <v>0</v>
      </c>
      <c r="AG32" s="78">
        <f t="shared" si="33"/>
        <v>0</v>
      </c>
      <c r="AH32" s="80"/>
      <c r="AI32" s="61"/>
    </row>
    <row r="33" spans="1:35" s="62" customFormat="1" ht="96.6" customHeight="1" x14ac:dyDescent="0.3">
      <c r="A33" s="147"/>
      <c r="B33" s="149"/>
      <c r="C33" s="81" t="s">
        <v>34</v>
      </c>
      <c r="D33" s="82">
        <f>SUM(J33,L33,N33,P33,R33,T33,V33,X33,Z33,AB33,AD33,AF33)</f>
        <v>2945.9</v>
      </c>
      <c r="E33" s="82">
        <f>J33+L33+N33+P33+R33+T33+V33+X33+Z33</f>
        <v>2945.9</v>
      </c>
      <c r="F33" s="82">
        <f>G33</f>
        <v>2945.8989999999999</v>
      </c>
      <c r="G33" s="82">
        <f>SUM(K33,M33,O33,Q33,S33,U33,W33,Y33,AA33,AC33,AE33,AG33)</f>
        <v>2945.8989999999999</v>
      </c>
      <c r="H33" s="82">
        <f>IFERROR(G33/D33*100,0)</f>
        <v>99.999966054516449</v>
      </c>
      <c r="I33" s="83">
        <f>IFERROR(G33/E33*100,0)</f>
        <v>99.999966054516449</v>
      </c>
      <c r="J33" s="84">
        <v>0</v>
      </c>
      <c r="K33" s="84">
        <v>0</v>
      </c>
      <c r="L33" s="84">
        <v>401.77</v>
      </c>
      <c r="M33" s="84">
        <v>401.77</v>
      </c>
      <c r="N33" s="84">
        <v>1375.03</v>
      </c>
      <c r="O33" s="84">
        <v>1375.03</v>
      </c>
      <c r="P33" s="85">
        <v>1100</v>
      </c>
      <c r="Q33" s="85">
        <v>1100</v>
      </c>
      <c r="R33" s="84">
        <v>32.491</v>
      </c>
      <c r="S33" s="84">
        <v>32.49</v>
      </c>
      <c r="T33" s="84">
        <v>0</v>
      </c>
      <c r="U33" s="84">
        <v>0</v>
      </c>
      <c r="V33" s="84">
        <v>0</v>
      </c>
      <c r="W33" s="84">
        <v>0</v>
      </c>
      <c r="X33" s="84">
        <v>0</v>
      </c>
      <c r="Y33" s="84">
        <v>0</v>
      </c>
      <c r="Z33" s="84">
        <v>36.609000000000002</v>
      </c>
      <c r="AA33" s="84">
        <v>36.609000000000002</v>
      </c>
      <c r="AB33" s="84">
        <v>0</v>
      </c>
      <c r="AC33" s="84">
        <v>0</v>
      </c>
      <c r="AD33" s="84">
        <v>0</v>
      </c>
      <c r="AE33" s="84">
        <v>0</v>
      </c>
      <c r="AF33" s="84">
        <v>0</v>
      </c>
      <c r="AG33" s="84">
        <v>0</v>
      </c>
      <c r="AH33" s="86" t="s">
        <v>55</v>
      </c>
      <c r="AI33" s="61"/>
    </row>
    <row r="34" spans="1:35" s="62" customFormat="1" ht="115.8" customHeight="1" x14ac:dyDescent="0.3">
      <c r="A34" s="150"/>
      <c r="B34" s="152" t="s">
        <v>56</v>
      </c>
      <c r="C34" s="87" t="s">
        <v>28</v>
      </c>
      <c r="D34" s="76">
        <f>D35</f>
        <v>7926.2000000000007</v>
      </c>
      <c r="E34" s="76">
        <f>E35</f>
        <v>7402.2000000000007</v>
      </c>
      <c r="F34" s="76">
        <f t="shared" ref="F34:G34" si="34">F35</f>
        <v>6802.1980000000003</v>
      </c>
      <c r="G34" s="76">
        <f t="shared" si="34"/>
        <v>6802.1980000000003</v>
      </c>
      <c r="H34" s="77">
        <f t="shared" ref="H34" si="35">IFERROR(G34/D34*100,0)</f>
        <v>85.819156720748907</v>
      </c>
      <c r="I34" s="77">
        <f t="shared" ref="I34" si="36">IFERROR(G34/E34*100,0)</f>
        <v>91.894274675096582</v>
      </c>
      <c r="J34" s="78">
        <f>J35</f>
        <v>2992.1</v>
      </c>
      <c r="K34" s="78">
        <f t="shared" ref="K34:AG34" si="37">K35</f>
        <v>2992.1</v>
      </c>
      <c r="L34" s="78">
        <f t="shared" si="37"/>
        <v>1772.8580000000002</v>
      </c>
      <c r="M34" s="78">
        <f t="shared" si="37"/>
        <v>1772.8580000000002</v>
      </c>
      <c r="N34" s="78">
        <f t="shared" si="37"/>
        <v>1769.3</v>
      </c>
      <c r="O34" s="78">
        <f t="shared" si="37"/>
        <v>1769.3</v>
      </c>
      <c r="P34" s="79">
        <f t="shared" si="37"/>
        <v>59.4</v>
      </c>
      <c r="Q34" s="79">
        <f t="shared" si="37"/>
        <v>59.4</v>
      </c>
      <c r="R34" s="78">
        <f t="shared" si="37"/>
        <v>613.79999999999995</v>
      </c>
      <c r="S34" s="78">
        <f t="shared" si="37"/>
        <v>13.8</v>
      </c>
      <c r="T34" s="78">
        <f t="shared" si="37"/>
        <v>0</v>
      </c>
      <c r="U34" s="78">
        <f t="shared" si="37"/>
        <v>0</v>
      </c>
      <c r="V34" s="78">
        <f t="shared" si="37"/>
        <v>0</v>
      </c>
      <c r="W34" s="78">
        <f t="shared" si="37"/>
        <v>0</v>
      </c>
      <c r="X34" s="78">
        <f t="shared" si="37"/>
        <v>97.8</v>
      </c>
      <c r="Y34" s="78">
        <f t="shared" si="37"/>
        <v>97.8</v>
      </c>
      <c r="Z34" s="78">
        <f t="shared" si="37"/>
        <v>96.941999999999993</v>
      </c>
      <c r="AA34" s="78">
        <f t="shared" si="37"/>
        <v>96.94</v>
      </c>
      <c r="AB34" s="78">
        <f t="shared" si="37"/>
        <v>154.14999999999998</v>
      </c>
      <c r="AC34" s="78">
        <f t="shared" si="37"/>
        <v>0</v>
      </c>
      <c r="AD34" s="78">
        <f t="shared" si="37"/>
        <v>369.84999999999997</v>
      </c>
      <c r="AE34" s="78">
        <f t="shared" si="37"/>
        <v>0</v>
      </c>
      <c r="AF34" s="78">
        <f t="shared" si="37"/>
        <v>0</v>
      </c>
      <c r="AG34" s="78">
        <f t="shared" si="37"/>
        <v>0</v>
      </c>
      <c r="AH34" s="86" t="s">
        <v>57</v>
      </c>
      <c r="AI34" s="61"/>
    </row>
    <row r="35" spans="1:35" s="62" customFormat="1" ht="64.2" customHeight="1" x14ac:dyDescent="0.3">
      <c r="A35" s="151"/>
      <c r="B35" s="153"/>
      <c r="C35" s="88" t="s">
        <v>34</v>
      </c>
      <c r="D35" s="82">
        <f>SUM(J35,L35,N35,P35,R35,T35,V35,X35,Z35,AB35,AD35,AF35)</f>
        <v>7926.2000000000007</v>
      </c>
      <c r="E35" s="83">
        <f>J35+L35+N35+P35+R35+T35+V35+X35+Z35</f>
        <v>7402.2000000000007</v>
      </c>
      <c r="F35" s="83">
        <f>G35</f>
        <v>6802.1980000000003</v>
      </c>
      <c r="G35" s="83">
        <f>SUM(K35,M35,O35,Q35,S35,U35,W35,Y35,AA35,AC35,AE35,AG35)</f>
        <v>6802.1980000000003</v>
      </c>
      <c r="H35" s="83">
        <f>IFERROR(G35/D35*100,0)</f>
        <v>85.819156720748907</v>
      </c>
      <c r="I35" s="83">
        <f>IFERROR(G35/E35*100,0)</f>
        <v>91.894274675096582</v>
      </c>
      <c r="J35" s="84">
        <f>J37+J39+J41+J43</f>
        <v>2992.1</v>
      </c>
      <c r="K35" s="84">
        <v>2992.1</v>
      </c>
      <c r="L35" s="84">
        <f t="shared" ref="L35:AG35" si="38">L37+L39+L41+L43</f>
        <v>1772.8580000000002</v>
      </c>
      <c r="M35" s="84">
        <f t="shared" si="38"/>
        <v>1772.8580000000002</v>
      </c>
      <c r="N35" s="84">
        <f t="shared" si="38"/>
        <v>1769.3</v>
      </c>
      <c r="O35" s="84">
        <f t="shared" si="38"/>
        <v>1769.3</v>
      </c>
      <c r="P35" s="85">
        <f t="shared" si="38"/>
        <v>59.4</v>
      </c>
      <c r="Q35" s="85">
        <v>59.4</v>
      </c>
      <c r="R35" s="84">
        <f t="shared" si="38"/>
        <v>613.79999999999995</v>
      </c>
      <c r="S35" s="84">
        <f t="shared" si="38"/>
        <v>13.8</v>
      </c>
      <c r="T35" s="84">
        <f t="shared" si="38"/>
        <v>0</v>
      </c>
      <c r="U35" s="84">
        <f t="shared" si="38"/>
        <v>0</v>
      </c>
      <c r="V35" s="84">
        <f t="shared" si="38"/>
        <v>0</v>
      </c>
      <c r="W35" s="84">
        <f t="shared" si="38"/>
        <v>0</v>
      </c>
      <c r="X35" s="84">
        <f t="shared" si="38"/>
        <v>97.8</v>
      </c>
      <c r="Y35" s="84">
        <f t="shared" si="38"/>
        <v>97.8</v>
      </c>
      <c r="Z35" s="84">
        <f t="shared" si="38"/>
        <v>96.941999999999993</v>
      </c>
      <c r="AA35" s="84">
        <f t="shared" si="38"/>
        <v>96.94</v>
      </c>
      <c r="AB35" s="84">
        <f t="shared" si="38"/>
        <v>154.14999999999998</v>
      </c>
      <c r="AC35" s="84">
        <f t="shared" si="38"/>
        <v>0</v>
      </c>
      <c r="AD35" s="84">
        <f t="shared" si="38"/>
        <v>369.84999999999997</v>
      </c>
      <c r="AE35" s="84">
        <f t="shared" si="38"/>
        <v>0</v>
      </c>
      <c r="AF35" s="84">
        <f t="shared" si="38"/>
        <v>0</v>
      </c>
      <c r="AG35" s="84">
        <f t="shared" si="38"/>
        <v>0</v>
      </c>
      <c r="AH35" s="80"/>
      <c r="AI35" s="61"/>
    </row>
    <row r="36" spans="1:35" s="62" customFormat="1" ht="168" customHeight="1" x14ac:dyDescent="0.3">
      <c r="A36" s="129"/>
      <c r="B36" s="131" t="s">
        <v>58</v>
      </c>
      <c r="C36" s="46" t="s">
        <v>28</v>
      </c>
      <c r="D36" s="47">
        <f>D37</f>
        <v>4265.7</v>
      </c>
      <c r="E36" s="47">
        <f t="shared" ref="E36:G36" si="39">E37</f>
        <v>3806.7000000000003</v>
      </c>
      <c r="F36" s="47">
        <f t="shared" si="39"/>
        <v>3806.6980000000003</v>
      </c>
      <c r="G36" s="82">
        <f t="shared" si="39"/>
        <v>3806.6980000000003</v>
      </c>
      <c r="H36" s="83">
        <f t="shared" ref="H36" si="40">IFERROR(G36/D36*100,0)</f>
        <v>89.23970274515321</v>
      </c>
      <c r="I36" s="83">
        <f t="shared" ref="I36" si="41">IFERROR(G36/E36*100,0)</f>
        <v>99.999947461055498</v>
      </c>
      <c r="J36" s="84">
        <f>J37</f>
        <v>0</v>
      </c>
      <c r="K36" s="84">
        <f t="shared" ref="K36:AG36" si="42">K37</f>
        <v>0</v>
      </c>
      <c r="L36" s="84">
        <f t="shared" si="42"/>
        <v>1769.4580000000001</v>
      </c>
      <c r="M36" s="84">
        <f t="shared" si="42"/>
        <v>1769.4580000000001</v>
      </c>
      <c r="N36" s="84">
        <f t="shared" si="42"/>
        <v>1769.3</v>
      </c>
      <c r="O36" s="84">
        <f t="shared" si="42"/>
        <v>1769.3</v>
      </c>
      <c r="P36" s="85">
        <f t="shared" si="42"/>
        <v>59.4</v>
      </c>
      <c r="Q36" s="85">
        <f t="shared" si="42"/>
        <v>59.4</v>
      </c>
      <c r="R36" s="84">
        <f t="shared" si="42"/>
        <v>13.8</v>
      </c>
      <c r="S36" s="84">
        <f t="shared" si="42"/>
        <v>13.8</v>
      </c>
      <c r="T36" s="84">
        <f t="shared" si="42"/>
        <v>0</v>
      </c>
      <c r="U36" s="84">
        <f t="shared" si="42"/>
        <v>0</v>
      </c>
      <c r="V36" s="84">
        <f t="shared" si="42"/>
        <v>0</v>
      </c>
      <c r="W36" s="84">
        <f t="shared" si="42"/>
        <v>0</v>
      </c>
      <c r="X36" s="84">
        <f t="shared" si="42"/>
        <v>97.8</v>
      </c>
      <c r="Y36" s="84">
        <f t="shared" si="42"/>
        <v>97.8</v>
      </c>
      <c r="Z36" s="84">
        <f t="shared" si="42"/>
        <v>96.941999999999993</v>
      </c>
      <c r="AA36" s="84">
        <f t="shared" si="42"/>
        <v>96.94</v>
      </c>
      <c r="AB36" s="84">
        <f t="shared" si="42"/>
        <v>104.6</v>
      </c>
      <c r="AC36" s="84">
        <f t="shared" si="42"/>
        <v>0</v>
      </c>
      <c r="AD36" s="84">
        <f t="shared" si="42"/>
        <v>354.4</v>
      </c>
      <c r="AE36" s="84">
        <f t="shared" si="42"/>
        <v>0</v>
      </c>
      <c r="AF36" s="84">
        <f t="shared" si="42"/>
        <v>0</v>
      </c>
      <c r="AG36" s="84">
        <f t="shared" si="42"/>
        <v>0</v>
      </c>
      <c r="AH36" s="86" t="s">
        <v>59</v>
      </c>
      <c r="AI36" s="61"/>
    </row>
    <row r="37" spans="1:35" s="62" customFormat="1" ht="65.25" customHeight="1" x14ac:dyDescent="0.3">
      <c r="A37" s="130"/>
      <c r="B37" s="132"/>
      <c r="C37" s="89" t="s">
        <v>34</v>
      </c>
      <c r="D37" s="47">
        <f>SUM(J37,L37,N37,P37,R37,T37,V37,X37,Z37,AB37,AD37,AF37)</f>
        <v>4265.7</v>
      </c>
      <c r="E37" s="47">
        <f>J37+L37+N37+P37+R37+T37+V37+X37+Z37</f>
        <v>3806.7000000000003</v>
      </c>
      <c r="F37" s="47">
        <f>G37</f>
        <v>3806.6980000000003</v>
      </c>
      <c r="G37" s="82">
        <f>SUM(K37,M37,O37,Q37,S37,U37,W37,Y37,AA37,AC37,AE37,AG37)</f>
        <v>3806.6980000000003</v>
      </c>
      <c r="H37" s="82">
        <f>IFERROR(G37/D37*100,0)</f>
        <v>89.23970274515321</v>
      </c>
      <c r="I37" s="82">
        <f>IFERROR(G37/E37*100,0)</f>
        <v>99.999947461055498</v>
      </c>
      <c r="J37" s="85">
        <v>0</v>
      </c>
      <c r="K37" s="85">
        <v>0</v>
      </c>
      <c r="L37" s="85">
        <v>1769.4580000000001</v>
      </c>
      <c r="M37" s="85">
        <v>1769.4580000000001</v>
      </c>
      <c r="N37" s="85">
        <v>1769.3</v>
      </c>
      <c r="O37" s="85">
        <v>1769.3</v>
      </c>
      <c r="P37" s="85">
        <v>59.4</v>
      </c>
      <c r="Q37" s="85">
        <v>59.4</v>
      </c>
      <c r="R37" s="85">
        <v>13.8</v>
      </c>
      <c r="S37" s="85">
        <v>13.8</v>
      </c>
      <c r="T37" s="85">
        <v>0</v>
      </c>
      <c r="U37" s="85">
        <v>0</v>
      </c>
      <c r="V37" s="85">
        <v>0</v>
      </c>
      <c r="W37" s="85">
        <v>0</v>
      </c>
      <c r="X37" s="85">
        <v>97.8</v>
      </c>
      <c r="Y37" s="85">
        <v>97.8</v>
      </c>
      <c r="Z37" s="84">
        <v>96.941999999999993</v>
      </c>
      <c r="AA37" s="84">
        <v>96.94</v>
      </c>
      <c r="AB37" s="84">
        <v>104.6</v>
      </c>
      <c r="AC37" s="84">
        <v>0</v>
      </c>
      <c r="AD37" s="84">
        <v>354.4</v>
      </c>
      <c r="AE37" s="84">
        <v>0</v>
      </c>
      <c r="AF37" s="84">
        <v>0</v>
      </c>
      <c r="AG37" s="84">
        <v>0</v>
      </c>
      <c r="AH37" s="90"/>
      <c r="AI37" s="61"/>
    </row>
    <row r="38" spans="1:35" s="62" customFormat="1" ht="51" customHeight="1" x14ac:dyDescent="0.3">
      <c r="A38" s="91"/>
      <c r="B38" s="133" t="s">
        <v>60</v>
      </c>
      <c r="C38" s="88" t="s">
        <v>28</v>
      </c>
      <c r="D38" s="82">
        <f t="shared" ref="D38:E38" si="43">D39</f>
        <v>600</v>
      </c>
      <c r="E38" s="83">
        <f t="shared" si="43"/>
        <v>0</v>
      </c>
      <c r="F38" s="83">
        <f t="shared" ref="F38:F41" si="44">G38</f>
        <v>0</v>
      </c>
      <c r="G38" s="83">
        <f>G39</f>
        <v>0</v>
      </c>
      <c r="H38" s="83">
        <f t="shared" ref="H38:H42" si="45">IFERROR(G38/D38*100,0)</f>
        <v>0</v>
      </c>
      <c r="I38" s="83">
        <f t="shared" ref="I38:I42" si="46">IFERROR(G38/E38*100,0)</f>
        <v>0</v>
      </c>
      <c r="J38" s="83">
        <f t="shared" ref="J38:AG38" si="47">J39</f>
        <v>0</v>
      </c>
      <c r="K38" s="83">
        <f t="shared" si="47"/>
        <v>0</v>
      </c>
      <c r="L38" s="83">
        <f t="shared" si="47"/>
        <v>0</v>
      </c>
      <c r="M38" s="83">
        <f t="shared" si="47"/>
        <v>0</v>
      </c>
      <c r="N38" s="83">
        <f t="shared" si="47"/>
        <v>0</v>
      </c>
      <c r="O38" s="83">
        <f t="shared" si="47"/>
        <v>0</v>
      </c>
      <c r="P38" s="82">
        <f t="shared" si="47"/>
        <v>0</v>
      </c>
      <c r="Q38" s="82">
        <f t="shared" si="47"/>
        <v>0</v>
      </c>
      <c r="R38" s="83">
        <f t="shared" si="47"/>
        <v>600</v>
      </c>
      <c r="S38" s="83">
        <f t="shared" si="47"/>
        <v>0</v>
      </c>
      <c r="T38" s="83">
        <f t="shared" si="47"/>
        <v>0</v>
      </c>
      <c r="U38" s="83">
        <f t="shared" si="47"/>
        <v>0</v>
      </c>
      <c r="V38" s="83">
        <f t="shared" si="47"/>
        <v>0</v>
      </c>
      <c r="W38" s="83">
        <f t="shared" si="47"/>
        <v>0</v>
      </c>
      <c r="X38" s="83">
        <f t="shared" si="47"/>
        <v>0</v>
      </c>
      <c r="Y38" s="83">
        <f t="shared" si="47"/>
        <v>0</v>
      </c>
      <c r="Z38" s="83">
        <f t="shared" si="47"/>
        <v>0</v>
      </c>
      <c r="AA38" s="83">
        <f t="shared" si="47"/>
        <v>0</v>
      </c>
      <c r="AB38" s="83">
        <f t="shared" si="47"/>
        <v>0</v>
      </c>
      <c r="AC38" s="83">
        <f t="shared" si="47"/>
        <v>0</v>
      </c>
      <c r="AD38" s="83">
        <f t="shared" si="47"/>
        <v>0</v>
      </c>
      <c r="AE38" s="83">
        <f t="shared" si="47"/>
        <v>0</v>
      </c>
      <c r="AF38" s="83">
        <f t="shared" si="47"/>
        <v>0</v>
      </c>
      <c r="AG38" s="83">
        <f t="shared" si="47"/>
        <v>0</v>
      </c>
      <c r="AH38" s="86"/>
      <c r="AI38" s="61"/>
    </row>
    <row r="39" spans="1:35" s="62" customFormat="1" ht="39.6" customHeight="1" x14ac:dyDescent="0.3">
      <c r="A39" s="91"/>
      <c r="B39" s="133"/>
      <c r="C39" s="88" t="s">
        <v>34</v>
      </c>
      <c r="D39" s="82">
        <f t="shared" ref="D39" si="48">SUM(J39,L39,N39,P39,R39,T39,V39,X39,Z39,AB39,AD39,AF39)</f>
        <v>600</v>
      </c>
      <c r="E39" s="83">
        <f t="shared" ref="E39" si="49">J39</f>
        <v>0</v>
      </c>
      <c r="F39" s="83">
        <f t="shared" si="44"/>
        <v>0</v>
      </c>
      <c r="G39" s="83">
        <f t="shared" ref="G39" si="50">SUM(K39,M39,O39,Q39,S39,U39,W39,Y39,AA39,AC39,AE39,AG39)</f>
        <v>0</v>
      </c>
      <c r="H39" s="83">
        <f t="shared" si="45"/>
        <v>0</v>
      </c>
      <c r="I39" s="83">
        <f t="shared" si="46"/>
        <v>0</v>
      </c>
      <c r="J39" s="84">
        <v>0</v>
      </c>
      <c r="K39" s="84">
        <v>0</v>
      </c>
      <c r="L39" s="84">
        <v>0</v>
      </c>
      <c r="M39" s="84">
        <v>0</v>
      </c>
      <c r="N39" s="84">
        <v>0</v>
      </c>
      <c r="O39" s="84">
        <v>0</v>
      </c>
      <c r="P39" s="85">
        <v>0</v>
      </c>
      <c r="Q39" s="85">
        <v>0</v>
      </c>
      <c r="R39" s="84">
        <v>600</v>
      </c>
      <c r="S39" s="84">
        <v>0</v>
      </c>
      <c r="T39" s="84">
        <v>0</v>
      </c>
      <c r="U39" s="84">
        <v>0</v>
      </c>
      <c r="V39" s="84">
        <v>0</v>
      </c>
      <c r="W39" s="84">
        <v>0</v>
      </c>
      <c r="X39" s="84">
        <v>0</v>
      </c>
      <c r="Y39" s="84">
        <v>0</v>
      </c>
      <c r="Z39" s="84">
        <v>0</v>
      </c>
      <c r="AA39" s="84">
        <v>0</v>
      </c>
      <c r="AB39" s="84">
        <v>0</v>
      </c>
      <c r="AC39" s="84">
        <v>0</v>
      </c>
      <c r="AD39" s="84">
        <v>0</v>
      </c>
      <c r="AE39" s="84">
        <v>0</v>
      </c>
      <c r="AF39" s="84">
        <v>0</v>
      </c>
      <c r="AG39" s="84">
        <v>0</v>
      </c>
      <c r="AH39" s="86" t="s">
        <v>61</v>
      </c>
      <c r="AI39" s="61"/>
    </row>
    <row r="40" spans="1:35" s="62" customFormat="1" ht="39" customHeight="1" x14ac:dyDescent="0.3">
      <c r="A40" s="91"/>
      <c r="B40" s="133" t="s">
        <v>62</v>
      </c>
      <c r="C40" s="88" t="s">
        <v>28</v>
      </c>
      <c r="D40" s="82">
        <f t="shared" ref="D40:E40" si="51">D41</f>
        <v>68.399999999999991</v>
      </c>
      <c r="E40" s="83">
        <f t="shared" si="51"/>
        <v>3.4</v>
      </c>
      <c r="F40" s="83">
        <f t="shared" si="44"/>
        <v>3.4</v>
      </c>
      <c r="G40" s="83">
        <f>G41</f>
        <v>3.4</v>
      </c>
      <c r="H40" s="83">
        <f t="shared" si="45"/>
        <v>4.9707602339181287</v>
      </c>
      <c r="I40" s="83">
        <f t="shared" si="46"/>
        <v>100</v>
      </c>
      <c r="J40" s="83">
        <f t="shared" ref="J40:AG40" si="52">J41</f>
        <v>0</v>
      </c>
      <c r="K40" s="83">
        <f t="shared" si="52"/>
        <v>0</v>
      </c>
      <c r="L40" s="83">
        <f t="shared" si="52"/>
        <v>3.4</v>
      </c>
      <c r="M40" s="83">
        <f t="shared" si="52"/>
        <v>3.4</v>
      </c>
      <c r="N40" s="83">
        <f t="shared" si="52"/>
        <v>0</v>
      </c>
      <c r="O40" s="83">
        <f t="shared" si="52"/>
        <v>0</v>
      </c>
      <c r="P40" s="82">
        <f t="shared" si="52"/>
        <v>0</v>
      </c>
      <c r="Q40" s="82">
        <f t="shared" si="52"/>
        <v>0</v>
      </c>
      <c r="R40" s="83">
        <f t="shared" si="52"/>
        <v>0</v>
      </c>
      <c r="S40" s="83">
        <f t="shared" si="52"/>
        <v>0</v>
      </c>
      <c r="T40" s="83">
        <f t="shared" si="52"/>
        <v>0</v>
      </c>
      <c r="U40" s="83">
        <f t="shared" si="52"/>
        <v>0</v>
      </c>
      <c r="V40" s="83">
        <f t="shared" si="52"/>
        <v>0</v>
      </c>
      <c r="W40" s="83">
        <f t="shared" si="52"/>
        <v>0</v>
      </c>
      <c r="X40" s="83">
        <f t="shared" si="52"/>
        <v>0</v>
      </c>
      <c r="Y40" s="83">
        <f t="shared" si="52"/>
        <v>0</v>
      </c>
      <c r="Z40" s="83">
        <f t="shared" si="52"/>
        <v>0</v>
      </c>
      <c r="AA40" s="83">
        <f t="shared" si="52"/>
        <v>0</v>
      </c>
      <c r="AB40" s="83">
        <f t="shared" si="52"/>
        <v>49.55</v>
      </c>
      <c r="AC40" s="83">
        <f t="shared" si="52"/>
        <v>0</v>
      </c>
      <c r="AD40" s="83">
        <f t="shared" si="52"/>
        <v>15.45</v>
      </c>
      <c r="AE40" s="83">
        <f t="shared" si="52"/>
        <v>0</v>
      </c>
      <c r="AF40" s="83">
        <f t="shared" si="52"/>
        <v>0</v>
      </c>
      <c r="AG40" s="83">
        <f t="shared" si="52"/>
        <v>0</v>
      </c>
      <c r="AH40" s="86" t="s">
        <v>63</v>
      </c>
      <c r="AI40" s="61"/>
    </row>
    <row r="41" spans="1:35" s="62" customFormat="1" ht="37.950000000000003" customHeight="1" x14ac:dyDescent="0.3">
      <c r="A41" s="91"/>
      <c r="B41" s="133"/>
      <c r="C41" s="88" t="s">
        <v>34</v>
      </c>
      <c r="D41" s="82">
        <f t="shared" ref="D41" si="53">SUM(J41,L41,N41,P41,R41,T41,V41,X41,Z41,AB41,AD41,AF41)</f>
        <v>68.399999999999991</v>
      </c>
      <c r="E41" s="83">
        <f>J41+L41+N41+P41+R41+T41+V41+X41+Z41</f>
        <v>3.4</v>
      </c>
      <c r="F41" s="83">
        <f t="shared" si="44"/>
        <v>3.4</v>
      </c>
      <c r="G41" s="83">
        <f t="shared" ref="G41" si="54">SUM(K41,M41,O41,Q41,S41,U41,W41,Y41,AA41,AC41,AE41,AG41)</f>
        <v>3.4</v>
      </c>
      <c r="H41" s="83">
        <f t="shared" si="45"/>
        <v>4.9707602339181287</v>
      </c>
      <c r="I41" s="83">
        <f t="shared" si="46"/>
        <v>100</v>
      </c>
      <c r="J41" s="84">
        <v>0</v>
      </c>
      <c r="K41" s="84">
        <v>0</v>
      </c>
      <c r="L41" s="84">
        <v>3.4</v>
      </c>
      <c r="M41" s="84">
        <v>3.4</v>
      </c>
      <c r="N41" s="84">
        <v>0</v>
      </c>
      <c r="O41" s="84">
        <v>0</v>
      </c>
      <c r="P41" s="85">
        <v>0</v>
      </c>
      <c r="Q41" s="85">
        <v>0</v>
      </c>
      <c r="R41" s="84">
        <v>0</v>
      </c>
      <c r="S41" s="84">
        <v>0</v>
      </c>
      <c r="T41" s="84">
        <v>0</v>
      </c>
      <c r="U41" s="84">
        <v>0</v>
      </c>
      <c r="V41" s="84">
        <v>0</v>
      </c>
      <c r="W41" s="84">
        <v>0</v>
      </c>
      <c r="X41" s="84">
        <v>0</v>
      </c>
      <c r="Y41" s="84">
        <v>0</v>
      </c>
      <c r="Z41" s="84">
        <v>0</v>
      </c>
      <c r="AA41" s="84">
        <v>0</v>
      </c>
      <c r="AB41" s="84">
        <v>49.55</v>
      </c>
      <c r="AC41" s="84">
        <v>0</v>
      </c>
      <c r="AD41" s="84">
        <v>15.45</v>
      </c>
      <c r="AE41" s="84">
        <v>0</v>
      </c>
      <c r="AF41" s="84">
        <v>0</v>
      </c>
      <c r="AG41" s="84">
        <v>0</v>
      </c>
      <c r="AH41" s="86"/>
      <c r="AI41" s="61"/>
    </row>
    <row r="42" spans="1:35" s="62" customFormat="1" ht="60" customHeight="1" x14ac:dyDescent="0.3">
      <c r="A42" s="134"/>
      <c r="B42" s="136" t="s">
        <v>64</v>
      </c>
      <c r="C42" s="88" t="s">
        <v>28</v>
      </c>
      <c r="D42" s="82">
        <f>D43</f>
        <v>2992.1</v>
      </c>
      <c r="E42" s="82">
        <f t="shared" ref="E42:G42" si="55">E43</f>
        <v>2992.1</v>
      </c>
      <c r="F42" s="82">
        <f t="shared" si="55"/>
        <v>2992.1</v>
      </c>
      <c r="G42" s="82">
        <f t="shared" si="55"/>
        <v>2992.1</v>
      </c>
      <c r="H42" s="83">
        <f t="shared" si="45"/>
        <v>100</v>
      </c>
      <c r="I42" s="83">
        <f t="shared" si="46"/>
        <v>100</v>
      </c>
      <c r="J42" s="84">
        <f t="shared" ref="J42:AF42" si="56">J43</f>
        <v>2992.1</v>
      </c>
      <c r="K42" s="84">
        <v>2992.1</v>
      </c>
      <c r="L42" s="84">
        <f t="shared" si="56"/>
        <v>0</v>
      </c>
      <c r="M42" s="84">
        <f t="shared" si="56"/>
        <v>0</v>
      </c>
      <c r="N42" s="84">
        <f t="shared" si="56"/>
        <v>0</v>
      </c>
      <c r="O42" s="84">
        <f t="shared" si="56"/>
        <v>0</v>
      </c>
      <c r="P42" s="85">
        <f t="shared" si="56"/>
        <v>0</v>
      </c>
      <c r="Q42" s="85">
        <f t="shared" si="56"/>
        <v>0</v>
      </c>
      <c r="R42" s="84">
        <f t="shared" si="56"/>
        <v>0</v>
      </c>
      <c r="S42" s="84">
        <f t="shared" si="56"/>
        <v>0</v>
      </c>
      <c r="T42" s="84">
        <f t="shared" si="56"/>
        <v>0</v>
      </c>
      <c r="U42" s="84">
        <f t="shared" si="56"/>
        <v>0</v>
      </c>
      <c r="V42" s="84">
        <f t="shared" si="56"/>
        <v>0</v>
      </c>
      <c r="W42" s="84">
        <f t="shared" si="56"/>
        <v>0</v>
      </c>
      <c r="X42" s="84">
        <f t="shared" si="56"/>
        <v>0</v>
      </c>
      <c r="Y42" s="84">
        <f t="shared" si="56"/>
        <v>0</v>
      </c>
      <c r="Z42" s="84">
        <f t="shared" si="56"/>
        <v>0</v>
      </c>
      <c r="AA42" s="84">
        <f t="shared" si="56"/>
        <v>0</v>
      </c>
      <c r="AB42" s="84">
        <f t="shared" si="56"/>
        <v>0</v>
      </c>
      <c r="AC42" s="84">
        <f t="shared" si="56"/>
        <v>0</v>
      </c>
      <c r="AD42" s="84">
        <f t="shared" si="56"/>
        <v>0</v>
      </c>
      <c r="AE42" s="84">
        <f t="shared" si="56"/>
        <v>0</v>
      </c>
      <c r="AF42" s="84">
        <f t="shared" si="56"/>
        <v>0</v>
      </c>
      <c r="AG42" s="84">
        <f>AG43</f>
        <v>0</v>
      </c>
      <c r="AH42" s="86"/>
      <c r="AI42" s="61"/>
    </row>
    <row r="43" spans="1:35" s="62" customFormat="1" ht="100.2" customHeight="1" x14ac:dyDescent="0.3">
      <c r="A43" s="135"/>
      <c r="B43" s="137"/>
      <c r="C43" s="88" t="s">
        <v>34</v>
      </c>
      <c r="D43" s="82">
        <f>SUM(J43,L43,N43,P43,R43,T43,V43,X43,Z43,AB43,AD43,AF43)</f>
        <v>2992.1</v>
      </c>
      <c r="E43" s="83">
        <f>J43+L43+N43+P43+R43+T43+V43+X43+Z43</f>
        <v>2992.1</v>
      </c>
      <c r="F43" s="83">
        <f>G43</f>
        <v>2992.1</v>
      </c>
      <c r="G43" s="83">
        <f>SUM(K43,M43,O43,Q43,S43,U43,W43,Y43,AA43,AC43,AE43,AG43)</f>
        <v>2992.1</v>
      </c>
      <c r="H43" s="83">
        <f>IFERROR(G43/D43*100,0)</f>
        <v>100</v>
      </c>
      <c r="I43" s="83">
        <f>IFERROR(G43/E43*100,0)</f>
        <v>100</v>
      </c>
      <c r="J43" s="84">
        <v>2992.1</v>
      </c>
      <c r="K43" s="84">
        <v>2992.1</v>
      </c>
      <c r="L43" s="84">
        <v>0</v>
      </c>
      <c r="M43" s="84">
        <v>0</v>
      </c>
      <c r="N43" s="84">
        <v>0</v>
      </c>
      <c r="O43" s="84">
        <v>0</v>
      </c>
      <c r="P43" s="85">
        <v>0</v>
      </c>
      <c r="Q43" s="85">
        <v>0</v>
      </c>
      <c r="R43" s="84">
        <v>0</v>
      </c>
      <c r="S43" s="84">
        <v>0</v>
      </c>
      <c r="T43" s="84">
        <v>0</v>
      </c>
      <c r="U43" s="84">
        <v>0</v>
      </c>
      <c r="V43" s="84">
        <v>0</v>
      </c>
      <c r="W43" s="84">
        <v>0</v>
      </c>
      <c r="X43" s="84">
        <v>0</v>
      </c>
      <c r="Y43" s="84">
        <v>0</v>
      </c>
      <c r="Z43" s="84">
        <v>0</v>
      </c>
      <c r="AA43" s="84">
        <v>0</v>
      </c>
      <c r="AB43" s="84">
        <v>0</v>
      </c>
      <c r="AC43" s="84">
        <v>0</v>
      </c>
      <c r="AD43" s="84">
        <v>0</v>
      </c>
      <c r="AE43" s="84">
        <v>0</v>
      </c>
      <c r="AF43" s="84">
        <v>0</v>
      </c>
      <c r="AG43" s="84">
        <v>0</v>
      </c>
      <c r="AH43" s="86"/>
      <c r="AI43" s="61"/>
    </row>
    <row r="44" spans="1:35" s="31" customFormat="1" ht="38.25" customHeight="1" x14ac:dyDescent="0.3">
      <c r="A44" s="120"/>
      <c r="B44" s="123" t="s">
        <v>65</v>
      </c>
      <c r="C44" s="92" t="s">
        <v>28</v>
      </c>
      <c r="D44" s="43">
        <f>D46+D45</f>
        <v>67577.702000000005</v>
      </c>
      <c r="E44" s="43">
        <f>E46+E45</f>
        <v>48840.954000000005</v>
      </c>
      <c r="F44" s="43">
        <f>F46+F45</f>
        <v>48412.955999999998</v>
      </c>
      <c r="G44" s="43">
        <f t="shared" ref="G44" si="57">G46+G45</f>
        <v>48412.955999999998</v>
      </c>
      <c r="H44" s="43">
        <f t="shared" ref="H44" si="58">IFERROR(G44/D44*100,0)</f>
        <v>71.640429560626359</v>
      </c>
      <c r="I44" s="43">
        <f t="shared" ref="I44" si="59">IFERROR(G44/E44*100,0)</f>
        <v>99.123690335778434</v>
      </c>
      <c r="J44" s="93">
        <f>J46+J45</f>
        <v>4664.6209999999992</v>
      </c>
      <c r="K44" s="93">
        <f t="shared" ref="K44:AF44" si="60">K46+K45</f>
        <v>4648.7209999999995</v>
      </c>
      <c r="L44" s="93">
        <f t="shared" si="60"/>
        <v>6305.8360000000002</v>
      </c>
      <c r="M44" s="93">
        <f t="shared" si="60"/>
        <v>5893.7359999999999</v>
      </c>
      <c r="N44" s="93">
        <f t="shared" si="60"/>
        <v>5852.7730000000001</v>
      </c>
      <c r="O44" s="93">
        <f t="shared" si="60"/>
        <v>5852.7730000000001</v>
      </c>
      <c r="P44" s="93">
        <f t="shared" si="60"/>
        <v>6281.32</v>
      </c>
      <c r="Q44" s="93">
        <f t="shared" si="60"/>
        <v>6281.3190000000004</v>
      </c>
      <c r="R44" s="93">
        <f t="shared" si="60"/>
        <v>4428.3670000000002</v>
      </c>
      <c r="S44" s="93">
        <f t="shared" si="60"/>
        <v>4428.3670000000002</v>
      </c>
      <c r="T44" s="93">
        <f t="shared" si="60"/>
        <v>3618.4229999999998</v>
      </c>
      <c r="U44" s="93">
        <f t="shared" si="60"/>
        <v>3618.4229999999998</v>
      </c>
      <c r="V44" s="93">
        <f t="shared" si="60"/>
        <v>7779.48</v>
      </c>
      <c r="W44" s="93">
        <f t="shared" si="60"/>
        <v>7779.4830000000002</v>
      </c>
      <c r="X44" s="93">
        <f t="shared" si="60"/>
        <v>4238.7340000000004</v>
      </c>
      <c r="Y44" s="93">
        <f t="shared" si="60"/>
        <v>4249.2340000000004</v>
      </c>
      <c r="Z44" s="93">
        <f t="shared" si="60"/>
        <v>5671.4</v>
      </c>
      <c r="AA44" s="93">
        <f t="shared" si="60"/>
        <v>5660.9</v>
      </c>
      <c r="AB44" s="93">
        <f t="shared" si="60"/>
        <v>3970.3620000000001</v>
      </c>
      <c r="AC44" s="93">
        <f t="shared" si="60"/>
        <v>0</v>
      </c>
      <c r="AD44" s="93">
        <f t="shared" si="60"/>
        <v>3402.46</v>
      </c>
      <c r="AE44" s="93">
        <f t="shared" si="60"/>
        <v>0</v>
      </c>
      <c r="AF44" s="93">
        <f t="shared" si="60"/>
        <v>11363.925999999999</v>
      </c>
      <c r="AG44" s="93">
        <f>AG46+AG45</f>
        <v>0</v>
      </c>
      <c r="AH44" s="34"/>
      <c r="AI44" s="41"/>
    </row>
    <row r="45" spans="1:35" s="31" customFormat="1" ht="49.95" customHeight="1" x14ac:dyDescent="0.3">
      <c r="A45" s="121"/>
      <c r="B45" s="124"/>
      <c r="C45" s="89" t="s">
        <v>34</v>
      </c>
      <c r="D45" s="47">
        <f>SUM(J45,L45,N45,P45,R45,T45,V45,X45,Z45,AB45,AD45,AF45)</f>
        <v>67149.702000000005</v>
      </c>
      <c r="E45" s="47">
        <f>J45+L45+N45+P45+R45+T45+V45+X45+Z45</f>
        <v>48412.954000000005</v>
      </c>
      <c r="F45" s="47">
        <f>K45+M45+O45+Q45+S45+U45+W45+Y45+AA45</f>
        <v>48412.955999999998</v>
      </c>
      <c r="G45" s="47">
        <f>SUM(K45,M45,O45,Q45,S45,U45,W45,Y45,AA45,AC45,AE45,AG45)</f>
        <v>48412.955999999998</v>
      </c>
      <c r="H45" s="47">
        <f>IFERROR(G45/D45*100,0)</f>
        <v>72.097052642169572</v>
      </c>
      <c r="I45" s="47">
        <f>IFERROR(G45/E45*100,0)</f>
        <v>100.00000413112571</v>
      </c>
      <c r="J45" s="94">
        <v>4648.7209999999995</v>
      </c>
      <c r="K45" s="94">
        <v>4648.7209999999995</v>
      </c>
      <c r="L45" s="94">
        <v>5893.7359999999999</v>
      </c>
      <c r="M45" s="94">
        <v>5893.7359999999999</v>
      </c>
      <c r="N45" s="94">
        <v>5852.7730000000001</v>
      </c>
      <c r="O45" s="94">
        <v>5852.7730000000001</v>
      </c>
      <c r="P45" s="94">
        <v>6281.32</v>
      </c>
      <c r="Q45" s="94">
        <v>6281.3190000000004</v>
      </c>
      <c r="R45" s="94">
        <v>4428.3670000000002</v>
      </c>
      <c r="S45" s="94">
        <v>4428.3670000000002</v>
      </c>
      <c r="T45" s="94">
        <v>3618.4229999999998</v>
      </c>
      <c r="U45" s="94">
        <v>3618.4229999999998</v>
      </c>
      <c r="V45" s="94">
        <v>7779.48</v>
      </c>
      <c r="W45" s="94">
        <v>7779.4830000000002</v>
      </c>
      <c r="X45" s="94">
        <v>4238.7340000000004</v>
      </c>
      <c r="Y45" s="94">
        <v>4249.2340000000004</v>
      </c>
      <c r="Z45" s="94">
        <v>5671.4</v>
      </c>
      <c r="AA45" s="94">
        <v>5660.9</v>
      </c>
      <c r="AB45" s="94">
        <v>3970.3620000000001</v>
      </c>
      <c r="AC45" s="94">
        <v>0</v>
      </c>
      <c r="AD45" s="94">
        <v>3402.46</v>
      </c>
      <c r="AE45" s="94">
        <v>0</v>
      </c>
      <c r="AF45" s="94">
        <v>11363.925999999999</v>
      </c>
      <c r="AG45" s="94">
        <v>0</v>
      </c>
      <c r="AH45" s="40" t="s">
        <v>66</v>
      </c>
      <c r="AI45" s="41"/>
    </row>
    <row r="46" spans="1:35" s="31" customFormat="1" ht="45.75" customHeight="1" x14ac:dyDescent="0.3">
      <c r="A46" s="122"/>
      <c r="B46" s="124"/>
      <c r="C46" s="49" t="s">
        <v>30</v>
      </c>
      <c r="D46" s="49">
        <v>428</v>
      </c>
      <c r="E46" s="49">
        <f>J46+L46+N46+P46+R46+T46+V46+X46+Z46</f>
        <v>428</v>
      </c>
      <c r="F46" s="49">
        <f>G46</f>
        <v>0</v>
      </c>
      <c r="G46" s="49">
        <f>SUM(K46,M46,O46,Q46,S46,U46,W46,Y46,AA46,AC46,AE46,AG46)</f>
        <v>0</v>
      </c>
      <c r="H46" s="49">
        <f>IFERROR(G46/D46*100,0)</f>
        <v>0</v>
      </c>
      <c r="I46" s="49">
        <f>IFERROR(G46/E46*100,0)</f>
        <v>0</v>
      </c>
      <c r="J46" s="49">
        <v>15.9</v>
      </c>
      <c r="K46" s="94">
        <v>0</v>
      </c>
      <c r="L46" s="94">
        <v>412.1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4">
        <v>0</v>
      </c>
      <c r="V46" s="94">
        <v>0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94">
        <v>0</v>
      </c>
      <c r="AC46" s="94">
        <v>0</v>
      </c>
      <c r="AD46" s="94">
        <v>0</v>
      </c>
      <c r="AE46" s="94">
        <v>0</v>
      </c>
      <c r="AF46" s="94">
        <v>0</v>
      </c>
      <c r="AG46" s="94">
        <v>0</v>
      </c>
      <c r="AH46" s="34"/>
      <c r="AI46" s="41"/>
    </row>
    <row r="47" spans="1:35" s="31" customFormat="1" ht="30.75" customHeight="1" x14ac:dyDescent="0.3">
      <c r="A47" s="125"/>
      <c r="B47" s="127" t="s">
        <v>67</v>
      </c>
      <c r="C47" s="32" t="s">
        <v>28</v>
      </c>
      <c r="D47" s="33">
        <f>D48</f>
        <v>594.99900000000002</v>
      </c>
      <c r="E47" s="33">
        <f t="shared" ref="E47:G47" si="61">E48</f>
        <v>594.99899999999991</v>
      </c>
      <c r="F47" s="33">
        <f t="shared" si="61"/>
        <v>300.99799999999999</v>
      </c>
      <c r="G47" s="33">
        <f t="shared" si="61"/>
        <v>300.99799999999999</v>
      </c>
      <c r="H47" s="33">
        <f t="shared" ref="H47" si="62">IFERROR(G47/D47*100,0)</f>
        <v>50.587984181486014</v>
      </c>
      <c r="I47" s="33">
        <f t="shared" ref="I47" si="63">IFERROR(G47/E47*100,0)</f>
        <v>50.587984181486021</v>
      </c>
      <c r="J47" s="72">
        <f>J48</f>
        <v>0</v>
      </c>
      <c r="K47" s="72">
        <f t="shared" ref="K47:AG47" si="64">K48</f>
        <v>0</v>
      </c>
      <c r="L47" s="72">
        <f t="shared" si="64"/>
        <v>0</v>
      </c>
      <c r="M47" s="72">
        <f t="shared" si="64"/>
        <v>0</v>
      </c>
      <c r="N47" s="72">
        <f t="shared" si="64"/>
        <v>0</v>
      </c>
      <c r="O47" s="72">
        <f t="shared" si="64"/>
        <v>0</v>
      </c>
      <c r="P47" s="72">
        <f t="shared" si="64"/>
        <v>3.8969999999999998</v>
      </c>
      <c r="Q47" s="72">
        <f t="shared" si="64"/>
        <v>3.8969999999999998</v>
      </c>
      <c r="R47" s="72">
        <f t="shared" si="64"/>
        <v>311.24599999999998</v>
      </c>
      <c r="S47" s="72">
        <f t="shared" si="64"/>
        <v>17.245000000000001</v>
      </c>
      <c r="T47" s="72">
        <f t="shared" si="64"/>
        <v>123.13200000000001</v>
      </c>
      <c r="U47" s="72">
        <f t="shared" si="64"/>
        <v>123.13200000000001</v>
      </c>
      <c r="V47" s="72">
        <f t="shared" si="64"/>
        <v>78.316000000000003</v>
      </c>
      <c r="W47" s="72">
        <f t="shared" si="64"/>
        <v>78.316000000000003</v>
      </c>
      <c r="X47" s="72">
        <f t="shared" si="64"/>
        <v>78.408000000000001</v>
      </c>
      <c r="Y47" s="72">
        <f t="shared" si="64"/>
        <v>78.408000000000001</v>
      </c>
      <c r="Z47" s="72">
        <f t="shared" si="64"/>
        <v>0</v>
      </c>
      <c r="AA47" s="72">
        <f t="shared" si="64"/>
        <v>0</v>
      </c>
      <c r="AB47" s="72">
        <f t="shared" si="64"/>
        <v>0</v>
      </c>
      <c r="AC47" s="72">
        <f t="shared" si="64"/>
        <v>0</v>
      </c>
      <c r="AD47" s="72">
        <f t="shared" si="64"/>
        <v>0</v>
      </c>
      <c r="AE47" s="72">
        <f t="shared" si="64"/>
        <v>0</v>
      </c>
      <c r="AF47" s="72">
        <f t="shared" si="64"/>
        <v>0</v>
      </c>
      <c r="AG47" s="72">
        <f t="shared" si="64"/>
        <v>0</v>
      </c>
      <c r="AH47" s="40" t="s">
        <v>68</v>
      </c>
      <c r="AI47" s="41"/>
    </row>
    <row r="48" spans="1:35" s="31" customFormat="1" ht="52.95" customHeight="1" x14ac:dyDescent="0.3">
      <c r="A48" s="126"/>
      <c r="B48" s="128"/>
      <c r="C48" s="37" t="s">
        <v>34</v>
      </c>
      <c r="D48" s="38">
        <f>SUM(J48,L48,N48,P48,R48,T48,V48,X48,Z48,AB48,AD48,AF48)</f>
        <v>594.99900000000002</v>
      </c>
      <c r="E48" s="38">
        <f>J48+L48+N48+P48+R48+V48+T48+X48+Z48</f>
        <v>594.99899999999991</v>
      </c>
      <c r="F48" s="38">
        <f>G48</f>
        <v>300.99799999999999</v>
      </c>
      <c r="G48" s="38">
        <f>SUM(K48,M48,O48,Q48,S48,U48,W48,Y48,AA48,AC48,AE48,AG48)</f>
        <v>300.99799999999999</v>
      </c>
      <c r="H48" s="38">
        <f>IFERROR(G48/D48*100,0)</f>
        <v>50.587984181486014</v>
      </c>
      <c r="I48" s="38">
        <f>IFERROR(G48/E48*100,0)</f>
        <v>50.587984181486021</v>
      </c>
      <c r="J48" s="39">
        <f>J50+J52</f>
        <v>0</v>
      </c>
      <c r="K48" s="39">
        <f t="shared" ref="K48:AG48" si="65">K50+K52</f>
        <v>0</v>
      </c>
      <c r="L48" s="39">
        <f t="shared" si="65"/>
        <v>0</v>
      </c>
      <c r="M48" s="39">
        <f t="shared" si="65"/>
        <v>0</v>
      </c>
      <c r="N48" s="39">
        <f t="shared" si="65"/>
        <v>0</v>
      </c>
      <c r="O48" s="39">
        <f t="shared" si="65"/>
        <v>0</v>
      </c>
      <c r="P48" s="39">
        <f t="shared" si="65"/>
        <v>3.8969999999999998</v>
      </c>
      <c r="Q48" s="39">
        <f t="shared" si="65"/>
        <v>3.8969999999999998</v>
      </c>
      <c r="R48" s="39">
        <f t="shared" si="65"/>
        <v>311.24599999999998</v>
      </c>
      <c r="S48" s="39">
        <f t="shared" si="65"/>
        <v>17.245000000000001</v>
      </c>
      <c r="T48" s="39">
        <f t="shared" si="65"/>
        <v>123.13200000000001</v>
      </c>
      <c r="U48" s="39">
        <f t="shared" si="65"/>
        <v>123.13200000000001</v>
      </c>
      <c r="V48" s="39">
        <f t="shared" si="65"/>
        <v>78.316000000000003</v>
      </c>
      <c r="W48" s="39">
        <v>78.316000000000003</v>
      </c>
      <c r="X48" s="39">
        <f t="shared" si="65"/>
        <v>78.408000000000001</v>
      </c>
      <c r="Y48" s="39">
        <v>78.408000000000001</v>
      </c>
      <c r="Z48" s="39">
        <f t="shared" si="65"/>
        <v>0</v>
      </c>
      <c r="AA48" s="39">
        <f t="shared" si="65"/>
        <v>0</v>
      </c>
      <c r="AB48" s="39">
        <f t="shared" si="65"/>
        <v>0</v>
      </c>
      <c r="AC48" s="39">
        <f t="shared" si="65"/>
        <v>0</v>
      </c>
      <c r="AD48" s="39">
        <f t="shared" si="65"/>
        <v>0</v>
      </c>
      <c r="AE48" s="39">
        <f t="shared" si="65"/>
        <v>0</v>
      </c>
      <c r="AF48" s="39">
        <f t="shared" si="65"/>
        <v>0</v>
      </c>
      <c r="AG48" s="39">
        <f t="shared" si="65"/>
        <v>0</v>
      </c>
      <c r="AH48" s="34"/>
      <c r="AI48" s="41"/>
    </row>
    <row r="49" spans="1:35" s="31" customFormat="1" ht="101.4" customHeight="1" x14ac:dyDescent="0.3">
      <c r="A49" s="129"/>
      <c r="B49" s="131" t="s">
        <v>69</v>
      </c>
      <c r="C49" s="46" t="s">
        <v>28</v>
      </c>
      <c r="D49" s="47">
        <f>D50</f>
        <v>300.99900000000002</v>
      </c>
      <c r="E49" s="47">
        <f t="shared" ref="E49:F49" si="66">E50</f>
        <v>300.99900000000002</v>
      </c>
      <c r="F49" s="47">
        <f t="shared" si="66"/>
        <v>301</v>
      </c>
      <c r="G49" s="47">
        <f>G50</f>
        <v>301</v>
      </c>
      <c r="H49" s="48">
        <f t="shared" ref="H49" si="67">IFERROR(G49/D49*100,0)</f>
        <v>100.00033222701737</v>
      </c>
      <c r="I49" s="48">
        <f t="shared" ref="I49" si="68">IFERROR(G49/E49*100,0)</f>
        <v>100.00033222701737</v>
      </c>
      <c r="J49" s="94">
        <f>J50</f>
        <v>0</v>
      </c>
      <c r="K49" s="94">
        <f t="shared" ref="K49:AG49" si="69">K50</f>
        <v>0</v>
      </c>
      <c r="L49" s="94">
        <f t="shared" si="69"/>
        <v>0</v>
      </c>
      <c r="M49" s="94">
        <f t="shared" si="69"/>
        <v>0</v>
      </c>
      <c r="N49" s="94">
        <f t="shared" si="69"/>
        <v>0</v>
      </c>
      <c r="O49" s="94">
        <f t="shared" si="69"/>
        <v>0</v>
      </c>
      <c r="P49" s="94">
        <f t="shared" si="69"/>
        <v>3.8969999999999998</v>
      </c>
      <c r="Q49" s="94">
        <f t="shared" si="69"/>
        <v>3.8969999999999998</v>
      </c>
      <c r="R49" s="94">
        <f t="shared" si="69"/>
        <v>17.245999999999999</v>
      </c>
      <c r="S49" s="94">
        <f t="shared" si="69"/>
        <v>17.245000000000001</v>
      </c>
      <c r="T49" s="94">
        <f t="shared" si="69"/>
        <v>123.13200000000001</v>
      </c>
      <c r="U49" s="94">
        <f t="shared" si="69"/>
        <v>123.13200000000001</v>
      </c>
      <c r="V49" s="94">
        <f t="shared" si="69"/>
        <v>78.316000000000003</v>
      </c>
      <c r="W49" s="94">
        <f t="shared" si="69"/>
        <v>78.316000000000003</v>
      </c>
      <c r="X49" s="94">
        <f t="shared" si="69"/>
        <v>78.408000000000001</v>
      </c>
      <c r="Y49" s="94">
        <f t="shared" si="69"/>
        <v>78.41</v>
      </c>
      <c r="Z49" s="94">
        <f t="shared" si="69"/>
        <v>0</v>
      </c>
      <c r="AA49" s="94">
        <f t="shared" si="69"/>
        <v>0</v>
      </c>
      <c r="AB49" s="94">
        <f t="shared" si="69"/>
        <v>0</v>
      </c>
      <c r="AC49" s="94">
        <f t="shared" si="69"/>
        <v>0</v>
      </c>
      <c r="AD49" s="94">
        <f t="shared" si="69"/>
        <v>0</v>
      </c>
      <c r="AE49" s="94">
        <f t="shared" si="69"/>
        <v>0</v>
      </c>
      <c r="AF49" s="94">
        <f t="shared" si="69"/>
        <v>0</v>
      </c>
      <c r="AG49" s="94">
        <f t="shared" si="69"/>
        <v>0</v>
      </c>
      <c r="AH49" s="40" t="s">
        <v>70</v>
      </c>
      <c r="AI49" s="41"/>
    </row>
    <row r="50" spans="1:35" s="31" customFormat="1" ht="37.950000000000003" customHeight="1" x14ac:dyDescent="0.3">
      <c r="A50" s="130"/>
      <c r="B50" s="132"/>
      <c r="C50" s="46" t="s">
        <v>34</v>
      </c>
      <c r="D50" s="47">
        <f>SUM(J50,L50,N50,P50,R50,T50,V50,X50,Z50,AB50,AD50,AF50)</f>
        <v>300.99900000000002</v>
      </c>
      <c r="E50" s="48">
        <f>J50+L50+N50+P50+R50+T50+V50+X50+Z50</f>
        <v>300.99900000000002</v>
      </c>
      <c r="F50" s="48">
        <f>G50</f>
        <v>301</v>
      </c>
      <c r="G50" s="48">
        <f>SUM(K50,M50,O50,Q50,S50,U50,W50,Y50,AA50,AC50,AE50,AG50)</f>
        <v>301</v>
      </c>
      <c r="H50" s="48">
        <f>IFERROR(G50/D50*100,0)</f>
        <v>100.00033222701737</v>
      </c>
      <c r="I50" s="48">
        <f>IFERROR(G50/E50*100,0)</f>
        <v>100.00033222701737</v>
      </c>
      <c r="J50" s="94">
        <v>0</v>
      </c>
      <c r="K50" s="94">
        <v>0</v>
      </c>
      <c r="L50" s="94">
        <v>0</v>
      </c>
      <c r="M50" s="94">
        <v>0</v>
      </c>
      <c r="N50" s="94">
        <v>0</v>
      </c>
      <c r="O50" s="94">
        <v>0</v>
      </c>
      <c r="P50" s="94">
        <v>3.8969999999999998</v>
      </c>
      <c r="Q50" s="94">
        <v>3.8969999999999998</v>
      </c>
      <c r="R50" s="94">
        <v>17.245999999999999</v>
      </c>
      <c r="S50" s="94">
        <v>17.245000000000001</v>
      </c>
      <c r="T50" s="94">
        <v>123.13200000000001</v>
      </c>
      <c r="U50" s="94">
        <v>123.13200000000001</v>
      </c>
      <c r="V50" s="94">
        <v>78.316000000000003</v>
      </c>
      <c r="W50" s="94">
        <v>78.316000000000003</v>
      </c>
      <c r="X50" s="94">
        <v>78.408000000000001</v>
      </c>
      <c r="Y50" s="94">
        <v>78.41</v>
      </c>
      <c r="Z50" s="94">
        <v>0</v>
      </c>
      <c r="AA50" s="94">
        <v>0</v>
      </c>
      <c r="AB50" s="94">
        <v>0</v>
      </c>
      <c r="AC50" s="94">
        <v>0</v>
      </c>
      <c r="AD50" s="94">
        <v>0</v>
      </c>
      <c r="AE50" s="94">
        <v>0</v>
      </c>
      <c r="AF50" s="94">
        <v>0</v>
      </c>
      <c r="AG50" s="94">
        <v>0</v>
      </c>
      <c r="AH50" s="40"/>
      <c r="AI50" s="41"/>
    </row>
    <row r="51" spans="1:35" s="31" customFormat="1" ht="30.75" customHeight="1" x14ac:dyDescent="0.3">
      <c r="A51" s="95"/>
      <c r="B51" s="110" t="s">
        <v>71</v>
      </c>
      <c r="C51" s="46" t="s">
        <v>28</v>
      </c>
      <c r="D51" s="47">
        <f t="shared" ref="D51" si="70">D52</f>
        <v>294</v>
      </c>
      <c r="E51" s="48">
        <f>E52</f>
        <v>294</v>
      </c>
      <c r="F51" s="48">
        <f>G51</f>
        <v>0</v>
      </c>
      <c r="G51" s="48">
        <f>G52</f>
        <v>0</v>
      </c>
      <c r="H51" s="48">
        <f t="shared" ref="H51:H52" si="71">IFERROR(G51/D51*100,0)</f>
        <v>0</v>
      </c>
      <c r="I51" s="48">
        <f t="shared" ref="I51:I52" si="72">IFERROR(G51/E51*100,0)</f>
        <v>0</v>
      </c>
      <c r="J51" s="48">
        <f t="shared" ref="J51:AG51" si="73">J52</f>
        <v>0</v>
      </c>
      <c r="K51" s="48">
        <f t="shared" si="73"/>
        <v>0</v>
      </c>
      <c r="L51" s="48">
        <f t="shared" si="73"/>
        <v>0</v>
      </c>
      <c r="M51" s="48">
        <f t="shared" si="73"/>
        <v>0</v>
      </c>
      <c r="N51" s="48">
        <f t="shared" si="73"/>
        <v>0</v>
      </c>
      <c r="O51" s="48">
        <f t="shared" si="73"/>
        <v>0</v>
      </c>
      <c r="P51" s="48">
        <f t="shared" si="73"/>
        <v>0</v>
      </c>
      <c r="Q51" s="48">
        <f t="shared" si="73"/>
        <v>0</v>
      </c>
      <c r="R51" s="48">
        <f t="shared" si="73"/>
        <v>294</v>
      </c>
      <c r="S51" s="48">
        <f t="shared" si="73"/>
        <v>0</v>
      </c>
      <c r="T51" s="48">
        <f t="shared" si="73"/>
        <v>0</v>
      </c>
      <c r="U51" s="48">
        <f t="shared" si="73"/>
        <v>0</v>
      </c>
      <c r="V51" s="48">
        <f t="shared" si="73"/>
        <v>0</v>
      </c>
      <c r="W51" s="48">
        <f t="shared" si="73"/>
        <v>0</v>
      </c>
      <c r="X51" s="48">
        <f t="shared" si="73"/>
        <v>0</v>
      </c>
      <c r="Y51" s="48">
        <f t="shared" si="73"/>
        <v>0</v>
      </c>
      <c r="Z51" s="48">
        <f t="shared" si="73"/>
        <v>0</v>
      </c>
      <c r="AA51" s="48">
        <f t="shared" si="73"/>
        <v>0</v>
      </c>
      <c r="AB51" s="48">
        <f t="shared" si="73"/>
        <v>0</v>
      </c>
      <c r="AC51" s="48">
        <f t="shared" si="73"/>
        <v>0</v>
      </c>
      <c r="AD51" s="48">
        <f t="shared" si="73"/>
        <v>0</v>
      </c>
      <c r="AE51" s="48">
        <f t="shared" si="73"/>
        <v>0</v>
      </c>
      <c r="AF51" s="48">
        <f t="shared" si="73"/>
        <v>0</v>
      </c>
      <c r="AG51" s="48">
        <f t="shared" si="73"/>
        <v>0</v>
      </c>
      <c r="AH51" s="40"/>
      <c r="AI51" s="41"/>
    </row>
    <row r="52" spans="1:35" s="31" customFormat="1" ht="81" customHeight="1" x14ac:dyDescent="0.3">
      <c r="A52" s="95"/>
      <c r="B52" s="110"/>
      <c r="C52" s="46" t="s">
        <v>34</v>
      </c>
      <c r="D52" s="47">
        <f>SUM(J52,L52,N52,P52,R52,T52,V52,X52,Z52,AB52,AD52,AF52)</f>
        <v>294</v>
      </c>
      <c r="E52" s="48">
        <f>J52+L52+N52+P52+R52+T52+V52+X52+Z52</f>
        <v>294</v>
      </c>
      <c r="F52" s="48">
        <f t="shared" ref="F52" si="74">G52</f>
        <v>0</v>
      </c>
      <c r="G52" s="48">
        <f t="shared" ref="G52" si="75">SUM(K52,M52,O52,Q52,S52,U52,W52,Y52,AA52,AC52,AE52,AG52)</f>
        <v>0</v>
      </c>
      <c r="H52" s="48">
        <f t="shared" si="71"/>
        <v>0</v>
      </c>
      <c r="I52" s="48">
        <f t="shared" si="72"/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94">
        <v>0</v>
      </c>
      <c r="R52" s="94">
        <v>294</v>
      </c>
      <c r="S52" s="94">
        <v>0</v>
      </c>
      <c r="T52" s="94">
        <v>0</v>
      </c>
      <c r="U52" s="94">
        <v>0</v>
      </c>
      <c r="V52" s="94">
        <v>0</v>
      </c>
      <c r="W52" s="94">
        <v>0</v>
      </c>
      <c r="X52" s="94">
        <v>0</v>
      </c>
      <c r="Y52" s="94">
        <v>0</v>
      </c>
      <c r="Z52" s="94">
        <v>0</v>
      </c>
      <c r="AA52" s="94">
        <v>0</v>
      </c>
      <c r="AB52" s="94">
        <v>0</v>
      </c>
      <c r="AC52" s="94">
        <v>0</v>
      </c>
      <c r="AD52" s="94">
        <v>0</v>
      </c>
      <c r="AE52" s="94">
        <v>0</v>
      </c>
      <c r="AF52" s="94">
        <v>0</v>
      </c>
      <c r="AG52" s="94">
        <v>0</v>
      </c>
      <c r="AH52" s="40" t="s">
        <v>72</v>
      </c>
      <c r="AI52" s="41"/>
    </row>
    <row r="53" spans="1:35" s="98" customFormat="1" ht="21.75" customHeight="1" x14ac:dyDescent="0.3">
      <c r="A53" s="96"/>
      <c r="B53" s="111" t="s">
        <v>73</v>
      </c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3"/>
      <c r="AH53" s="30"/>
      <c r="AI53" s="97"/>
    </row>
    <row r="54" spans="1:35" s="101" customFormat="1" ht="27" customHeight="1" x14ac:dyDescent="0.3">
      <c r="A54" s="114" t="s">
        <v>74</v>
      </c>
      <c r="B54" s="116" t="s">
        <v>75</v>
      </c>
      <c r="C54" s="32" t="s">
        <v>28</v>
      </c>
      <c r="D54" s="33">
        <f>D55</f>
        <v>27364.999</v>
      </c>
      <c r="E54" s="33">
        <f>E55</f>
        <v>21608.035</v>
      </c>
      <c r="F54" s="33">
        <f>F55</f>
        <v>19388.851000000002</v>
      </c>
      <c r="G54" s="33">
        <f t="shared" ref="G54" si="76">G55</f>
        <v>19388.851000000002</v>
      </c>
      <c r="H54" s="33">
        <f t="shared" ref="H54:H61" si="77">IFERROR(G54/D54*100,0)</f>
        <v>70.852737834925563</v>
      </c>
      <c r="I54" s="33">
        <f t="shared" ref="I54:I61" si="78">IFERROR(G54/E54*100,0)</f>
        <v>89.729820411712609</v>
      </c>
      <c r="J54" s="72">
        <f t="shared" ref="J54:AG54" si="79">SUM(J55:J55)</f>
        <v>4021.8620000000001</v>
      </c>
      <c r="K54" s="72">
        <f t="shared" si="79"/>
        <v>1653.05</v>
      </c>
      <c r="L54" s="72">
        <f t="shared" si="79"/>
        <v>2341.7439999999997</v>
      </c>
      <c r="M54" s="72">
        <f t="shared" si="79"/>
        <v>2275.7719999999999</v>
      </c>
      <c r="N54" s="72">
        <f t="shared" si="79"/>
        <v>1578.9070000000002</v>
      </c>
      <c r="O54" s="72">
        <f t="shared" si="79"/>
        <v>1799.63</v>
      </c>
      <c r="P54" s="72">
        <f t="shared" si="79"/>
        <v>3345.3140000000003</v>
      </c>
      <c r="Q54" s="72">
        <f t="shared" si="79"/>
        <v>1604.3829999999998</v>
      </c>
      <c r="R54" s="72">
        <f t="shared" si="79"/>
        <v>2283.3710000000001</v>
      </c>
      <c r="S54" s="72">
        <f t="shared" si="79"/>
        <v>1878.6780000000001</v>
      </c>
      <c r="T54" s="72">
        <f t="shared" si="79"/>
        <v>1456.636</v>
      </c>
      <c r="U54" s="72">
        <f t="shared" si="79"/>
        <v>3360.2440000000001</v>
      </c>
      <c r="V54" s="72">
        <f t="shared" si="79"/>
        <v>2871.078</v>
      </c>
      <c r="W54" s="72">
        <f t="shared" si="79"/>
        <v>2240.4299999999998</v>
      </c>
      <c r="X54" s="72">
        <f t="shared" si="79"/>
        <v>2130.2159999999999</v>
      </c>
      <c r="Y54" s="72">
        <f t="shared" si="79"/>
        <v>1763.9829999999999</v>
      </c>
      <c r="Z54" s="72">
        <f t="shared" si="79"/>
        <v>1578.9070000000002</v>
      </c>
      <c r="AA54" s="72">
        <f t="shared" si="79"/>
        <v>2812.681</v>
      </c>
      <c r="AB54" s="72">
        <f t="shared" si="79"/>
        <v>1976.7070000000001</v>
      </c>
      <c r="AC54" s="72">
        <f t="shared" si="79"/>
        <v>0</v>
      </c>
      <c r="AD54" s="72">
        <f t="shared" si="79"/>
        <v>1868.5070000000001</v>
      </c>
      <c r="AE54" s="72">
        <f t="shared" si="79"/>
        <v>0</v>
      </c>
      <c r="AF54" s="72">
        <f t="shared" si="79"/>
        <v>1911.75</v>
      </c>
      <c r="AG54" s="72">
        <f t="shared" si="79"/>
        <v>0</v>
      </c>
      <c r="AH54" s="99"/>
      <c r="AI54" s="100"/>
    </row>
    <row r="55" spans="1:35" s="102" customFormat="1" ht="54" customHeight="1" x14ac:dyDescent="0.3">
      <c r="A55" s="115"/>
      <c r="B55" s="117"/>
      <c r="C55" s="37" t="s">
        <v>34</v>
      </c>
      <c r="D55" s="38">
        <f>SUM(J55,L55,N55,P55,R55,T55,V55,X55,Z55,AB55,AD55,AF55)</f>
        <v>27364.999</v>
      </c>
      <c r="E55" s="38">
        <f>J55+L55+N55+P55+R55+T55+V55+X55+Z55</f>
        <v>21608.035</v>
      </c>
      <c r="F55" s="38">
        <f>G55</f>
        <v>19388.851000000002</v>
      </c>
      <c r="G55" s="38">
        <f>SUM(K55,M55,O55,Q55,S55,U55,W55,Y55,AA55,AC55,AE55,AG55)</f>
        <v>19388.851000000002</v>
      </c>
      <c r="H55" s="38">
        <f t="shared" si="77"/>
        <v>70.852737834925563</v>
      </c>
      <c r="I55" s="38">
        <f t="shared" si="78"/>
        <v>89.729820411712609</v>
      </c>
      <c r="J55" s="39">
        <f>J57+J59+J61</f>
        <v>4021.8620000000001</v>
      </c>
      <c r="K55" s="39">
        <f t="shared" ref="K55:AG55" si="80">K57+K59+K61</f>
        <v>1653.05</v>
      </c>
      <c r="L55" s="39">
        <f t="shared" si="80"/>
        <v>2341.7439999999997</v>
      </c>
      <c r="M55" s="39">
        <f t="shared" si="80"/>
        <v>2275.7719999999999</v>
      </c>
      <c r="N55" s="39">
        <f t="shared" si="80"/>
        <v>1578.9070000000002</v>
      </c>
      <c r="O55" s="39">
        <f t="shared" si="80"/>
        <v>1799.63</v>
      </c>
      <c r="P55" s="39">
        <f t="shared" si="80"/>
        <v>3345.3140000000003</v>
      </c>
      <c r="Q55" s="39">
        <f t="shared" si="80"/>
        <v>1604.3829999999998</v>
      </c>
      <c r="R55" s="39">
        <f t="shared" si="80"/>
        <v>2283.3710000000001</v>
      </c>
      <c r="S55" s="39">
        <f t="shared" si="80"/>
        <v>1878.6780000000001</v>
      </c>
      <c r="T55" s="39">
        <f t="shared" si="80"/>
        <v>1456.636</v>
      </c>
      <c r="U55" s="39">
        <f t="shared" si="80"/>
        <v>3360.2440000000001</v>
      </c>
      <c r="V55" s="39">
        <f t="shared" si="80"/>
        <v>2871.078</v>
      </c>
      <c r="W55" s="39">
        <f t="shared" si="80"/>
        <v>2240.4299999999998</v>
      </c>
      <c r="X55" s="39">
        <f t="shared" si="80"/>
        <v>2130.2159999999999</v>
      </c>
      <c r="Y55" s="39">
        <f t="shared" si="80"/>
        <v>1763.9829999999999</v>
      </c>
      <c r="Z55" s="39">
        <f t="shared" si="80"/>
        <v>1578.9070000000002</v>
      </c>
      <c r="AA55" s="39">
        <f t="shared" si="80"/>
        <v>2812.681</v>
      </c>
      <c r="AB55" s="39">
        <f t="shared" si="80"/>
        <v>1976.7070000000001</v>
      </c>
      <c r="AC55" s="39">
        <f t="shared" si="80"/>
        <v>0</v>
      </c>
      <c r="AD55" s="39">
        <f t="shared" si="80"/>
        <v>1868.5070000000001</v>
      </c>
      <c r="AE55" s="39">
        <f t="shared" si="80"/>
        <v>0</v>
      </c>
      <c r="AF55" s="39">
        <f t="shared" si="80"/>
        <v>1911.75</v>
      </c>
      <c r="AG55" s="39">
        <f t="shared" si="80"/>
        <v>0</v>
      </c>
      <c r="AH55" s="90"/>
      <c r="AI55" s="100"/>
    </row>
    <row r="56" spans="1:35" s="1" customFormat="1" ht="30.75" customHeight="1" x14ac:dyDescent="0.3">
      <c r="A56" s="107"/>
      <c r="B56" s="118" t="s">
        <v>76</v>
      </c>
      <c r="C56" s="92" t="s">
        <v>28</v>
      </c>
      <c r="D56" s="43">
        <f>D57</f>
        <v>5436.5</v>
      </c>
      <c r="E56" s="43">
        <f t="shared" ref="E56:G56" si="81">E57</f>
        <v>4316.5410000000002</v>
      </c>
      <c r="F56" s="43">
        <f t="shared" si="81"/>
        <v>3659.2539999999999</v>
      </c>
      <c r="G56" s="43">
        <f t="shared" si="81"/>
        <v>3659.2539999999999</v>
      </c>
      <c r="H56" s="43">
        <f t="shared" si="77"/>
        <v>67.309003954750295</v>
      </c>
      <c r="I56" s="43">
        <f t="shared" si="78"/>
        <v>84.772830838395834</v>
      </c>
      <c r="J56" s="103">
        <f t="shared" ref="J56:AG56" si="82">SUM(J57:J57)</f>
        <v>791.31200000000001</v>
      </c>
      <c r="K56" s="103">
        <f t="shared" si="82"/>
        <v>293.041</v>
      </c>
      <c r="L56" s="103">
        <f t="shared" si="82"/>
        <v>467.18099999999998</v>
      </c>
      <c r="M56" s="103">
        <f t="shared" si="82"/>
        <v>416.40300000000002</v>
      </c>
      <c r="N56" s="103">
        <f t="shared" si="82"/>
        <v>313.41399999999999</v>
      </c>
      <c r="O56" s="103">
        <f t="shared" si="82"/>
        <v>306.27699999999999</v>
      </c>
      <c r="P56" s="103">
        <f t="shared" si="82"/>
        <v>669.47400000000005</v>
      </c>
      <c r="Q56" s="103">
        <f t="shared" si="82"/>
        <v>320.39699999999999</v>
      </c>
      <c r="R56" s="103">
        <f t="shared" si="82"/>
        <v>455.84399999999999</v>
      </c>
      <c r="S56" s="103">
        <f t="shared" si="82"/>
        <v>419.27100000000002</v>
      </c>
      <c r="T56" s="103">
        <f t="shared" si="82"/>
        <v>313.41399999999999</v>
      </c>
      <c r="U56" s="103">
        <f t="shared" si="82"/>
        <v>619.20799999999997</v>
      </c>
      <c r="V56" s="103">
        <f t="shared" si="82"/>
        <v>567.45399999999995</v>
      </c>
      <c r="W56" s="103">
        <f t="shared" si="82"/>
        <v>327.69099999999997</v>
      </c>
      <c r="X56" s="103">
        <f t="shared" si="82"/>
        <v>425.03399999999999</v>
      </c>
      <c r="Y56" s="103">
        <f t="shared" si="82"/>
        <v>385.75099999999998</v>
      </c>
      <c r="Z56" s="103">
        <f t="shared" si="82"/>
        <v>313.41399999999999</v>
      </c>
      <c r="AA56" s="103">
        <f>AA57</f>
        <v>571.21500000000003</v>
      </c>
      <c r="AB56" s="103">
        <f t="shared" si="82"/>
        <v>363.41399999999999</v>
      </c>
      <c r="AC56" s="103">
        <f t="shared" si="82"/>
        <v>0</v>
      </c>
      <c r="AD56" s="103">
        <f t="shared" si="82"/>
        <v>363.41399999999999</v>
      </c>
      <c r="AE56" s="103">
        <f t="shared" si="82"/>
        <v>0</v>
      </c>
      <c r="AF56" s="103">
        <f t="shared" si="82"/>
        <v>393.13099999999997</v>
      </c>
      <c r="AG56" s="103">
        <f t="shared" si="82"/>
        <v>0</v>
      </c>
      <c r="AH56" s="40" t="s">
        <v>77</v>
      </c>
    </row>
    <row r="57" spans="1:35" s="1" customFormat="1" ht="27" customHeight="1" x14ac:dyDescent="0.3">
      <c r="A57" s="108"/>
      <c r="B57" s="119"/>
      <c r="C57" s="89" t="s">
        <v>34</v>
      </c>
      <c r="D57" s="47">
        <f>SUM(J57,L57,N57,P57,R57,T57,V57,X57,Z57,AB57,AD57,AF57)</f>
        <v>5436.5</v>
      </c>
      <c r="E57" s="47">
        <f>J57+L57+N57+P57+R57+T57+V57+X57+Z57</f>
        <v>4316.5410000000002</v>
      </c>
      <c r="F57" s="47">
        <f>G57</f>
        <v>3659.2539999999999</v>
      </c>
      <c r="G57" s="47">
        <f>SUM(K57,M57,O57,Q57,S57,U57,W57,Y57,AA57,AC57,AE57,AG57)</f>
        <v>3659.2539999999999</v>
      </c>
      <c r="H57" s="47">
        <f t="shared" si="77"/>
        <v>67.309003954750295</v>
      </c>
      <c r="I57" s="47">
        <f t="shared" si="78"/>
        <v>84.772830838395834</v>
      </c>
      <c r="J57" s="49">
        <v>791.31200000000001</v>
      </c>
      <c r="K57" s="49">
        <v>293.041</v>
      </c>
      <c r="L57" s="49">
        <v>467.18099999999998</v>
      </c>
      <c r="M57" s="49">
        <v>416.40300000000002</v>
      </c>
      <c r="N57" s="49">
        <v>313.41399999999999</v>
      </c>
      <c r="O57" s="49">
        <v>306.27699999999999</v>
      </c>
      <c r="P57" s="49">
        <v>669.47400000000005</v>
      </c>
      <c r="Q57" s="49">
        <v>320.39699999999999</v>
      </c>
      <c r="R57" s="49">
        <v>455.84399999999999</v>
      </c>
      <c r="S57" s="49">
        <v>419.27100000000002</v>
      </c>
      <c r="T57" s="49">
        <v>313.41399999999999</v>
      </c>
      <c r="U57" s="49">
        <v>619.20799999999997</v>
      </c>
      <c r="V57" s="49">
        <v>567.45399999999995</v>
      </c>
      <c r="W57" s="49">
        <v>327.69099999999997</v>
      </c>
      <c r="X57" s="49">
        <v>425.03399999999999</v>
      </c>
      <c r="Y57" s="49">
        <v>385.75099999999998</v>
      </c>
      <c r="Z57" s="49">
        <v>313.41399999999999</v>
      </c>
      <c r="AA57" s="94">
        <v>571.21500000000003</v>
      </c>
      <c r="AB57" s="49">
        <v>363.41399999999999</v>
      </c>
      <c r="AC57" s="49">
        <v>0</v>
      </c>
      <c r="AD57" s="49">
        <v>363.41399999999999</v>
      </c>
      <c r="AE57" s="49">
        <v>0</v>
      </c>
      <c r="AF57" s="49">
        <v>393.13099999999997</v>
      </c>
      <c r="AG57" s="49">
        <v>0</v>
      </c>
      <c r="AH57" s="90"/>
    </row>
    <row r="58" spans="1:35" s="1" customFormat="1" ht="97.2" customHeight="1" x14ac:dyDescent="0.3">
      <c r="A58" s="107"/>
      <c r="B58" s="109" t="s">
        <v>78</v>
      </c>
      <c r="C58" s="92" t="s">
        <v>28</v>
      </c>
      <c r="D58" s="43">
        <f>D59</f>
        <v>3665.8989999999994</v>
      </c>
      <c r="E58" s="43">
        <f>E59</f>
        <v>2921.6639999999998</v>
      </c>
      <c r="F58" s="43">
        <f>F59</f>
        <v>2620.951</v>
      </c>
      <c r="G58" s="43">
        <f t="shared" ref="F58:G60" si="83">G59</f>
        <v>2620.951</v>
      </c>
      <c r="H58" s="43">
        <f t="shared" si="77"/>
        <v>71.495450365653838</v>
      </c>
      <c r="I58" s="43">
        <f t="shared" si="78"/>
        <v>89.707474918402681</v>
      </c>
      <c r="J58" s="103">
        <f t="shared" ref="J58:AG60" si="84">SUM(J59:J59)</f>
        <v>533.548</v>
      </c>
      <c r="K58" s="103">
        <v>232.51</v>
      </c>
      <c r="L58" s="103">
        <f t="shared" si="84"/>
        <v>315.01400000000001</v>
      </c>
      <c r="M58" s="103">
        <f t="shared" si="84"/>
        <v>249.572</v>
      </c>
      <c r="N58" s="103">
        <f t="shared" si="84"/>
        <v>215.05500000000001</v>
      </c>
      <c r="O58" s="103">
        <f t="shared" si="84"/>
        <v>214.136</v>
      </c>
      <c r="P58" s="103">
        <f t="shared" si="84"/>
        <v>451.37700000000001</v>
      </c>
      <c r="Q58" s="103">
        <f t="shared" si="84"/>
        <v>260.827</v>
      </c>
      <c r="R58" s="103">
        <f t="shared" si="84"/>
        <v>307.363</v>
      </c>
      <c r="S58" s="103">
        <f t="shared" si="84"/>
        <v>207.21700000000001</v>
      </c>
      <c r="T58" s="103">
        <f t="shared" si="84"/>
        <v>215.05500000000001</v>
      </c>
      <c r="U58" s="103">
        <f t="shared" si="84"/>
        <v>413.5</v>
      </c>
      <c r="V58" s="103">
        <f t="shared" si="84"/>
        <v>382.60300000000001</v>
      </c>
      <c r="W58" s="103">
        <f t="shared" si="84"/>
        <v>252.35400000000001</v>
      </c>
      <c r="X58" s="103">
        <f t="shared" si="84"/>
        <v>286.59399999999999</v>
      </c>
      <c r="Y58" s="103">
        <f t="shared" si="84"/>
        <v>335.77199999999999</v>
      </c>
      <c r="Z58" s="103">
        <f t="shared" si="84"/>
        <v>215.05500000000001</v>
      </c>
      <c r="AA58" s="103">
        <f t="shared" si="84"/>
        <v>455.06299999999999</v>
      </c>
      <c r="AB58" s="103">
        <f t="shared" si="84"/>
        <v>245.05500000000001</v>
      </c>
      <c r="AC58" s="103">
        <f t="shared" si="84"/>
        <v>0</v>
      </c>
      <c r="AD58" s="103">
        <f t="shared" si="84"/>
        <v>245.05500000000001</v>
      </c>
      <c r="AE58" s="103">
        <f t="shared" si="84"/>
        <v>0</v>
      </c>
      <c r="AF58" s="103">
        <f t="shared" si="84"/>
        <v>254.125</v>
      </c>
      <c r="AG58" s="103">
        <f t="shared" si="84"/>
        <v>0</v>
      </c>
      <c r="AH58" s="40" t="s">
        <v>79</v>
      </c>
    </row>
    <row r="59" spans="1:35" s="1" customFormat="1" ht="78" customHeight="1" x14ac:dyDescent="0.3">
      <c r="A59" s="108"/>
      <c r="B59" s="109"/>
      <c r="C59" s="89" t="s">
        <v>34</v>
      </c>
      <c r="D59" s="47">
        <f>SUM(J59,L59,N59,P59,R59,T59,V59,X59,Z59,AB59,AD59,AF59)</f>
        <v>3665.8989999999994</v>
      </c>
      <c r="E59" s="47">
        <f>J59+L59+N59+P59+R59+T59+V59+X59+Z59</f>
        <v>2921.6639999999998</v>
      </c>
      <c r="F59" s="47">
        <f>G59</f>
        <v>2620.951</v>
      </c>
      <c r="G59" s="47">
        <f>SUM(K59,M59,O59,Q59,S59,U59,W59,Y59,AA59,AC59,AE59,AG59)</f>
        <v>2620.951</v>
      </c>
      <c r="H59" s="47">
        <f t="shared" si="77"/>
        <v>71.495450365653838</v>
      </c>
      <c r="I59" s="47">
        <f t="shared" si="78"/>
        <v>89.707474918402681</v>
      </c>
      <c r="J59" s="49">
        <v>533.548</v>
      </c>
      <c r="K59" s="49">
        <v>232.51</v>
      </c>
      <c r="L59" s="49">
        <v>315.01400000000001</v>
      </c>
      <c r="M59" s="49">
        <v>249.572</v>
      </c>
      <c r="N59" s="49">
        <v>215.05500000000001</v>
      </c>
      <c r="O59" s="49">
        <v>214.136</v>
      </c>
      <c r="P59" s="49">
        <v>451.37700000000001</v>
      </c>
      <c r="Q59" s="49">
        <v>260.827</v>
      </c>
      <c r="R59" s="49">
        <v>307.363</v>
      </c>
      <c r="S59" s="49">
        <v>207.21700000000001</v>
      </c>
      <c r="T59" s="49">
        <v>215.05500000000001</v>
      </c>
      <c r="U59" s="49">
        <v>413.5</v>
      </c>
      <c r="V59" s="49">
        <v>382.60300000000001</v>
      </c>
      <c r="W59" s="49">
        <v>252.35400000000001</v>
      </c>
      <c r="X59" s="49">
        <v>286.59399999999999</v>
      </c>
      <c r="Y59" s="49">
        <v>335.77199999999999</v>
      </c>
      <c r="Z59" s="49">
        <v>215.05500000000001</v>
      </c>
      <c r="AA59" s="49">
        <v>455.06299999999999</v>
      </c>
      <c r="AB59" s="49">
        <v>245.05500000000001</v>
      </c>
      <c r="AC59" s="49">
        <v>0</v>
      </c>
      <c r="AD59" s="49">
        <v>245.05500000000001</v>
      </c>
      <c r="AE59" s="49">
        <v>0</v>
      </c>
      <c r="AF59" s="49">
        <v>254.125</v>
      </c>
      <c r="AG59" s="49">
        <v>0</v>
      </c>
      <c r="AH59" s="90"/>
    </row>
    <row r="60" spans="1:35" s="1" customFormat="1" ht="68.400000000000006" customHeight="1" x14ac:dyDescent="0.3">
      <c r="A60" s="107"/>
      <c r="B60" s="109" t="s">
        <v>80</v>
      </c>
      <c r="C60" s="92" t="s">
        <v>28</v>
      </c>
      <c r="D60" s="43">
        <f>D61</f>
        <v>18262.599999999999</v>
      </c>
      <c r="E60" s="43">
        <f>E61</f>
        <v>14369.83</v>
      </c>
      <c r="F60" s="43">
        <f t="shared" si="83"/>
        <v>13108.646000000002</v>
      </c>
      <c r="G60" s="43">
        <f>G61</f>
        <v>13108.646000000002</v>
      </c>
      <c r="H60" s="43">
        <f t="shared" si="77"/>
        <v>71.778640500257367</v>
      </c>
      <c r="I60" s="43">
        <f t="shared" si="78"/>
        <v>91.223389559932173</v>
      </c>
      <c r="J60" s="103">
        <f t="shared" si="84"/>
        <v>2697.002</v>
      </c>
      <c r="K60" s="103">
        <f t="shared" si="84"/>
        <v>1127.499</v>
      </c>
      <c r="L60" s="103">
        <f t="shared" si="84"/>
        <v>1559.549</v>
      </c>
      <c r="M60" s="103">
        <f t="shared" si="84"/>
        <v>1609.797</v>
      </c>
      <c r="N60" s="103">
        <f t="shared" si="84"/>
        <v>1050.4380000000001</v>
      </c>
      <c r="O60" s="103">
        <v>1279.2170000000001</v>
      </c>
      <c r="P60" s="103">
        <f t="shared" si="84"/>
        <v>2224.4630000000002</v>
      </c>
      <c r="Q60" s="103">
        <f t="shared" si="84"/>
        <v>1023.159</v>
      </c>
      <c r="R60" s="103">
        <f t="shared" si="84"/>
        <v>1520.164</v>
      </c>
      <c r="S60" s="103">
        <f t="shared" si="84"/>
        <v>1252.19</v>
      </c>
      <c r="T60" s="103">
        <f>T61</f>
        <v>928.16700000000003</v>
      </c>
      <c r="U60" s="103">
        <f>U61</f>
        <v>2327.5360000000001</v>
      </c>
      <c r="V60" s="103">
        <f t="shared" si="84"/>
        <v>1921.021</v>
      </c>
      <c r="W60" s="103">
        <f t="shared" si="84"/>
        <v>1660.385</v>
      </c>
      <c r="X60" s="103">
        <f t="shared" si="84"/>
        <v>1418.588</v>
      </c>
      <c r="Y60" s="103">
        <f t="shared" si="84"/>
        <v>1042.46</v>
      </c>
      <c r="Z60" s="103">
        <f t="shared" si="84"/>
        <v>1050.4380000000001</v>
      </c>
      <c r="AA60" s="103">
        <f t="shared" si="84"/>
        <v>1786.403</v>
      </c>
      <c r="AB60" s="103">
        <f t="shared" si="84"/>
        <v>1368.2380000000001</v>
      </c>
      <c r="AC60" s="103">
        <f t="shared" si="84"/>
        <v>0</v>
      </c>
      <c r="AD60" s="103">
        <f t="shared" si="84"/>
        <v>1260.038</v>
      </c>
      <c r="AE60" s="103">
        <f t="shared" si="84"/>
        <v>0</v>
      </c>
      <c r="AF60" s="103">
        <f t="shared" si="84"/>
        <v>1264.4939999999999</v>
      </c>
      <c r="AG60" s="103">
        <f t="shared" si="84"/>
        <v>0</v>
      </c>
      <c r="AH60" s="40" t="s">
        <v>81</v>
      </c>
    </row>
    <row r="61" spans="1:35" s="1" customFormat="1" ht="48.6" customHeight="1" x14ac:dyDescent="0.3">
      <c r="A61" s="108"/>
      <c r="B61" s="109"/>
      <c r="C61" s="89" t="s">
        <v>34</v>
      </c>
      <c r="D61" s="47">
        <f>SUM(J61,L61,N61,P61,R61,T61,V61,X61,Z61,AB61,AD61,AF61)</f>
        <v>18262.599999999999</v>
      </c>
      <c r="E61" s="47">
        <f>J61+L61+N61+P61+R61+T61+V61+X61+Z61</f>
        <v>14369.83</v>
      </c>
      <c r="F61" s="47">
        <f>G61</f>
        <v>13108.646000000002</v>
      </c>
      <c r="G61" s="47">
        <f>SUM(K61,M61,O61,Q61,S61,U61,W61,Y61,AA61,AC61,AE61,AG61)</f>
        <v>13108.646000000002</v>
      </c>
      <c r="H61" s="47">
        <f t="shared" si="77"/>
        <v>71.778640500257367</v>
      </c>
      <c r="I61" s="47">
        <f t="shared" si="78"/>
        <v>91.223389559932173</v>
      </c>
      <c r="J61" s="49">
        <v>2697.002</v>
      </c>
      <c r="K61" s="49">
        <v>1127.499</v>
      </c>
      <c r="L61" s="49">
        <v>1559.549</v>
      </c>
      <c r="M61" s="49">
        <v>1609.797</v>
      </c>
      <c r="N61" s="49">
        <v>1050.4380000000001</v>
      </c>
      <c r="O61" s="49">
        <v>1279.2170000000001</v>
      </c>
      <c r="P61" s="49">
        <v>2224.4630000000002</v>
      </c>
      <c r="Q61" s="49">
        <v>1023.159</v>
      </c>
      <c r="R61" s="49">
        <v>1520.164</v>
      </c>
      <c r="S61" s="49">
        <v>1252.19</v>
      </c>
      <c r="T61" s="49">
        <v>928.16700000000003</v>
      </c>
      <c r="U61" s="49">
        <v>2327.5360000000001</v>
      </c>
      <c r="V61" s="49">
        <v>1921.021</v>
      </c>
      <c r="W61" s="49">
        <v>1660.385</v>
      </c>
      <c r="X61" s="49">
        <v>1418.588</v>
      </c>
      <c r="Y61" s="49">
        <v>1042.46</v>
      </c>
      <c r="Z61" s="49">
        <v>1050.4380000000001</v>
      </c>
      <c r="AA61" s="49">
        <v>1786.403</v>
      </c>
      <c r="AB61" s="49">
        <v>1368.2380000000001</v>
      </c>
      <c r="AC61" s="49">
        <v>0</v>
      </c>
      <c r="AD61" s="49">
        <v>1260.038</v>
      </c>
      <c r="AE61" s="49">
        <v>0</v>
      </c>
      <c r="AF61" s="49">
        <v>1264.4939999999999</v>
      </c>
      <c r="AG61" s="49">
        <v>0</v>
      </c>
      <c r="AH61" s="26"/>
    </row>
    <row r="62" spans="1:35" x14ac:dyDescent="0.3">
      <c r="L62" s="106"/>
    </row>
  </sheetData>
  <mergeCells count="69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0"/>
    <mergeCell ref="B8:B10"/>
    <mergeCell ref="B11:AG11"/>
    <mergeCell ref="A12:A13"/>
    <mergeCell ref="B12:B13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4:A15"/>
    <mergeCell ref="B14:B15"/>
    <mergeCell ref="A16:A17"/>
    <mergeCell ref="B16:B17"/>
    <mergeCell ref="A18:A19"/>
    <mergeCell ref="B18:B19"/>
    <mergeCell ref="A34:A35"/>
    <mergeCell ref="B34:B35"/>
    <mergeCell ref="B20:AG20"/>
    <mergeCell ref="A21:A22"/>
    <mergeCell ref="B21:B22"/>
    <mergeCell ref="B23:AG23"/>
    <mergeCell ref="A24:A25"/>
    <mergeCell ref="B24:B25"/>
    <mergeCell ref="B28:AG28"/>
    <mergeCell ref="A29:A31"/>
    <mergeCell ref="B29:B31"/>
    <mergeCell ref="A32:A33"/>
    <mergeCell ref="B32:B33"/>
    <mergeCell ref="A36:A37"/>
    <mergeCell ref="B36:B37"/>
    <mergeCell ref="B38:B39"/>
    <mergeCell ref="B40:B41"/>
    <mergeCell ref="A42:A43"/>
    <mergeCell ref="B42:B43"/>
    <mergeCell ref="A44:A46"/>
    <mergeCell ref="B44:B46"/>
    <mergeCell ref="A47:A48"/>
    <mergeCell ref="B47:B48"/>
    <mergeCell ref="A49:A50"/>
    <mergeCell ref="B49:B50"/>
    <mergeCell ref="A58:A59"/>
    <mergeCell ref="B58:B59"/>
    <mergeCell ref="A60:A61"/>
    <mergeCell ref="B60:B61"/>
    <mergeCell ref="B51:B52"/>
    <mergeCell ref="B53:AG53"/>
    <mergeCell ref="A54:A55"/>
    <mergeCell ref="B54:B55"/>
    <mergeCell ref="A56:A57"/>
    <mergeCell ref="B56:B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2025-10-09T12:33:12Z</dcterms:modified>
</cp:coreProperties>
</file>