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bookViews>
  <sheets>
    <sheet name="Лист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1" i="1" l="1"/>
  <c r="I61" i="1" s="1"/>
  <c r="F61" i="1"/>
  <c r="F60" i="1" s="1"/>
  <c r="E61" i="1"/>
  <c r="D61" i="1"/>
  <c r="AF60" i="1"/>
  <c r="AD60" i="1"/>
  <c r="AB60" i="1"/>
  <c r="Z60" i="1"/>
  <c r="X60" i="1"/>
  <c r="V60" i="1"/>
  <c r="T60" i="1"/>
  <c r="S60" i="1"/>
  <c r="R60" i="1"/>
  <c r="Q60" i="1"/>
  <c r="P60" i="1"/>
  <c r="O60" i="1"/>
  <c r="N60" i="1"/>
  <c r="M60" i="1"/>
  <c r="L60" i="1"/>
  <c r="K60" i="1"/>
  <c r="J60" i="1"/>
  <c r="G60" i="1"/>
  <c r="H60" i="1" s="1"/>
  <c r="E60" i="1"/>
  <c r="I60" i="1" s="1"/>
  <c r="D60" i="1"/>
  <c r="G59" i="1"/>
  <c r="I59" i="1" s="1"/>
  <c r="F59" i="1"/>
  <c r="E59" i="1"/>
  <c r="D59" i="1"/>
  <c r="AF58" i="1"/>
  <c r="AD58" i="1"/>
  <c r="AB58" i="1"/>
  <c r="Z58" i="1"/>
  <c r="X58" i="1"/>
  <c r="V58" i="1"/>
  <c r="T58" i="1"/>
  <c r="S58" i="1"/>
  <c r="R58" i="1"/>
  <c r="Q58" i="1"/>
  <c r="P58" i="1"/>
  <c r="O58" i="1"/>
  <c r="N58" i="1"/>
  <c r="M58" i="1"/>
  <c r="L58" i="1"/>
  <c r="J58" i="1"/>
  <c r="F58" i="1"/>
  <c r="E58" i="1"/>
  <c r="D58" i="1"/>
  <c r="G57" i="1"/>
  <c r="F57" i="1"/>
  <c r="E57" i="1"/>
  <c r="D57" i="1"/>
  <c r="AF56" i="1"/>
  <c r="AD56" i="1"/>
  <c r="AB56" i="1"/>
  <c r="Z56" i="1"/>
  <c r="X56" i="1"/>
  <c r="V56" i="1"/>
  <c r="T56" i="1"/>
  <c r="S56" i="1"/>
  <c r="R56" i="1"/>
  <c r="Q56" i="1"/>
  <c r="P56" i="1"/>
  <c r="O56" i="1"/>
  <c r="N56" i="1"/>
  <c r="M56" i="1"/>
  <c r="L56" i="1"/>
  <c r="K56" i="1"/>
  <c r="J56" i="1"/>
  <c r="F56" i="1"/>
  <c r="E56" i="1"/>
  <c r="D56" i="1"/>
  <c r="AF55" i="1"/>
  <c r="AD55" i="1"/>
  <c r="AD54" i="1" s="1"/>
  <c r="AB55" i="1"/>
  <c r="Z55" i="1"/>
  <c r="X55" i="1"/>
  <c r="V55" i="1"/>
  <c r="T55" i="1"/>
  <c r="S55" i="1"/>
  <c r="R55" i="1"/>
  <c r="Q55" i="1"/>
  <c r="Q54" i="1" s="1"/>
  <c r="P55" i="1"/>
  <c r="O55" i="1"/>
  <c r="N55" i="1"/>
  <c r="M55" i="1"/>
  <c r="L55" i="1"/>
  <c r="K55" i="1"/>
  <c r="J55" i="1"/>
  <c r="E55" i="1"/>
  <c r="E54" i="1" s="1"/>
  <c r="AF54" i="1"/>
  <c r="AB54" i="1"/>
  <c r="Z54" i="1"/>
  <c r="X54" i="1"/>
  <c r="T54" i="1"/>
  <c r="S54" i="1"/>
  <c r="R54" i="1"/>
  <c r="P54" i="1"/>
  <c r="O54" i="1"/>
  <c r="N54" i="1"/>
  <c r="L54" i="1"/>
  <c r="K54" i="1"/>
  <c r="J54" i="1"/>
  <c r="G52" i="1"/>
  <c r="F52" i="1"/>
  <c r="E52" i="1"/>
  <c r="I52" i="1" s="1"/>
  <c r="D52" i="1"/>
  <c r="H52" i="1" s="1"/>
  <c r="AF51" i="1"/>
  <c r="AD51" i="1"/>
  <c r="AB51" i="1"/>
  <c r="Z51" i="1"/>
  <c r="X51" i="1"/>
  <c r="V51" i="1"/>
  <c r="T51" i="1"/>
  <c r="S51" i="1"/>
  <c r="R51" i="1"/>
  <c r="P51" i="1"/>
  <c r="N51" i="1"/>
  <c r="L51" i="1"/>
  <c r="K51" i="1"/>
  <c r="J51" i="1"/>
  <c r="G51" i="1"/>
  <c r="F51" i="1"/>
  <c r="E51" i="1"/>
  <c r="I51" i="1" s="1"/>
  <c r="D51" i="1"/>
  <c r="H51" i="1" s="1"/>
  <c r="G50" i="1"/>
  <c r="I50" i="1" s="1"/>
  <c r="F50" i="1"/>
  <c r="E50" i="1"/>
  <c r="D50" i="1"/>
  <c r="D49" i="1" s="1"/>
  <c r="H49" i="1" s="1"/>
  <c r="AF49" i="1"/>
  <c r="AD49" i="1"/>
  <c r="AB49" i="1"/>
  <c r="Z49" i="1"/>
  <c r="X49" i="1"/>
  <c r="V49" i="1"/>
  <c r="T49" i="1"/>
  <c r="S49" i="1"/>
  <c r="R49" i="1"/>
  <c r="P49" i="1"/>
  <c r="N49" i="1"/>
  <c r="L49" i="1"/>
  <c r="K49" i="1"/>
  <c r="J49" i="1"/>
  <c r="G49" i="1"/>
  <c r="I49" i="1" s="1"/>
  <c r="F49" i="1"/>
  <c r="E49" i="1"/>
  <c r="AF48" i="1"/>
  <c r="AD48" i="1"/>
  <c r="AB48" i="1"/>
  <c r="Z48" i="1"/>
  <c r="X48" i="1"/>
  <c r="V48" i="1"/>
  <c r="T48" i="1"/>
  <c r="S48" i="1"/>
  <c r="R48" i="1"/>
  <c r="Q48" i="1"/>
  <c r="P48" i="1"/>
  <c r="O48" i="1"/>
  <c r="N48" i="1"/>
  <c r="M48" i="1"/>
  <c r="L48" i="1"/>
  <c r="K48" i="1"/>
  <c r="J48" i="1"/>
  <c r="D48" i="1" s="1"/>
  <c r="D47" i="1" s="1"/>
  <c r="G48" i="1"/>
  <c r="E48" i="1"/>
  <c r="AF47" i="1"/>
  <c r="AD47" i="1"/>
  <c r="AB47" i="1"/>
  <c r="X47" i="1"/>
  <c r="V47" i="1"/>
  <c r="T47" i="1"/>
  <c r="R47" i="1"/>
  <c r="Q47" i="1"/>
  <c r="P47" i="1"/>
  <c r="N47" i="1"/>
  <c r="L47" i="1"/>
  <c r="E47" i="1"/>
  <c r="G46" i="1"/>
  <c r="E46" i="1"/>
  <c r="D46" i="1"/>
  <c r="G45" i="1"/>
  <c r="H45" i="1" s="1"/>
  <c r="E45" i="1"/>
  <c r="I45" i="1" s="1"/>
  <c r="D45" i="1"/>
  <c r="AF44" i="1"/>
  <c r="AD44" i="1"/>
  <c r="AB44" i="1"/>
  <c r="Z44" i="1"/>
  <c r="X44" i="1"/>
  <c r="V44" i="1"/>
  <c r="T44" i="1"/>
  <c r="S44" i="1"/>
  <c r="R44" i="1"/>
  <c r="Q44" i="1"/>
  <c r="P44" i="1"/>
  <c r="O44" i="1"/>
  <c r="N44" i="1"/>
  <c r="M44" i="1"/>
  <c r="L44" i="1"/>
  <c r="K44" i="1"/>
  <c r="J44" i="1"/>
  <c r="D44" i="1"/>
  <c r="G43" i="1"/>
  <c r="F43" i="1"/>
  <c r="F42" i="1" s="1"/>
  <c r="E43" i="1"/>
  <c r="I43" i="1" s="1"/>
  <c r="D43" i="1"/>
  <c r="D42" i="1" s="1"/>
  <c r="AF42" i="1"/>
  <c r="AD42" i="1"/>
  <c r="AB42" i="1"/>
  <c r="Z42" i="1"/>
  <c r="X42" i="1"/>
  <c r="V42" i="1"/>
  <c r="T42" i="1"/>
  <c r="R42" i="1"/>
  <c r="Q42" i="1"/>
  <c r="P42" i="1"/>
  <c r="N42" i="1"/>
  <c r="L42" i="1"/>
  <c r="K42" i="1"/>
  <c r="G42" i="1"/>
  <c r="H42" i="1" s="1"/>
  <c r="E42" i="1"/>
  <c r="I42" i="1" s="1"/>
  <c r="G41" i="1"/>
  <c r="E41" i="1"/>
  <c r="E40" i="1" s="1"/>
  <c r="D41" i="1"/>
  <c r="AF40" i="1"/>
  <c r="Z40" i="1"/>
  <c r="X40" i="1"/>
  <c r="T40" i="1"/>
  <c r="S40" i="1"/>
  <c r="R40" i="1"/>
  <c r="Q40" i="1"/>
  <c r="P40" i="1"/>
  <c r="N40" i="1"/>
  <c r="M40" i="1"/>
  <c r="L40" i="1"/>
  <c r="K40" i="1"/>
  <c r="J40" i="1"/>
  <c r="D40" i="1"/>
  <c r="G39" i="1"/>
  <c r="I39" i="1" s="1"/>
  <c r="F39" i="1"/>
  <c r="E39" i="1"/>
  <c r="D39" i="1"/>
  <c r="H39" i="1" s="1"/>
  <c r="AF38" i="1"/>
  <c r="AD38" i="1"/>
  <c r="AB38" i="1"/>
  <c r="Z38" i="1"/>
  <c r="X38" i="1"/>
  <c r="V38" i="1"/>
  <c r="T38" i="1"/>
  <c r="R38" i="1"/>
  <c r="Q38" i="1"/>
  <c r="P38" i="1"/>
  <c r="N38" i="1"/>
  <c r="L38" i="1"/>
  <c r="K38" i="1"/>
  <c r="J38" i="1"/>
  <c r="G38" i="1"/>
  <c r="F38" i="1"/>
  <c r="E38" i="1" s="1"/>
  <c r="D38" i="1"/>
  <c r="H38" i="1" s="1"/>
  <c r="G37" i="1"/>
  <c r="I37" i="1" s="1"/>
  <c r="F37" i="1"/>
  <c r="F36" i="1" s="1"/>
  <c r="E37" i="1"/>
  <c r="D37" i="1"/>
  <c r="D36" i="1" s="1"/>
  <c r="AF36" i="1"/>
  <c r="AD36" i="1"/>
  <c r="AB36" i="1"/>
  <c r="Z36" i="1"/>
  <c r="X36" i="1"/>
  <c r="V36" i="1"/>
  <c r="T36" i="1"/>
  <c r="S36" i="1"/>
  <c r="R36" i="1"/>
  <c r="Q36" i="1"/>
  <c r="P36" i="1"/>
  <c r="O36" i="1"/>
  <c r="N36" i="1"/>
  <c r="M36" i="1"/>
  <c r="L36" i="1"/>
  <c r="K36" i="1"/>
  <c r="J36" i="1"/>
  <c r="I36" i="1"/>
  <c r="G36" i="1"/>
  <c r="E36" i="1"/>
  <c r="AF35" i="1"/>
  <c r="AD35" i="1"/>
  <c r="AB35" i="1"/>
  <c r="AB34" i="1" s="1"/>
  <c r="Z35" i="1"/>
  <c r="X35" i="1"/>
  <c r="X34" i="1" s="1"/>
  <c r="V35" i="1"/>
  <c r="T35" i="1"/>
  <c r="T34" i="1" s="1"/>
  <c r="S35" i="1"/>
  <c r="R35" i="1"/>
  <c r="R34" i="1" s="1"/>
  <c r="Q35" i="1"/>
  <c r="P35" i="1"/>
  <c r="P34" i="1" s="1"/>
  <c r="O35" i="1"/>
  <c r="N35" i="1"/>
  <c r="M35" i="1"/>
  <c r="L35" i="1"/>
  <c r="L34" i="1" s="1"/>
  <c r="K35" i="1"/>
  <c r="J35" i="1"/>
  <c r="G35" i="1"/>
  <c r="I35" i="1" s="1"/>
  <c r="I34" i="1" s="1"/>
  <c r="F35" i="1"/>
  <c r="E35" i="1"/>
  <c r="D35" i="1"/>
  <c r="D34" i="1" s="1"/>
  <c r="AF34" i="1"/>
  <c r="AD34" i="1"/>
  <c r="Z34" i="1"/>
  <c r="V34" i="1"/>
  <c r="S34" i="1"/>
  <c r="Q34" i="1"/>
  <c r="N34" i="1"/>
  <c r="M34" i="1"/>
  <c r="K34" i="1"/>
  <c r="J34" i="1"/>
  <c r="G34" i="1"/>
  <c r="F34" i="1"/>
  <c r="E34" i="1"/>
  <c r="G33" i="1"/>
  <c r="I33" i="1" s="1"/>
  <c r="F33" i="1"/>
  <c r="E33" i="1"/>
  <c r="D33" i="1"/>
  <c r="D32" i="1" s="1"/>
  <c r="AF32" i="1"/>
  <c r="AD32" i="1"/>
  <c r="AB32" i="1"/>
  <c r="Z32" i="1"/>
  <c r="X32" i="1"/>
  <c r="V32" i="1"/>
  <c r="T32" i="1"/>
  <c r="S32" i="1"/>
  <c r="R32" i="1"/>
  <c r="Q32" i="1"/>
  <c r="P32" i="1"/>
  <c r="N32" i="1"/>
  <c r="M32" i="1"/>
  <c r="L32" i="1"/>
  <c r="K32" i="1"/>
  <c r="J32" i="1"/>
  <c r="G32" i="1"/>
  <c r="F32" i="1"/>
  <c r="E32" i="1"/>
  <c r="I32" i="1" s="1"/>
  <c r="AF31" i="1"/>
  <c r="AD31" i="1"/>
  <c r="AB31" i="1"/>
  <c r="Z31" i="1"/>
  <c r="X31" i="1"/>
  <c r="V31" i="1"/>
  <c r="T31" i="1"/>
  <c r="R31" i="1"/>
  <c r="P31" i="1"/>
  <c r="N31" i="1"/>
  <c r="L31" i="1"/>
  <c r="K31" i="1"/>
  <c r="J31" i="1"/>
  <c r="G31" i="1"/>
  <c r="E31" i="1"/>
  <c r="AF30" i="1"/>
  <c r="AD30" i="1"/>
  <c r="X30" i="1"/>
  <c r="V30" i="1"/>
  <c r="R30" i="1"/>
  <c r="Q30" i="1"/>
  <c r="N30" i="1"/>
  <c r="M30" i="1"/>
  <c r="L30" i="1"/>
  <c r="L29" i="1" s="1"/>
  <c r="J30" i="1"/>
  <c r="J29" i="1" s="1"/>
  <c r="AF29" i="1"/>
  <c r="X29" i="1"/>
  <c r="R29" i="1"/>
  <c r="Q29" i="1"/>
  <c r="M29" i="1"/>
  <c r="G27" i="1"/>
  <c r="H27" i="1" s="1"/>
  <c r="F27" i="1"/>
  <c r="E27" i="1"/>
  <c r="I27" i="1" s="1"/>
  <c r="D27" i="1"/>
  <c r="G26" i="1"/>
  <c r="F26" i="1"/>
  <c r="E26" i="1"/>
  <c r="E25" i="1" s="1"/>
  <c r="E24" i="1" s="1"/>
  <c r="I24" i="1" s="1"/>
  <c r="D26" i="1"/>
  <c r="AF25" i="1"/>
  <c r="AE25" i="1"/>
  <c r="AD25" i="1"/>
  <c r="AD24" i="1" s="1"/>
  <c r="AC25" i="1"/>
  <c r="AB25" i="1"/>
  <c r="AA25" i="1"/>
  <c r="Z25" i="1"/>
  <c r="Z24" i="1" s="1"/>
  <c r="Y25" i="1"/>
  <c r="X25" i="1"/>
  <c r="W25" i="1"/>
  <c r="V25" i="1"/>
  <c r="V24" i="1" s="1"/>
  <c r="U25" i="1"/>
  <c r="T25" i="1"/>
  <c r="S25" i="1"/>
  <c r="R25" i="1"/>
  <c r="R24" i="1" s="1"/>
  <c r="Q25" i="1"/>
  <c r="P25" i="1"/>
  <c r="O25" i="1"/>
  <c r="N25" i="1"/>
  <c r="N24" i="1" s="1"/>
  <c r="M25" i="1"/>
  <c r="L25" i="1"/>
  <c r="L24" i="1" s="1"/>
  <c r="K25" i="1"/>
  <c r="J25" i="1"/>
  <c r="J24" i="1" s="1"/>
  <c r="G25" i="1"/>
  <c r="F25" i="1"/>
  <c r="F24" i="1" s="1"/>
  <c r="D25" i="1"/>
  <c r="D24" i="1" s="1"/>
  <c r="AE24" i="1"/>
  <c r="AC24" i="1"/>
  <c r="AA24" i="1"/>
  <c r="Y24" i="1"/>
  <c r="W24" i="1"/>
  <c r="U24" i="1"/>
  <c r="S24" i="1"/>
  <c r="Q24" i="1"/>
  <c r="O24" i="1"/>
  <c r="M24" i="1"/>
  <c r="K24" i="1"/>
  <c r="G24" i="1"/>
  <c r="G22" i="1"/>
  <c r="E22" i="1"/>
  <c r="E21" i="1" s="1"/>
  <c r="D22" i="1"/>
  <c r="AG21" i="1"/>
  <c r="AF21" i="1"/>
  <c r="AE21" i="1"/>
  <c r="AD21" i="1"/>
  <c r="AC21" i="1"/>
  <c r="AB21" i="1"/>
  <c r="AA21" i="1"/>
  <c r="Z21" i="1"/>
  <c r="Y21" i="1"/>
  <c r="X21" i="1"/>
  <c r="W21" i="1"/>
  <c r="V21" i="1"/>
  <c r="U21" i="1"/>
  <c r="T21" i="1"/>
  <c r="S21" i="1"/>
  <c r="R21" i="1"/>
  <c r="Q21" i="1"/>
  <c r="P21" i="1"/>
  <c r="O21" i="1"/>
  <c r="N21" i="1"/>
  <c r="L21" i="1"/>
  <c r="K21" i="1"/>
  <c r="J21" i="1"/>
  <c r="D21" i="1"/>
  <c r="G19" i="1"/>
  <c r="I19" i="1" s="1"/>
  <c r="F19" i="1"/>
  <c r="F18" i="1" s="1"/>
  <c r="E19" i="1"/>
  <c r="D19" i="1"/>
  <c r="D18" i="1" s="1"/>
  <c r="AF18" i="1"/>
  <c r="AD18" i="1"/>
  <c r="AC18" i="1"/>
  <c r="AB18" i="1"/>
  <c r="AA18" i="1"/>
  <c r="Z18" i="1"/>
  <c r="Y18" i="1"/>
  <c r="X18" i="1"/>
  <c r="W18" i="1"/>
  <c r="V18" i="1"/>
  <c r="U18" i="1"/>
  <c r="T18" i="1"/>
  <c r="S18" i="1"/>
  <c r="R18" i="1"/>
  <c r="Q18" i="1"/>
  <c r="P18" i="1"/>
  <c r="O18" i="1"/>
  <c r="N18" i="1"/>
  <c r="L18" i="1"/>
  <c r="K18" i="1"/>
  <c r="J18" i="1"/>
  <c r="I18" i="1"/>
  <c r="G18" i="1"/>
  <c r="E18" i="1"/>
  <c r="G17" i="1"/>
  <c r="E17" i="1"/>
  <c r="D17" i="1"/>
  <c r="AF16" i="1"/>
  <c r="AD16" i="1"/>
  <c r="AC16" i="1"/>
  <c r="AB16" i="1"/>
  <c r="AA16" i="1"/>
  <c r="Z16" i="1"/>
  <c r="Y16" i="1"/>
  <c r="X16" i="1"/>
  <c r="W16" i="1"/>
  <c r="V16" i="1"/>
  <c r="U16" i="1"/>
  <c r="T16" i="1"/>
  <c r="S16" i="1"/>
  <c r="R16" i="1"/>
  <c r="Q16" i="1"/>
  <c r="P16" i="1"/>
  <c r="N16" i="1"/>
  <c r="L16" i="1"/>
  <c r="K16" i="1"/>
  <c r="J16" i="1"/>
  <c r="E16" i="1"/>
  <c r="D16" i="1"/>
  <c r="G15" i="1"/>
  <c r="E15" i="1"/>
  <c r="AF14" i="1"/>
  <c r="AD14" i="1"/>
  <c r="AC14" i="1"/>
  <c r="AB14" i="1"/>
  <c r="AA14" i="1"/>
  <c r="Z14" i="1"/>
  <c r="Y14" i="1"/>
  <c r="X14" i="1"/>
  <c r="W14" i="1"/>
  <c r="V14" i="1"/>
  <c r="U14" i="1"/>
  <c r="T14" i="1"/>
  <c r="S14" i="1"/>
  <c r="R14" i="1"/>
  <c r="Q14" i="1"/>
  <c r="P14" i="1"/>
  <c r="O14" i="1"/>
  <c r="N14" i="1"/>
  <c r="L14" i="1"/>
  <c r="K14" i="1"/>
  <c r="J14" i="1"/>
  <c r="E14" i="1"/>
  <c r="D14" i="1"/>
  <c r="AF13" i="1"/>
  <c r="AD13" i="1"/>
  <c r="AC13" i="1"/>
  <c r="AC12" i="1" s="1"/>
  <c r="AB13" i="1"/>
  <c r="AA13" i="1"/>
  <c r="Z13" i="1"/>
  <c r="Y13" i="1"/>
  <c r="Y12" i="1" s="1"/>
  <c r="X13" i="1"/>
  <c r="W13" i="1"/>
  <c r="V13" i="1"/>
  <c r="U13" i="1"/>
  <c r="U12" i="1" s="1"/>
  <c r="T13" i="1"/>
  <c r="S13" i="1"/>
  <c r="R13" i="1"/>
  <c r="Q13" i="1"/>
  <c r="P13" i="1"/>
  <c r="O13" i="1"/>
  <c r="N13" i="1"/>
  <c r="L13" i="1"/>
  <c r="K13" i="1"/>
  <c r="K12" i="1" s="1"/>
  <c r="J13" i="1"/>
  <c r="E13" i="1"/>
  <c r="D13" i="1"/>
  <c r="D12" i="1" s="1"/>
  <c r="AG12" i="1"/>
  <c r="AF12" i="1"/>
  <c r="AE12" i="1"/>
  <c r="AD12" i="1"/>
  <c r="AB12" i="1"/>
  <c r="AA12" i="1"/>
  <c r="Z12" i="1"/>
  <c r="X12" i="1"/>
  <c r="W12" i="1"/>
  <c r="V12" i="1"/>
  <c r="T12" i="1"/>
  <c r="S12" i="1"/>
  <c r="R12" i="1"/>
  <c r="P12" i="1"/>
  <c r="O12" i="1"/>
  <c r="N12" i="1"/>
  <c r="J12" i="1"/>
  <c r="E12" i="1"/>
  <c r="AF10" i="1"/>
  <c r="AB10" i="1"/>
  <c r="Z10" i="1"/>
  <c r="X10" i="1"/>
  <c r="T10" i="1"/>
  <c r="R10" i="1"/>
  <c r="P10" i="1"/>
  <c r="K10" i="1"/>
  <c r="G10" i="1" s="1"/>
  <c r="F10" i="1"/>
  <c r="AD9" i="1"/>
  <c r="V9" i="1"/>
  <c r="R9" i="1"/>
  <c r="Q9" i="1"/>
  <c r="Q8" i="1" s="1"/>
  <c r="N9" i="1"/>
  <c r="M9" i="1"/>
  <c r="M8" i="1" s="1"/>
  <c r="J9" i="1"/>
  <c r="R8" i="1"/>
  <c r="J8" i="1"/>
  <c r="V8" i="1" l="1"/>
  <c r="F17" i="1"/>
  <c r="F16" i="1" s="1"/>
  <c r="I17" i="1"/>
  <c r="G16" i="1"/>
  <c r="H17" i="1"/>
  <c r="I25" i="1"/>
  <c r="P24" i="1"/>
  <c r="P9" i="1"/>
  <c r="P8" i="1" s="1"/>
  <c r="X24" i="1"/>
  <c r="X9" i="1"/>
  <c r="X8" i="1" s="1"/>
  <c r="AB24" i="1"/>
  <c r="AF24" i="1"/>
  <c r="AF9" i="1"/>
  <c r="AF8" i="1" s="1"/>
  <c r="AB30" i="1"/>
  <c r="AB29" i="1" s="1"/>
  <c r="H31" i="1"/>
  <c r="H35" i="1"/>
  <c r="H34" i="1" s="1"/>
  <c r="I38" i="1"/>
  <c r="F46" i="1"/>
  <c r="F44" i="1" s="1"/>
  <c r="G44" i="1"/>
  <c r="I46" i="1"/>
  <c r="H46" i="1"/>
  <c r="I57" i="1"/>
  <c r="H57" i="1"/>
  <c r="G56" i="1"/>
  <c r="F22" i="1"/>
  <c r="F21" i="1" s="1"/>
  <c r="G21" i="1"/>
  <c r="I22" i="1"/>
  <c r="H22" i="1"/>
  <c r="T24" i="1"/>
  <c r="I26" i="1"/>
  <c r="H26" i="1"/>
  <c r="H50" i="1"/>
  <c r="L12" i="1"/>
  <c r="L9" i="1"/>
  <c r="G13" i="1"/>
  <c r="Q12" i="1"/>
  <c r="F15" i="1"/>
  <c r="F14" i="1" s="1"/>
  <c r="I15" i="1"/>
  <c r="G14" i="1"/>
  <c r="H15" i="1"/>
  <c r="H18" i="1"/>
  <c r="H24" i="1"/>
  <c r="H25" i="1"/>
  <c r="T30" i="1"/>
  <c r="T29" i="1" s="1"/>
  <c r="I31" i="1"/>
  <c r="D31" i="1"/>
  <c r="N29" i="1"/>
  <c r="N10" i="1"/>
  <c r="V29" i="1"/>
  <c r="V10" i="1"/>
  <c r="AD29" i="1"/>
  <c r="AD10" i="1"/>
  <c r="AD8" i="1" s="1"/>
  <c r="K30" i="1"/>
  <c r="K47" i="1"/>
  <c r="O30" i="1"/>
  <c r="O47" i="1"/>
  <c r="S30" i="1"/>
  <c r="S47" i="1"/>
  <c r="Z30" i="1"/>
  <c r="Z47" i="1"/>
  <c r="F55" i="1"/>
  <c r="F54" i="1" s="1"/>
  <c r="P30" i="1"/>
  <c r="P29" i="1" s="1"/>
  <c r="H32" i="1"/>
  <c r="D29" i="1"/>
  <c r="H33" i="1"/>
  <c r="F41" i="1"/>
  <c r="I41" i="1"/>
  <c r="H41" i="1"/>
  <c r="G40" i="1"/>
  <c r="E44" i="1"/>
  <c r="F48" i="1"/>
  <c r="F47" i="1" s="1"/>
  <c r="I48" i="1"/>
  <c r="G47" i="1"/>
  <c r="H48" i="1"/>
  <c r="G55" i="1"/>
  <c r="M54" i="1"/>
  <c r="D55" i="1"/>
  <c r="D54" i="1" s="1"/>
  <c r="V54" i="1"/>
  <c r="E30" i="1"/>
  <c r="E29" i="1" s="1"/>
  <c r="F31" i="1"/>
  <c r="F45" i="1"/>
  <c r="J47" i="1"/>
  <c r="H59" i="1"/>
  <c r="H19" i="1"/>
  <c r="H37" i="1"/>
  <c r="H36" i="1" s="1"/>
  <c r="H43" i="1"/>
  <c r="G58" i="1"/>
  <c r="H61" i="1"/>
  <c r="H55" i="1" l="1"/>
  <c r="G54" i="1"/>
  <c r="I55" i="1"/>
  <c r="Z9" i="1"/>
  <c r="Z8" i="1" s="1"/>
  <c r="Z29" i="1"/>
  <c r="F13" i="1"/>
  <c r="F12" i="1" s="1"/>
  <c r="G12" i="1"/>
  <c r="I13" i="1"/>
  <c r="H13" i="1"/>
  <c r="I21" i="1"/>
  <c r="H21" i="1"/>
  <c r="H16" i="1"/>
  <c r="I16" i="1"/>
  <c r="E9" i="1"/>
  <c r="L8" i="1"/>
  <c r="D30" i="1"/>
  <c r="E10" i="1"/>
  <c r="D10" i="1"/>
  <c r="H10" i="1" s="1"/>
  <c r="N8" i="1"/>
  <c r="I44" i="1"/>
  <c r="H44" i="1"/>
  <c r="H58" i="1"/>
  <c r="I58" i="1"/>
  <c r="O9" i="1"/>
  <c r="O8" i="1" s="1"/>
  <c r="O29" i="1"/>
  <c r="H14" i="1"/>
  <c r="I14" i="1"/>
  <c r="AB9" i="1"/>
  <c r="AB8" i="1" s="1"/>
  <c r="H47" i="1"/>
  <c r="I47" i="1"/>
  <c r="I40" i="1"/>
  <c r="H40" i="1"/>
  <c r="F40" i="1"/>
  <c r="S9" i="1"/>
  <c r="S8" i="1" s="1"/>
  <c r="S29" i="1"/>
  <c r="G30" i="1"/>
  <c r="K9" i="1"/>
  <c r="K29" i="1"/>
  <c r="T9" i="1"/>
  <c r="T8" i="1" s="1"/>
  <c r="I56" i="1"/>
  <c r="H56" i="1"/>
  <c r="E8" i="1" l="1"/>
  <c r="I10" i="1"/>
  <c r="F30" i="1"/>
  <c r="F29" i="1" s="1"/>
  <c r="I30" i="1"/>
  <c r="G29" i="1"/>
  <c r="H30" i="1"/>
  <c r="D9" i="1"/>
  <c r="D8" i="1" s="1"/>
  <c r="K8" i="1"/>
  <c r="G9" i="1"/>
  <c r="I54" i="1"/>
  <c r="H54" i="1"/>
  <c r="H12" i="1"/>
  <c r="I12" i="1"/>
  <c r="H9" i="1" l="1"/>
  <c r="F9" i="1"/>
  <c r="F8" i="1" s="1"/>
  <c r="I9" i="1"/>
  <c r="G8" i="1"/>
  <c r="I29" i="1"/>
  <c r="H29" i="1"/>
  <c r="I8" i="1" l="1"/>
  <c r="H8" i="1"/>
</calcChain>
</file>

<file path=xl/sharedStrings.xml><?xml version="1.0" encoding="utf-8"?>
<sst xmlns="http://schemas.openxmlformats.org/spreadsheetml/2006/main" count="141" uniqueCount="75">
  <si>
    <t xml:space="preserve">Отчет о ходе реализации муниципальной программы </t>
  </si>
  <si>
    <t xml:space="preserve"> "Развитие гражданского общества города Когалыма»" </t>
  </si>
  <si>
    <t>тыс. рублей</t>
  </si>
  <si>
    <t>№п/п</t>
  </si>
  <si>
    <t>Наименование направления (подпрограмм), структурных элементов</t>
  </si>
  <si>
    <t>Источники финансирования</t>
  </si>
  <si>
    <t>План на 2026</t>
  </si>
  <si>
    <t xml:space="preserve">План на </t>
  </si>
  <si>
    <t xml:space="preserve">Профинансировано на </t>
  </si>
  <si>
    <t xml:space="preserve">Кассовый расход </t>
  </si>
  <si>
    <t>Исполнение, %</t>
  </si>
  <si>
    <t>январь</t>
  </si>
  <si>
    <t>февраль</t>
  </si>
  <si>
    <t>март</t>
  </si>
  <si>
    <t>апрель</t>
  </si>
  <si>
    <t>май</t>
  </si>
  <si>
    <t>июнь</t>
  </si>
  <si>
    <t>июль</t>
  </si>
  <si>
    <t>август</t>
  </si>
  <si>
    <t>сентябрь</t>
  </si>
  <si>
    <t>октябрь</t>
  </si>
  <si>
    <t>ноябрь</t>
  </si>
  <si>
    <t>декабрь</t>
  </si>
  <si>
    <t>Результаты реализации и причины отклонений факта от плана</t>
  </si>
  <si>
    <t>к плану на год</t>
  </si>
  <si>
    <t>к плану на отчетную дату</t>
  </si>
  <si>
    <t xml:space="preserve">план </t>
  </si>
  <si>
    <t>кассовый расход</t>
  </si>
  <si>
    <t>Всего по муниципальной программе</t>
  </si>
  <si>
    <t>Всего</t>
  </si>
  <si>
    <t>бюджет  города Когалыма</t>
  </si>
  <si>
    <t>внебюджетные источники</t>
  </si>
  <si>
    <t>Поддержка социально ориентированных некоммерческих организаций города Когалыма и создание условий для самоорганизации граждан по осуществлению собственных инициатив</t>
  </si>
  <si>
    <t xml:space="preserve"> 1.1</t>
  </si>
  <si>
    <t>Комплекс процессных мероприятий «Обеспечение поддержки гражданских инициатив», в том числе:</t>
  </si>
  <si>
    <t>бюджет города Когалыма</t>
  </si>
  <si>
    <t>1.  Организован и проведен конкурс социально значимых проектов среди социально ориентированных
некоммерческих организаций города Когалыма</t>
  </si>
  <si>
    <t>0.00</t>
  </si>
  <si>
    <t>2.     Организован и проведен конкурс на предоставление субсидии некоммерческой организации, не являющейся государственным (муниципальным) учреждением, в целях финансового обеспечения затрат на выполнение функций ресурсного центра поддержки НКО</t>
  </si>
  <si>
    <r>
      <t xml:space="preserve">           В целях финансового обеспечения затрат на выполнение функций ресурсного центра поддержки НКО в 2026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четырех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(очные, по телефону, электронная почта и мессенджеры):  Январь - 33 ; Февраль -26 Март -25; Апрель -49; Май-21, Июнь -___,  Июль -_____, Август - ___, Сентябрь____,Октябрь -___, Ноябрь - __,Декабрь -_____. Итого за отчетный период: 129.                                                                                                                                                                                                                                                                                                   </t>
    </r>
    <r>
      <rPr>
        <b/>
        <sz val="12"/>
        <rFont val="Times New Roman"/>
        <family val="1"/>
        <charset val="204"/>
      </rPr>
      <t xml:space="preserve">
</t>
    </r>
    <r>
      <rPr>
        <sz val="12"/>
        <rFont val="Times New Roman"/>
        <family val="1"/>
        <charset val="204"/>
      </rPr>
      <t xml:space="preserve">
         2) Мероприятия:  в рамках методического сопровождения участия социально ориентированных некоммерческих организаций, их руководителей, организаторов в конкурсах в направлениях «развитие некоммерческих организаций, их социально ориентированной деятельности, гражданских инициатив», «развитие межнациональных (межэтнических) взаимоотношений, поддержка межнационального единства»: не менее 3 конкурсов / не менее 3 заявок (проектов, инициатив) :проведен обучающий семинар на стартовавшие грантовые конкурсы 2026 год, подана заявка на региональный конкурс по инициативному бюджетированию.  На ФПГ были поданы заявки от АНО «ЕРМАК» и АНО «АЛЫЕ ПАРУСа». На Грант Губернатора для СО НКО были поданы заявки от: АНО «РЦ НКО Когалыма», АНО «ЕРМАК», АНО «НКО Таджиков Когалыма», АНО «Вуккэн Тохи», АНО «АЛЫЕ ПАРУСа», АНО «Выбери жизнь», РОО «Конгресс татар ХМАО-Югры». На грант для физ лиц поданы следующие заявки:  - Спортивно военно-патриотическая страйкбольная игра "Орлёнок", номинация:"Охрана здоровья, пропаганда здорового образа жизни, физической культуры и спорта"; -Киноплощадка «Югра объединяет», номинация: "Поддержка молодежных проектов"; -"Спектр развития", номинация "Социальное обслуживание, социальная поддержка и защита отдельных категорий граждан"; - "Чемоданчик туриста «Югра в игре», номинация: "Историческое просвещение и патриотическое воспитание"; "Гитара с нуля до сцены: Развитие музыкальной студии для детей и подростков", номинация: "Наука и образование"; проект "Передышка" для РАСпрекрасных школьников и их родителей", номинация: "Социальное обслуживание, социальная поддержка и защита отдельных категорий граждан".
- 16.01,21.01, - 22.01. 2025 специалисты РЦ приняли участие в подготовке проекта «Спортивный оазис» 
- 26.01.2026 специалисты РЦ ознакомились с правилами сдачи отчетов в МИНЮСТ от «Юристы для НКО» 
- 27.01.2025 директор ресурсного центра  получила удостоверение о повышении квалификации «Проектирование и управление экспертными продуктами»
- 02.02.2026 организован "круглый стол" по взаимодействию национально культурных обществ, органов власти и системы профилактики правонарушений. 
- 10.02.2025 специалисты ресурсного центра ознакомились с материалами ПСП-Фонда, посвященные методикам и практикам преподавания русского языка детям с миграционной историей
-11-13.02.2025 директор ресурсного центра приняла участие в «Делай саммит с Центром ГРАНИ:» в г. Екатеринбурге . 
-17.02.26 специалисты ресурсного центра приняли участие в вебинаре Фонда гражданских и социальных инициатив, на котором рассказали о конкурсах, обучении и работе платформы "ЕЛКА". Ссылка на публикацию: https://vk.com/wall-203821726_2295
-17.02.26 специалисты ресурсного центра ознакомились с материалами юристов для НКО Правового ресурсного центра "Третий сектор" на тему: базовые правила работы с разными источниками финансирования». Ссылка на публикацию: https://vk.com/wall-203821726_2296
-19.02.2026 специалисты РЦ ознакомились с материалами ПСП-Фонда «Должны ли дети-иностранные граждане повторно проходить тести-рование на знание русского языка при переходе из одной школы в другую». Ссылка на пресс-релиз https://vk.com/wall-203821726_2300
- 19.02.2026 онлайн -встречи "ХМАО-Югра: узнать за 60 секунд", ссылка на публикацию: https://vk.com/wall-203821726_2301
-21.02.2026 специалисты РЦ приняли участие в Семинаре «ТОС – от команды к территории. Масленица – повод познакомиться». Ссылка на пресс-релиз: https://vk.com/wall-203821726_2304
-26.02.2026  директор ресурсного центра приняла участие в программе «с 7 до 10», в которой рассказала про III межмуниципальный форум «Гармонизация межнациональных отношений в ХМАО Югре. Ссылка на публикацию https://vk.com/wall-694554_29932
-27.02.2026 в Доме Дружбы в Когалыме состоялся итоговый регио-нальный форум проекта — III межмуниципальный форум «Гармониза-ция межнациональных отношений в ХМАО Югре. Организация меро-приятий в сфере адаптации иностранных граждан, профилактики кон-фликтов и экстремизма». Ссылка на публикацию https://vk.com/wall-203821726_2312
-03.03.2026 специалисты РЦ прослушали вебинар «ПСП-Фонда» Тема: Освоение русской лексики иноязычными школьниками
- 04.03.2026 специалисты РЦ прослушали вебинар Фонда гражданских и социальных инициатив «клубно-досуговые проекты» 
- 11.03.2026 специалисты РЦ прослушали вебинар Фонда гражданских и социальных инициатив «социальные проекты»
- 16.03.2026 специалисты РЦ прослушали вебинар «Новые правила сдачи отчётности НКО в Минюст»
- 14-16.04.2026 Специалисты РЦ  в составе делегации города приняли участие в ежегодном Всероссийском форуме национального единства в г. Ханты-Мансийске 
- 17-19.04.2026 Директор РЦ приняла участие в образовательном интенсиве «НКО360» от Академии «Добрино»
- 25.04.2026 Специалисты РЦ провели молодежный форум «Духовное и культурное единство народов России». Ссылка на публикацию: https://vk.com/wall-203821726_2294, https://vk.com/wall-203821726_2356
- 28.04.2026 Специалисты провели форум «Русский язык как культурный код и средство межнационального общения» в рамках проекта-победителя конкурса для СО НКО Когалыма. Ссылка на пресс-релиз: https://vk.com/wall-203821726_2367, https://vk.com/wall-203821726_2369
 -09.05.2026 Специалисты РЦ  в составе команда АНО «ЕРМАК» провели в парке военной техники игру-реконструкцию «По следам героя» Ссыл-ка на пресс-релиз: https://vk.com/wall-203821726_2273 
-13.05.2026 Местное отделение Ассамблеи народов России в Когалыме и национальные НКО приняли участие в телемосте «Многонациональ-ная история Победы», организованном коллегами из Урая. Ссылка на пресс-релиз https://vk.com/wall-203821726_2342 
-16.05.2026 Специалисты  РЦ ознакомились с материалами «Юристы НКО» «10 готовых образцов документов для НКО»   
-19.05.2026 Менеджер РЦ приняла участие во встрече О.Н.Ануфриевой и И.Каск с общественниками города. Ссылка на публикацию: https://vk.com/wall-203821726_2348
- 23.05.26 Менеджер РЦ приняла участие в Субботнике, приуроченному к проходящей сейчас акции «Вода России». Ссылка на пресс-релиз: https://vk.com/wall-203821726_2295
- 29-31.05.2026 Менеджер РЦ приняла участие в акции «День соседей» на территории парка «Югорочка», сквер «Фестивальный» и территории ТОС Мечта Ссылка на пресс-релиз: https://vk.com/wall-203821726_2393, https://vk.com/wall-203821726_2394, https://vk.com/wall-230133475_176.
   3) </t>
    </r>
    <r>
      <rPr>
        <u/>
        <sz val="12"/>
        <rFont val="Times New Roman"/>
        <family val="1"/>
        <charset val="204"/>
      </rPr>
      <t xml:space="preserve">Уроки вежливости» для мигрантов              </t>
    </r>
    <r>
      <rPr>
        <sz val="12"/>
        <rFont val="Times New Roman"/>
        <family val="1"/>
        <charset val="204"/>
      </rPr>
      <t xml:space="preserve">                                                                                                                                                                                                                                                                                                             -   27.01.2026 даны разъяснения по личному запросу от лидеров национально-культурных объединений города Когалыма.
-  02.02.2026 даны разъяснения по личному запросу от лидеров национально-культурных объединений города Когалыма.
- 13.03.2026 даны разъяснения по личному запросу от лидеров национально-культурных объединений города Когалыма.                                                                                                                                                                                        - 28.04.2026, даны разъяснения по личному запросу от лидеров национально-культурных объединений города Когалыма.                                                                                                                                                                         - 07.05.26, даны разъяснения по личному запросу от лидеров наци-онально-культурных объединений города Когалыма.                                                                                                                                                        4) За отчетный период (январь)  проведено _1_ индивидуальное и _1_ групповое занятие по РКИ (русский как иностранный) для взрослых. За отчетный период проведено 6 обучающих занятий по РКИ (русский как ино-странный) для групп детей-школьников и  16 индивидуальныхзанятий  с детьми - иностранными гражданами , проживающими в г.Когалыме .                                                                                 За отчетный период (февраль)  проведено _1_ индивидуальное и _1_ групповое занятие по РКИ (русский как иностранный) для взрослых. За отчетный период проведено 8 обучающих занятий по РКИ (русский как иностранный) для групп детей-школьников и 13 индивидуальных.занятий  с детьми - иностранными горажданами , проживающими в г.Когалыме .                                                                                           За отчетный период (март)  проведено _1_ индивидуальное и _1_ групповое занятие по РКИ (русский как иностранный) для взрослых. За отчетный период проведено 15 обучающих занятий по РКИ (русский как иностранный) для групп детей-школьников и 3 индивидуальных занятий  с детьми - иностранными горажданами , проживающими в г.Когалыме .                                                                                        За отчетный период (апрель) проведено 5 индивидуальных и 3 групповых занятий по РКИ (русский как иностранный) для взрослых.За отчетный период проведено 8 обучающих занятий по РКИ (русский как иностранный) для групп детей-школьников  и 7 индивидуальных занятий с детьми - иностранными гражданами, проживающими в городе Когалым.                                                                                                                                                                                                                      За отчетный период (май) проведено  2 индивидуальных и 2 групповых заня-тия по РКИ (русский как иностранный) для взрослых. За отчетный период проведено 7 обучающих занятий по РКИ (русский как иностранный) для групп детей-школьников. В мае 2026 года было проведено 11 индивидуальных занятий с детьми - иностранными гражданами, прожи-вающими в городе Когалым                                    
5) Публикации : январь - размещено 12 публикаций на различных площадках;февраль -28, март-14 , апрель - 23, май-20,июнь - ___ , июль - ___ Всего за отчетный период 97 публикаций. Все ссылки на посты в социальных сетях РЦ и на официальном сайте: https://vk.com/public203821726 .                                                                                                                                                                                                                               
</t>
    </r>
    <r>
      <rPr>
        <u/>
        <sz val="12"/>
        <rFont val="Times New Roman"/>
        <family val="1"/>
        <charset val="204"/>
      </rPr>
      <t xml:space="preserve">6) реализация проекта "Школа актива НКО":       </t>
    </r>
    <r>
      <rPr>
        <sz val="12"/>
        <rFont val="Times New Roman"/>
        <family val="1"/>
        <charset val="204"/>
      </rPr>
      <t xml:space="preserve">                                                                                                                                                                                                                                                                                                            -  28.01.2025  Школа актива НКО онлайн-вебинар «Грантовые конкурсы 2026 года для социальных и социокультурных проектов» с экспертом Мариной Дмитриевой. https://vk.com/wall-203821726_2265                                                                                                                                                                                                                                                                                                                                                                          -27.02.2026  Школа актива НКО  - тренинг «Минюст 2026: от формы к делу — тренинг по отчётности для НКО» со спикером Спа-сибиным А.А. ». Ссылка на публикацию: https://vk.com/wall-203821726_2314               
- 27.03.26 Школа актива НКО- тренинг по лич-ному бренду для лидеров НКО, общественников и городских активи-стов на тему: «Как общественнику стать лидером мнений в соцсетях". Тренинг провела Надежда Груздева - эксперт по развитию социальных инициатив через личный бренд и структурированную работу организа-ции. Ссылка на публикацию: https://vk.com/wall-203821726_2295    - 27.04.26 Специалисты РЦ провели Школу актива НКО- финальная проверка перед отправкой". Спикер Дмитриева М.В. - эксперт по проектированию с многолетним опытом. Ссылка на пресс-релиз: https://vk.com/wall-203821726_22957)                                                                                                                                                                                                                                                                                                                                                                          7)организация проведения, участия во всероссийских (региональных, муниципальных) акциях (проектах, мероприятиях) для некоммерческих организаций: «Югра - Защитникам Отечества», «Георгиевская лента», «Окна Победы», "Вода России", "День соседей"
8) Поведен обучающий семинар на стартовавшие грантовые конкурсы 2026 года, подана заявка на региональный конкурс по ИБ, 
На ФПГ были поданы заявки от АНО «ЕРМАК» и АНО «АЛЫЕ ПА-РУСА». С 1 апреля стартует Грант Губернатора Югры для СО НКО и физических лиц.</t>
    </r>
  </si>
  <si>
    <t>3.    Организован и проведен отбор на предоставление субсидий ТОС города Когалыма на осуществление собственных инициатив по вопросам местного значения</t>
  </si>
  <si>
    <t>Поддержка граждан, внесших значительный вклад в развитие гражданского общества</t>
  </si>
  <si>
    <t xml:space="preserve"> 2.1</t>
  </si>
  <si>
    <t>Комплекс процессных мероприятий «Поддержка граждан, внесших значительный вклад в развитие гражданского общества» / Оказана поддержка гражданам, удостоенным звания «Почётный гражданин города Когалыма»</t>
  </si>
  <si>
    <t>Информационная открытость деятельности Администрации города Когалыма</t>
  </si>
  <si>
    <t xml:space="preserve"> 3.1. </t>
  </si>
  <si>
    <t>Комплекс процессных мероприятий «Обеспечение открытости деятельности органов местного
самоуправления и освещение деятельности в телевизионных эфирах»</t>
  </si>
  <si>
    <t>Оосвещение деятельности  структурных подразделенийАдминистрации города Когалыма  в телевизионных эфирах</t>
  </si>
  <si>
    <t>Обеспечение осуществления деятельности муниципального тказенного учреждения "Редакция газеты "Когалымский вестник"</t>
  </si>
  <si>
    <t xml:space="preserve">Экономия средств 1677,30 тыс.руб образовалась в связи с тем, что оплата расходов по договорам ГПХ на выплату гонорара авторам произведена на основании фактически выполненного объема работ. Экономия сложилась в силу недостаточного количества социально-значимых тем и мероприятий, прошедших в данном периоде и требующих обязательного освещения в прессе и привлечения автора со стороны.Остаток денежных средств образовался по следующим причинам:                                                                                                      1) работы сотрудников в режиме неполного рабочего времени (режим неполного рабочего времени, внешнее совместительство);                                                                                                                                                                                                                                                                                                                                                                                    2) выплаты ежеквартальной премии                                                                                                                                                                                                                                                                                                                                                                                                                                                                          Остаток денежных средств образовался в связи с тем, что оплата расходов произведена на основании выставленных счетов-фактур.                                                                                                                                                                                                                                                                                                                                                                                                                                                                                                                                   </t>
  </si>
  <si>
    <t>Молодежь города Когалыма</t>
  </si>
  <si>
    <t xml:space="preserve"> 4.1.</t>
  </si>
  <si>
    <t xml:space="preserve">Комплекс процессных мероприятий «Молодёжь города Когалыма» всего,
в том числе
</t>
  </si>
  <si>
    <t>1    Создание условий для развития духовно-нравственных и гражданско-патриотических качеств детей и молодёжи</t>
  </si>
  <si>
    <t xml:space="preserve"> 2.    Создание условий для разностороннего развития, самореализации и роста созидательной активности молодёж», (всего), в том числе: </t>
  </si>
  <si>
    <t xml:space="preserve"> 2. / 2.1    Организованы и проведены мероприятия, проекты, направленные на разностороннее развитие, самореализацию и рост созидательной
активности молодёжи</t>
  </si>
  <si>
    <t>2 ./  2.2   Организован и проведен конкурс молодёжных инициатив города Когалыма</t>
  </si>
  <si>
    <t>2 / 2.3    Организованы и проведены мероприятия, проекты по вовлечению молодёжи в добровольческую деятельность</t>
  </si>
  <si>
    <t>2 / 2.4    Предоставлена субсидия некоммерческим организациям, не являющимся государственными (муниципальными), на выполнение функций ресурсного центра поддержки и развития добровольчества в городе Когалыме</t>
  </si>
  <si>
    <t>запланировано к реализации во 2 кв.2026</t>
  </si>
  <si>
    <t xml:space="preserve"> 3.     Обеспечение деятельности учреждения сферы работы с молодёжью и развитие его материально-технической базы </t>
  </si>
  <si>
    <t xml:space="preserve">расхожждение в сумме 4297,11 по причигне </t>
  </si>
  <si>
    <t>внебюджетные источики</t>
  </si>
  <si>
    <t xml:space="preserve"> 4.    Реализация мероприятий в целях организации досуга детей, подростков и молодёжи (всего), в том числ:</t>
  </si>
  <si>
    <t>4. / 4.1    Реализованы мероприятия в целях организации досуга детей, подростков и молодёжи</t>
  </si>
  <si>
    <t>4 ./  4.2   Предоставлена субсидия в связи с выполнением муниципальной работы «Организация досуга детей, подростков и молодёжи»</t>
  </si>
  <si>
    <t>Структурные элементы, не входящие в направления (подпрограммы)</t>
  </si>
  <si>
    <t xml:space="preserve">  5.2.</t>
  </si>
  <si>
    <t>Комплекс процессных мероприятий «Обеспечение деятельности органов местного самоуправления города Когалыма», в том числе:</t>
  </si>
  <si>
    <t>1 Обеспечено функционирование ОпоСВ</t>
  </si>
  <si>
    <t>Расхождение по заработной плате по факту составляет 467,29 тыс.руб.</t>
  </si>
  <si>
    <t xml:space="preserve">2 Обеспечено функционирование сектора пресс-службы </t>
  </si>
  <si>
    <t>Расхождение в сумме 600,62 тыс.руб.</t>
  </si>
  <si>
    <t>3 Обеспечено функционирование УВП</t>
  </si>
  <si>
    <t>Расхождение в сумме 1148,68 (в связи с б/л)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</si>
</sst>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_ ;[Red]\-#,##0.0\ "/>
    <numFmt numFmtId="165" formatCode="#,##0_ ;[Red]\-#,##0\ "/>
    <numFmt numFmtId="166" formatCode="#,##0.00_ ;[Red]\-#,##0.00\ "/>
  </numFmts>
  <fonts count="30" x14ac:knownFonts="1">
    <font>
      <sz val="11"/>
      <color theme="1"/>
      <name val="Calibri"/>
      <family val="2"/>
      <scheme val="minor"/>
    </font>
    <font>
      <sz val="11"/>
      <color theme="1"/>
      <name val="Calibri"/>
      <family val="2"/>
      <charset val="204"/>
      <scheme val="minor"/>
    </font>
    <font>
      <sz val="11"/>
      <color rgb="FFFF0000"/>
      <name val="Calibri"/>
      <family val="2"/>
      <charset val="204"/>
      <scheme val="minor"/>
    </font>
    <font>
      <b/>
      <sz val="11"/>
      <color theme="1"/>
      <name val="Calibri"/>
      <family val="2"/>
      <charset val="204"/>
      <scheme val="minor"/>
    </font>
    <font>
      <sz val="11"/>
      <name val="Calibri"/>
      <family val="2"/>
      <charset val="204"/>
      <scheme val="minor"/>
    </font>
    <font>
      <sz val="11"/>
      <name val="Times New Roman"/>
      <family val="1"/>
      <charset val="204"/>
    </font>
    <font>
      <sz val="12"/>
      <name val="Times New Roman"/>
      <family val="1"/>
      <charset val="204"/>
    </font>
    <font>
      <sz val="16"/>
      <name val="Times New Roman"/>
      <family val="1"/>
      <charset val="204"/>
    </font>
    <font>
      <sz val="14"/>
      <name val="Times New Roman"/>
      <family val="1"/>
      <charset val="204"/>
    </font>
    <font>
      <sz val="12"/>
      <name val="Calibri"/>
      <family val="2"/>
      <charset val="204"/>
      <scheme val="minor"/>
    </font>
    <font>
      <b/>
      <sz val="12"/>
      <name val="Times New Roman"/>
      <family val="1"/>
      <charset val="204"/>
    </font>
    <font>
      <b/>
      <sz val="11"/>
      <name val="Times New Roman"/>
      <family val="1"/>
      <charset val="204"/>
    </font>
    <font>
      <b/>
      <sz val="12"/>
      <name val="Calibri"/>
      <family val="2"/>
      <charset val="204"/>
      <scheme val="minor"/>
    </font>
    <font>
      <b/>
      <sz val="11"/>
      <name val="Calibri"/>
      <family val="2"/>
      <charset val="204"/>
      <scheme val="minor"/>
    </font>
    <font>
      <sz val="12"/>
      <color rgb="FFFF0000"/>
      <name val="Calibri"/>
      <family val="2"/>
      <charset val="204"/>
      <scheme val="minor"/>
    </font>
    <font>
      <sz val="12"/>
      <color rgb="FFFF0000"/>
      <name val="Times New Roman"/>
      <family val="1"/>
      <charset val="204"/>
    </font>
    <font>
      <sz val="16"/>
      <name val="Calibri"/>
      <family val="2"/>
      <charset val="204"/>
      <scheme val="minor"/>
    </font>
    <font>
      <u/>
      <sz val="12"/>
      <name val="Times New Roman"/>
      <family val="1"/>
      <charset val="204"/>
    </font>
    <font>
      <b/>
      <sz val="12"/>
      <color theme="1"/>
      <name val="Times New Roman"/>
      <family val="1"/>
      <charset val="204"/>
    </font>
    <font>
      <b/>
      <sz val="11"/>
      <color theme="1"/>
      <name val="Times New Roman"/>
      <family val="1"/>
      <charset val="204"/>
    </font>
    <font>
      <sz val="11"/>
      <color theme="1"/>
      <name val="Times New Roman"/>
      <family val="1"/>
      <charset val="204"/>
    </font>
    <font>
      <sz val="12"/>
      <color theme="1"/>
      <name val="Times New Roman"/>
      <family val="1"/>
      <charset val="204"/>
    </font>
    <font>
      <sz val="16"/>
      <color theme="1"/>
      <name val="Calibri"/>
      <family val="2"/>
      <charset val="204"/>
      <scheme val="minor"/>
    </font>
    <font>
      <b/>
      <i/>
      <sz val="12"/>
      <color theme="1"/>
      <name val="Times New Roman"/>
      <family val="1"/>
      <charset val="204"/>
    </font>
    <font>
      <i/>
      <sz val="12"/>
      <name val="Times New Roman"/>
      <family val="1"/>
      <charset val="204"/>
    </font>
    <font>
      <i/>
      <sz val="12"/>
      <color theme="1"/>
      <name val="Times New Roman"/>
      <family val="1"/>
      <charset val="204"/>
    </font>
    <font>
      <b/>
      <i/>
      <sz val="12"/>
      <name val="Times New Roman"/>
      <family val="1"/>
      <charset val="204"/>
    </font>
    <font>
      <sz val="16"/>
      <color rgb="FFFF0000"/>
      <name val="Calibri"/>
      <family val="2"/>
      <charset val="204"/>
      <scheme val="minor"/>
    </font>
    <font>
      <sz val="14"/>
      <name val="Calibri"/>
      <family val="2"/>
      <charset val="204"/>
      <scheme val="minor"/>
    </font>
    <font>
      <b/>
      <sz val="14"/>
      <name val="Calibri"/>
      <family val="2"/>
      <charset val="204"/>
      <scheme val="minor"/>
    </font>
  </fonts>
  <fills count="5">
    <fill>
      <patternFill patternType="none"/>
    </fill>
    <fill>
      <patternFill patternType="gray125"/>
    </fill>
    <fill>
      <patternFill patternType="solid">
        <fgColor theme="2"/>
        <bgColor indexed="64"/>
      </patternFill>
    </fill>
    <fill>
      <patternFill patternType="solid">
        <fgColor theme="4" tint="0.79998168889431442"/>
        <bgColor indexed="64"/>
      </patternFill>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89">
    <xf numFmtId="0" fontId="0" fillId="0" borderId="0" xfId="0"/>
    <xf numFmtId="0" fontId="4" fillId="0" borderId="0" xfId="1" applyFont="1" applyProtection="1"/>
    <xf numFmtId="0" fontId="5" fillId="0" borderId="0" xfId="1" applyFont="1" applyAlignment="1" applyProtection="1">
      <alignment horizontal="left" vertical="top" wrapText="1"/>
    </xf>
    <xf numFmtId="0" fontId="6" fillId="0" borderId="0" xfId="1" applyFont="1" applyFill="1" applyAlignment="1" applyProtection="1">
      <alignment horizontal="justify" vertical="center" wrapText="1"/>
    </xf>
    <xf numFmtId="0" fontId="6" fillId="0" borderId="0" xfId="1" applyFont="1" applyAlignment="1" applyProtection="1">
      <alignment horizontal="justify" vertical="center" wrapText="1"/>
    </xf>
    <xf numFmtId="0" fontId="6" fillId="0" borderId="0" xfId="1" applyFont="1" applyAlignment="1" applyProtection="1">
      <alignment vertical="center" wrapText="1"/>
    </xf>
    <xf numFmtId="164" fontId="6" fillId="0" borderId="0" xfId="1" applyNumberFormat="1" applyFont="1" applyAlignment="1" applyProtection="1">
      <alignment vertical="center" wrapText="1"/>
    </xf>
    <xf numFmtId="164" fontId="7" fillId="0" borderId="0" xfId="1" applyNumberFormat="1" applyFont="1" applyAlignment="1" applyProtection="1">
      <alignment horizontal="left" vertical="center" wrapText="1"/>
    </xf>
    <xf numFmtId="0" fontId="8" fillId="0" borderId="0" xfId="1" applyFont="1" applyAlignment="1" applyProtection="1">
      <alignment vertical="center" wrapText="1"/>
    </xf>
    <xf numFmtId="0" fontId="9" fillId="0" borderId="0" xfId="1" applyFont="1" applyProtection="1"/>
    <xf numFmtId="164" fontId="10" fillId="0" borderId="0" xfId="1" applyNumberFormat="1" applyFont="1" applyAlignment="1" applyProtection="1">
      <alignment horizontal="center" vertical="center" wrapText="1"/>
    </xf>
    <xf numFmtId="164" fontId="10" fillId="0" borderId="0" xfId="1" applyNumberFormat="1" applyFont="1" applyAlignment="1" applyProtection="1">
      <alignment vertical="center" wrapText="1"/>
    </xf>
    <xf numFmtId="164" fontId="10" fillId="0" borderId="1" xfId="1" applyNumberFormat="1" applyFont="1" applyBorder="1" applyAlignment="1" applyProtection="1">
      <alignment horizontal="center" vertical="center" wrapText="1"/>
    </xf>
    <xf numFmtId="164" fontId="10" fillId="0" borderId="1" xfId="1" applyNumberFormat="1" applyFont="1" applyBorder="1" applyAlignment="1" applyProtection="1">
      <alignment vertical="center" wrapText="1"/>
    </xf>
    <xf numFmtId="164" fontId="6" fillId="0" borderId="1" xfId="1" applyNumberFormat="1" applyFont="1" applyBorder="1" applyAlignment="1" applyProtection="1">
      <alignment horizontal="right" vertical="center" wrapText="1"/>
    </xf>
    <xf numFmtId="0" fontId="10" fillId="0" borderId="2" xfId="1" applyFont="1" applyBorder="1" applyAlignment="1" applyProtection="1">
      <alignment horizontal="left" vertical="top" wrapText="1"/>
    </xf>
    <xf numFmtId="0" fontId="10" fillId="0" borderId="2" xfId="1" applyFont="1" applyBorder="1" applyAlignment="1" applyProtection="1">
      <alignment horizontal="center" vertical="top" wrapText="1"/>
    </xf>
    <xf numFmtId="0" fontId="11" fillId="0" borderId="2" xfId="1" applyFont="1" applyBorder="1" applyAlignment="1" applyProtection="1">
      <alignment horizontal="center" vertical="top" wrapText="1"/>
    </xf>
    <xf numFmtId="164" fontId="10" fillId="0" borderId="2" xfId="1" applyNumberFormat="1" applyFont="1" applyFill="1" applyBorder="1" applyAlignment="1" applyProtection="1">
      <alignment horizontal="center" vertical="center" wrapText="1"/>
    </xf>
    <xf numFmtId="164" fontId="10" fillId="0" borderId="2" xfId="1" applyNumberFormat="1" applyFont="1" applyBorder="1" applyAlignment="1" applyProtection="1">
      <alignment horizontal="center" vertical="center" wrapText="1"/>
    </xf>
    <xf numFmtId="164" fontId="10" fillId="0" borderId="3" xfId="1" applyNumberFormat="1" applyFont="1" applyBorder="1" applyAlignment="1" applyProtection="1">
      <alignment horizontal="center" vertical="center" wrapText="1"/>
    </xf>
    <xf numFmtId="164" fontId="10" fillId="0" borderId="4" xfId="1" applyNumberFormat="1" applyFont="1" applyBorder="1" applyAlignment="1" applyProtection="1">
      <alignment horizontal="center" vertical="center" wrapText="1"/>
    </xf>
    <xf numFmtId="0" fontId="10" fillId="0" borderId="2" xfId="1" applyFont="1" applyBorder="1" applyAlignment="1" applyProtection="1">
      <alignment horizontal="center" vertical="center" wrapText="1"/>
    </xf>
    <xf numFmtId="0" fontId="10" fillId="0" borderId="5" xfId="1" applyFont="1" applyBorder="1" applyAlignment="1" applyProtection="1">
      <alignment horizontal="left" vertical="top" wrapText="1"/>
    </xf>
    <xf numFmtId="0" fontId="10" fillId="0" borderId="5" xfId="1" applyFont="1" applyBorder="1" applyAlignment="1" applyProtection="1">
      <alignment horizontal="center" vertical="top" wrapText="1"/>
    </xf>
    <xf numFmtId="0" fontId="11" fillId="0" borderId="5" xfId="1" applyFont="1" applyBorder="1" applyAlignment="1" applyProtection="1">
      <alignment horizontal="center" vertical="top" wrapText="1"/>
    </xf>
    <xf numFmtId="164" fontId="10" fillId="0" borderId="5" xfId="1" applyNumberFormat="1" applyFont="1" applyFill="1" applyBorder="1" applyAlignment="1" applyProtection="1">
      <alignment horizontal="center" vertical="center" wrapText="1"/>
    </xf>
    <xf numFmtId="164" fontId="10" fillId="0" borderId="5" xfId="1" applyNumberFormat="1" applyFont="1" applyBorder="1" applyAlignment="1" applyProtection="1">
      <alignment horizontal="center" vertical="center" wrapText="1"/>
    </xf>
    <xf numFmtId="164" fontId="10" fillId="0" borderId="6" xfId="1" applyNumberFormat="1" applyFont="1" applyBorder="1" applyAlignment="1" applyProtection="1">
      <alignment horizontal="center" vertical="center" wrapText="1"/>
    </xf>
    <xf numFmtId="164" fontId="10" fillId="0" borderId="7" xfId="1" applyNumberFormat="1" applyFont="1" applyBorder="1" applyAlignment="1" applyProtection="1">
      <alignment horizontal="center" vertical="center" wrapText="1"/>
    </xf>
    <xf numFmtId="0" fontId="10" fillId="0" borderId="5" xfId="1" applyFont="1" applyBorder="1" applyAlignment="1" applyProtection="1">
      <alignment horizontal="center" vertical="center" wrapText="1"/>
    </xf>
    <xf numFmtId="0" fontId="10" fillId="0" borderId="8" xfId="1" applyFont="1" applyBorder="1" applyAlignment="1" applyProtection="1">
      <alignment horizontal="left" vertical="top" wrapText="1"/>
    </xf>
    <xf numFmtId="0" fontId="10" fillId="0" borderId="8" xfId="1" applyFont="1" applyBorder="1" applyAlignment="1" applyProtection="1">
      <alignment horizontal="center" vertical="top" wrapText="1"/>
    </xf>
    <xf numFmtId="0" fontId="11" fillId="0" borderId="8" xfId="1" applyFont="1" applyBorder="1" applyAlignment="1" applyProtection="1">
      <alignment horizontal="center" vertical="top" wrapText="1"/>
    </xf>
    <xf numFmtId="0" fontId="10" fillId="0" borderId="9" xfId="1" applyFont="1" applyFill="1" applyBorder="1" applyAlignment="1" applyProtection="1">
      <alignment horizontal="center" vertical="center" wrapText="1"/>
    </xf>
    <xf numFmtId="14" fontId="10" fillId="0" borderId="9" xfId="1" applyNumberFormat="1" applyFont="1" applyBorder="1" applyAlignment="1" applyProtection="1">
      <alignment horizontal="center" vertical="center" wrapText="1"/>
    </xf>
    <xf numFmtId="49" fontId="10" fillId="0" borderId="9" xfId="1" applyNumberFormat="1" applyFont="1" applyBorder="1" applyAlignment="1" applyProtection="1">
      <alignment horizontal="center" vertical="center" wrapText="1"/>
    </xf>
    <xf numFmtId="0" fontId="10" fillId="0" borderId="8" xfId="1" applyFont="1" applyBorder="1" applyAlignment="1" applyProtection="1">
      <alignment horizontal="center" vertical="center" wrapText="1"/>
    </xf>
    <xf numFmtId="165" fontId="6" fillId="0" borderId="9" xfId="1" applyNumberFormat="1" applyFont="1" applyFill="1" applyBorder="1" applyAlignment="1" applyProtection="1">
      <alignment horizontal="center" vertical="center" wrapText="1"/>
    </xf>
    <xf numFmtId="165" fontId="5" fillId="0" borderId="9" xfId="1" applyNumberFormat="1" applyFont="1" applyFill="1" applyBorder="1" applyAlignment="1" applyProtection="1">
      <alignment horizontal="center" vertical="center" wrapText="1"/>
    </xf>
    <xf numFmtId="0" fontId="4" fillId="0" borderId="0" xfId="1" applyFont="1" applyFill="1" applyProtection="1"/>
    <xf numFmtId="0" fontId="12" fillId="0" borderId="2" xfId="1" applyFont="1" applyFill="1" applyBorder="1" applyAlignment="1" applyProtection="1">
      <alignment horizontal="center" vertical="center"/>
    </xf>
    <xf numFmtId="0" fontId="10" fillId="2" borderId="2" xfId="1" applyFont="1" applyFill="1" applyBorder="1" applyAlignment="1" applyProtection="1">
      <alignment horizontal="center" vertical="center" wrapText="1"/>
    </xf>
    <xf numFmtId="0" fontId="11" fillId="2" borderId="9" xfId="1" applyFont="1" applyFill="1" applyBorder="1" applyAlignment="1" applyProtection="1">
      <alignment horizontal="left" vertical="center" wrapText="1"/>
    </xf>
    <xf numFmtId="166" fontId="10" fillId="2" borderId="9" xfId="1" applyNumberFormat="1" applyFont="1" applyFill="1" applyBorder="1" applyAlignment="1" applyProtection="1">
      <alignment horizontal="center" vertical="center"/>
    </xf>
    <xf numFmtId="166" fontId="10" fillId="2" borderId="9" xfId="1" applyNumberFormat="1" applyFont="1" applyFill="1" applyBorder="1" applyAlignment="1" applyProtection="1">
      <alignment horizontal="center" vertical="center"/>
      <protection locked="0"/>
    </xf>
    <xf numFmtId="0" fontId="10" fillId="0" borderId="9" xfId="1" applyFont="1" applyFill="1" applyBorder="1" applyAlignment="1" applyProtection="1">
      <alignment vertical="center" wrapText="1"/>
    </xf>
    <xf numFmtId="0" fontId="13" fillId="0" borderId="0" xfId="1" applyFont="1" applyFill="1" applyAlignment="1" applyProtection="1">
      <alignment vertical="center"/>
    </xf>
    <xf numFmtId="0" fontId="12" fillId="0" borderId="5" xfId="1" applyFont="1" applyFill="1" applyBorder="1" applyAlignment="1" applyProtection="1">
      <alignment horizontal="center" vertical="center"/>
    </xf>
    <xf numFmtId="0" fontId="10" fillId="2" borderId="5" xfId="1" applyFont="1" applyFill="1" applyBorder="1" applyAlignment="1" applyProtection="1">
      <alignment horizontal="center" vertical="center" wrapText="1"/>
    </xf>
    <xf numFmtId="166" fontId="5" fillId="2" borderId="9" xfId="1" applyNumberFormat="1" applyFont="1" applyFill="1" applyBorder="1" applyAlignment="1" applyProtection="1">
      <alignment horizontal="left" vertical="center" wrapText="1"/>
    </xf>
    <xf numFmtId="166" fontId="6" fillId="2" borderId="9" xfId="1" applyNumberFormat="1" applyFont="1" applyFill="1" applyBorder="1" applyAlignment="1" applyProtection="1">
      <alignment horizontal="center" vertical="center"/>
    </xf>
    <xf numFmtId="0" fontId="6" fillId="0" borderId="9" xfId="1" applyFont="1" applyFill="1" applyBorder="1" applyAlignment="1" applyProtection="1">
      <alignment vertical="center" wrapText="1"/>
    </xf>
    <xf numFmtId="0" fontId="4" fillId="0" borderId="0" xfId="1" applyFont="1" applyFill="1" applyAlignment="1" applyProtection="1">
      <alignment vertical="center"/>
    </xf>
    <xf numFmtId="0" fontId="12" fillId="0" borderId="8" xfId="1" applyFont="1" applyFill="1" applyBorder="1" applyAlignment="1" applyProtection="1">
      <alignment horizontal="center" vertical="center"/>
    </xf>
    <xf numFmtId="0" fontId="10" fillId="2" borderId="8" xfId="1" applyFont="1" applyFill="1" applyBorder="1" applyAlignment="1" applyProtection="1">
      <alignment horizontal="center" vertical="center" wrapText="1"/>
    </xf>
    <xf numFmtId="0" fontId="5" fillId="2" borderId="9" xfId="1" applyFont="1" applyFill="1" applyBorder="1" applyAlignment="1" applyProtection="1">
      <alignment horizontal="left" vertical="center" wrapText="1"/>
    </xf>
    <xf numFmtId="0" fontId="14" fillId="0" borderId="9" xfId="1" applyFont="1" applyBorder="1" applyAlignment="1" applyProtection="1">
      <alignment vertical="center"/>
    </xf>
    <xf numFmtId="0" fontId="6" fillId="0" borderId="10" xfId="1" applyFont="1" applyBorder="1" applyAlignment="1" applyProtection="1">
      <alignment horizontal="left" vertical="center" wrapText="1"/>
    </xf>
    <xf numFmtId="0" fontId="6" fillId="0" borderId="11" xfId="1" applyFont="1" applyBorder="1" applyAlignment="1" applyProtection="1">
      <alignment horizontal="left" vertical="center" wrapText="1"/>
    </xf>
    <xf numFmtId="0" fontId="6" fillId="0" borderId="12" xfId="1" applyFont="1" applyBorder="1" applyAlignment="1" applyProtection="1">
      <alignment horizontal="left" vertical="center" wrapText="1"/>
    </xf>
    <xf numFmtId="0" fontId="15" fillId="0" borderId="9" xfId="1" applyFont="1" applyBorder="1" applyAlignment="1" applyProtection="1">
      <alignment vertical="center" wrapText="1"/>
    </xf>
    <xf numFmtId="0" fontId="4" fillId="0" borderId="0" xfId="1" applyFont="1" applyAlignment="1" applyProtection="1">
      <alignment vertical="center"/>
    </xf>
    <xf numFmtId="0" fontId="10" fillId="3" borderId="2" xfId="1" applyFont="1" applyFill="1" applyBorder="1" applyAlignment="1" applyProtection="1">
      <alignment horizontal="center" vertical="center"/>
    </xf>
    <xf numFmtId="0" fontId="10" fillId="3" borderId="2" xfId="1" applyFont="1" applyFill="1" applyBorder="1" applyAlignment="1" applyProtection="1">
      <alignment horizontal="left" vertical="center" wrapText="1"/>
    </xf>
    <xf numFmtId="0" fontId="11" fillId="3" borderId="9" xfId="1" applyFont="1" applyFill="1" applyBorder="1" applyAlignment="1" applyProtection="1">
      <alignment horizontal="left" vertical="center" wrapText="1"/>
    </xf>
    <xf numFmtId="166" fontId="10" fillId="3" borderId="9" xfId="1" applyNumberFormat="1" applyFont="1" applyFill="1" applyBorder="1" applyAlignment="1" applyProtection="1">
      <alignment horizontal="center" vertical="center"/>
    </xf>
    <xf numFmtId="0" fontId="10" fillId="0" borderId="9" xfId="1" applyFont="1" applyBorder="1" applyAlignment="1" applyProtection="1">
      <alignment vertical="center" wrapText="1"/>
    </xf>
    <xf numFmtId="166" fontId="13" fillId="0" borderId="0" xfId="1" applyNumberFormat="1" applyFont="1" applyAlignment="1" applyProtection="1">
      <alignment vertical="center"/>
    </xf>
    <xf numFmtId="0" fontId="13" fillId="0" borderId="0" xfId="1" applyFont="1" applyAlignment="1" applyProtection="1">
      <alignment vertical="center"/>
    </xf>
    <xf numFmtId="0" fontId="10" fillId="3" borderId="8" xfId="1" applyFont="1" applyFill="1" applyBorder="1" applyAlignment="1" applyProtection="1">
      <alignment horizontal="center" vertical="center"/>
    </xf>
    <xf numFmtId="0" fontId="10" fillId="3" borderId="8" xfId="1" applyFont="1" applyFill="1" applyBorder="1" applyAlignment="1" applyProtection="1">
      <alignment horizontal="left" vertical="center" wrapText="1"/>
    </xf>
    <xf numFmtId="0" fontId="5" fillId="3" borderId="9" xfId="1" applyFont="1" applyFill="1" applyBorder="1" applyAlignment="1" applyProtection="1">
      <alignment horizontal="left" vertical="center" wrapText="1"/>
    </xf>
    <xf numFmtId="166" fontId="6" fillId="3" borderId="9" xfId="1" applyNumberFormat="1" applyFont="1" applyFill="1" applyBorder="1" applyAlignment="1" applyProtection="1">
      <alignment horizontal="center" vertical="center"/>
    </xf>
    <xf numFmtId="166" fontId="6" fillId="3" borderId="9" xfId="1" applyNumberFormat="1" applyFont="1" applyFill="1" applyBorder="1" applyAlignment="1" applyProtection="1">
      <alignment horizontal="center" vertical="center"/>
      <protection locked="0"/>
    </xf>
    <xf numFmtId="0" fontId="6" fillId="0" borderId="9" xfId="1" applyFont="1" applyBorder="1" applyAlignment="1" applyProtection="1">
      <alignment vertical="center" wrapText="1"/>
    </xf>
    <xf numFmtId="166" fontId="16" fillId="0" borderId="0" xfId="1" applyNumberFormat="1" applyFont="1" applyAlignment="1" applyProtection="1">
      <alignment vertical="center"/>
    </xf>
    <xf numFmtId="0" fontId="10" fillId="0" borderId="2" xfId="1" applyFont="1" applyBorder="1" applyAlignment="1" applyProtection="1">
      <alignment horizontal="center" vertical="center"/>
    </xf>
    <xf numFmtId="0" fontId="6" fillId="0" borderId="2" xfId="1" applyFont="1" applyBorder="1" applyAlignment="1" applyProtection="1">
      <alignment horizontal="left" vertical="center" wrapText="1"/>
    </xf>
    <xf numFmtId="0" fontId="11" fillId="0" borderId="9" xfId="1" applyFont="1" applyBorder="1" applyAlignment="1" applyProtection="1">
      <alignment horizontal="left" vertical="center" wrapText="1"/>
    </xf>
    <xf numFmtId="166" fontId="10" fillId="0" borderId="9" xfId="1" applyNumberFormat="1" applyFont="1" applyFill="1" applyBorder="1" applyAlignment="1" applyProtection="1">
      <alignment horizontal="center" vertical="center"/>
    </xf>
    <xf numFmtId="166" fontId="10" fillId="0" borderId="9" xfId="1" applyNumberFormat="1" applyFont="1" applyBorder="1" applyAlignment="1" applyProtection="1">
      <alignment horizontal="center" vertical="center"/>
    </xf>
    <xf numFmtId="0" fontId="6" fillId="0" borderId="2" xfId="1" applyFont="1" applyBorder="1" applyAlignment="1" applyProtection="1">
      <alignment horizontal="left" vertical="center" wrapText="1"/>
    </xf>
    <xf numFmtId="0" fontId="10" fillId="0" borderId="8" xfId="1" applyFont="1" applyBorder="1" applyAlignment="1" applyProtection="1">
      <alignment horizontal="center" vertical="center"/>
    </xf>
    <xf numFmtId="0" fontId="6" fillId="0" borderId="8" xfId="1" applyFont="1" applyBorder="1" applyAlignment="1" applyProtection="1">
      <alignment horizontal="left" vertical="center" wrapText="1"/>
    </xf>
    <xf numFmtId="0" fontId="5" fillId="0" borderId="9" xfId="1" applyFont="1" applyBorder="1" applyAlignment="1" applyProtection="1">
      <alignment horizontal="left" vertical="center" wrapText="1"/>
    </xf>
    <xf numFmtId="166" fontId="6" fillId="0" borderId="9" xfId="1" applyNumberFormat="1" applyFont="1" applyFill="1" applyBorder="1" applyAlignment="1" applyProtection="1">
      <alignment horizontal="center" vertical="center"/>
    </xf>
    <xf numFmtId="166" fontId="6" fillId="0" borderId="9" xfId="1" applyNumberFormat="1" applyFont="1" applyBorder="1" applyAlignment="1" applyProtection="1">
      <alignment horizontal="center" vertical="center"/>
    </xf>
    <xf numFmtId="166" fontId="6" fillId="0" borderId="9" xfId="1" applyNumberFormat="1" applyFont="1" applyFill="1" applyBorder="1" applyAlignment="1" applyProtection="1">
      <alignment horizontal="center" vertical="center"/>
      <protection locked="0"/>
    </xf>
    <xf numFmtId="0" fontId="6" fillId="0" borderId="8" xfId="1" applyFont="1" applyBorder="1" applyAlignment="1" applyProtection="1">
      <alignment horizontal="left" vertical="center" wrapText="1"/>
    </xf>
    <xf numFmtId="0" fontId="10" fillId="0" borderId="5" xfId="1" applyFont="1" applyBorder="1" applyAlignment="1" applyProtection="1">
      <alignment horizontal="center" vertical="center"/>
    </xf>
    <xf numFmtId="0" fontId="10" fillId="0" borderId="2" xfId="1" applyFont="1" applyBorder="1" applyAlignment="1" applyProtection="1">
      <alignment horizontal="left" vertical="center" wrapText="1"/>
    </xf>
    <xf numFmtId="0" fontId="10" fillId="0" borderId="8" xfId="1" applyFont="1" applyBorder="1" applyAlignment="1" applyProtection="1">
      <alignment horizontal="left" vertical="center" wrapText="1"/>
    </xf>
    <xf numFmtId="0" fontId="18" fillId="3" borderId="2" xfId="1" applyFont="1" applyFill="1" applyBorder="1" applyAlignment="1" applyProtection="1">
      <alignment horizontal="center" vertical="center"/>
    </xf>
    <xf numFmtId="0" fontId="18" fillId="3" borderId="2" xfId="1" applyFont="1" applyFill="1" applyBorder="1" applyAlignment="1" applyProtection="1">
      <alignment horizontal="left" vertical="center" wrapText="1"/>
    </xf>
    <xf numFmtId="0" fontId="19" fillId="3" borderId="9" xfId="1" applyFont="1" applyFill="1" applyBorder="1" applyAlignment="1" applyProtection="1">
      <alignment horizontal="left" vertical="center" wrapText="1"/>
    </xf>
    <xf numFmtId="166" fontId="18" fillId="3" borderId="9" xfId="1" applyNumberFormat="1" applyFont="1" applyFill="1" applyBorder="1" applyAlignment="1" applyProtection="1">
      <alignment horizontal="center" vertical="center"/>
    </xf>
    <xf numFmtId="166" fontId="18" fillId="3" borderId="9" xfId="1" applyNumberFormat="1" applyFont="1" applyFill="1" applyBorder="1" applyAlignment="1" applyProtection="1">
      <alignment vertical="center" wrapText="1"/>
    </xf>
    <xf numFmtId="166" fontId="3" fillId="0" borderId="0" xfId="1" applyNumberFormat="1" applyFont="1" applyAlignment="1" applyProtection="1">
      <alignment vertical="center"/>
    </xf>
    <xf numFmtId="0" fontId="3" fillId="0" borderId="0" xfId="1" applyFont="1" applyAlignment="1" applyProtection="1">
      <alignment vertical="center"/>
    </xf>
    <xf numFmtId="0" fontId="18" fillId="3" borderId="5" xfId="1" applyFont="1" applyFill="1" applyBorder="1" applyAlignment="1" applyProtection="1">
      <alignment horizontal="center" vertical="center"/>
    </xf>
    <xf numFmtId="0" fontId="18" fillId="3" borderId="5" xfId="1" applyFont="1" applyFill="1" applyBorder="1" applyAlignment="1" applyProtection="1">
      <alignment horizontal="left" vertical="center" wrapText="1"/>
    </xf>
    <xf numFmtId="0" fontId="20" fillId="3" borderId="2" xfId="1" applyFont="1" applyFill="1" applyBorder="1" applyAlignment="1" applyProtection="1">
      <alignment horizontal="left" vertical="center" wrapText="1"/>
    </xf>
    <xf numFmtId="166" fontId="21" fillId="3" borderId="2" xfId="1" applyNumberFormat="1" applyFont="1" applyFill="1" applyBorder="1" applyAlignment="1" applyProtection="1">
      <alignment horizontal="center" vertical="center"/>
    </xf>
    <xf numFmtId="166" fontId="21" fillId="3" borderId="2" xfId="1" applyNumberFormat="1" applyFont="1" applyFill="1" applyBorder="1" applyAlignment="1" applyProtection="1">
      <alignment horizontal="center" vertical="center"/>
      <protection locked="0"/>
    </xf>
    <xf numFmtId="0" fontId="21" fillId="3" borderId="9" xfId="1" applyFont="1" applyFill="1" applyBorder="1" applyAlignment="1" applyProtection="1">
      <alignment vertical="center" wrapText="1"/>
    </xf>
    <xf numFmtId="166" fontId="22" fillId="0" borderId="0" xfId="1" applyNumberFormat="1" applyFont="1" applyAlignment="1" applyProtection="1">
      <alignment vertical="center"/>
    </xf>
    <xf numFmtId="0" fontId="1" fillId="0" borderId="0" xfId="1" applyFont="1" applyAlignment="1" applyProtection="1">
      <alignment vertical="center"/>
    </xf>
    <xf numFmtId="0" fontId="18" fillId="3" borderId="9" xfId="1" applyFont="1" applyFill="1" applyBorder="1" applyAlignment="1" applyProtection="1">
      <alignment horizontal="center" vertical="center"/>
    </xf>
    <xf numFmtId="0" fontId="18" fillId="3" borderId="9" xfId="1" applyFont="1" applyFill="1" applyBorder="1" applyAlignment="1" applyProtection="1">
      <alignment horizontal="left" vertical="center" wrapText="1"/>
    </xf>
    <xf numFmtId="0" fontId="21" fillId="3" borderId="2" xfId="1" applyFont="1" applyFill="1" applyBorder="1" applyAlignment="1" applyProtection="1">
      <alignment vertical="center" wrapText="1"/>
    </xf>
    <xf numFmtId="0" fontId="18" fillId="3" borderId="5" xfId="1" applyFont="1" applyFill="1" applyBorder="1" applyAlignment="1" applyProtection="1">
      <alignment horizontal="center" vertical="center"/>
    </xf>
    <xf numFmtId="166" fontId="21" fillId="3" borderId="9" xfId="1" applyNumberFormat="1" applyFont="1" applyFill="1" applyBorder="1" applyAlignment="1" applyProtection="1">
      <alignment horizontal="center" vertical="center"/>
      <protection locked="0"/>
    </xf>
    <xf numFmtId="0" fontId="6" fillId="0" borderId="6" xfId="1" applyFont="1" applyBorder="1" applyAlignment="1" applyProtection="1">
      <alignment horizontal="left" vertical="center" wrapText="1"/>
    </xf>
    <xf numFmtId="0" fontId="6" fillId="0" borderId="1" xfId="1" applyFont="1" applyBorder="1" applyAlignment="1" applyProtection="1">
      <alignment horizontal="left" vertical="center" wrapText="1"/>
    </xf>
    <xf numFmtId="0" fontId="6" fillId="0" borderId="7" xfId="1" applyFont="1" applyBorder="1" applyAlignment="1" applyProtection="1">
      <alignment horizontal="left" vertical="center" wrapText="1"/>
    </xf>
    <xf numFmtId="0" fontId="6" fillId="0" borderId="8" xfId="1" applyFont="1" applyBorder="1" applyAlignment="1" applyProtection="1">
      <alignment vertical="center" wrapText="1"/>
    </xf>
    <xf numFmtId="16" fontId="18" fillId="3" borderId="2" xfId="1" applyNumberFormat="1" applyFont="1" applyFill="1" applyBorder="1" applyAlignment="1" applyProtection="1">
      <alignment horizontal="left" vertical="center"/>
    </xf>
    <xf numFmtId="0" fontId="18" fillId="3" borderId="2" xfId="1" applyFont="1" applyFill="1" applyBorder="1" applyAlignment="1" applyProtection="1">
      <alignment horizontal="left" vertical="center" wrapText="1"/>
    </xf>
    <xf numFmtId="166" fontId="10" fillId="3" borderId="9" xfId="1" applyNumberFormat="1" applyFont="1" applyFill="1" applyBorder="1" applyAlignment="1" applyProtection="1">
      <alignment horizontal="center" vertical="center"/>
      <protection locked="0"/>
    </xf>
    <xf numFmtId="0" fontId="10" fillId="3" borderId="9" xfId="1" applyFont="1" applyFill="1" applyBorder="1" applyAlignment="1" applyProtection="1">
      <alignment vertical="center" wrapText="1"/>
    </xf>
    <xf numFmtId="16" fontId="18" fillId="3" borderId="5" xfId="1" applyNumberFormat="1" applyFont="1" applyFill="1" applyBorder="1" applyAlignment="1" applyProtection="1">
      <alignment horizontal="left" vertical="center"/>
    </xf>
    <xf numFmtId="0" fontId="18" fillId="3" borderId="5" xfId="1" applyFont="1" applyFill="1" applyBorder="1" applyAlignment="1" applyProtection="1">
      <alignment horizontal="left" vertical="center" wrapText="1"/>
    </xf>
    <xf numFmtId="166" fontId="16" fillId="0" borderId="0" xfId="1" applyNumberFormat="1" applyFont="1" applyFill="1" applyAlignment="1" applyProtection="1">
      <alignment vertical="center"/>
    </xf>
    <xf numFmtId="0" fontId="18" fillId="3" borderId="5" xfId="1" applyFont="1" applyFill="1" applyBorder="1" applyAlignment="1" applyProtection="1">
      <alignment horizontal="left" vertical="center"/>
    </xf>
    <xf numFmtId="0" fontId="18" fillId="0" borderId="2" xfId="1" applyFont="1" applyFill="1" applyBorder="1" applyAlignment="1" applyProtection="1">
      <alignment horizontal="center" vertical="center"/>
    </xf>
    <xf numFmtId="0" fontId="23" fillId="0" borderId="2" xfId="1" applyFont="1" applyFill="1" applyBorder="1" applyAlignment="1" applyProtection="1">
      <alignment horizontal="left" vertical="center" wrapText="1"/>
    </xf>
    <xf numFmtId="0" fontId="19" fillId="0" borderId="9" xfId="1" applyFont="1" applyFill="1" applyBorder="1" applyAlignment="1" applyProtection="1">
      <alignment horizontal="left" vertical="center" wrapText="1"/>
    </xf>
    <xf numFmtId="166" fontId="18" fillId="0" borderId="9" xfId="1" applyNumberFormat="1" applyFont="1" applyFill="1" applyBorder="1" applyAlignment="1" applyProtection="1">
      <alignment horizontal="center" vertical="center"/>
    </xf>
    <xf numFmtId="166" fontId="18" fillId="0" borderId="9" xfId="1" applyNumberFormat="1" applyFont="1" applyFill="1" applyBorder="1" applyAlignment="1" applyProtection="1">
      <alignment horizontal="center" vertical="center"/>
      <protection locked="0"/>
    </xf>
    <xf numFmtId="166" fontId="18" fillId="0" borderId="9" xfId="1" applyNumberFormat="1" applyFont="1" applyBorder="1" applyAlignment="1" applyProtection="1">
      <alignment horizontal="center" vertical="center"/>
      <protection locked="0"/>
    </xf>
    <xf numFmtId="166" fontId="6" fillId="0" borderId="9" xfId="1" applyNumberFormat="1" applyFont="1" applyBorder="1" applyAlignment="1" applyProtection="1">
      <alignment horizontal="center" vertical="center"/>
      <protection locked="0"/>
    </xf>
    <xf numFmtId="0" fontId="21" fillId="0" borderId="9" xfId="1" applyFont="1" applyBorder="1" applyAlignment="1" applyProtection="1">
      <alignment vertical="center" wrapText="1"/>
    </xf>
    <xf numFmtId="0" fontId="18" fillId="0" borderId="8" xfId="1" applyFont="1" applyFill="1" applyBorder="1" applyAlignment="1" applyProtection="1">
      <alignment horizontal="center" vertical="center"/>
    </xf>
    <xf numFmtId="0" fontId="23" fillId="0" borderId="5" xfId="1" applyFont="1" applyFill="1" applyBorder="1" applyAlignment="1" applyProtection="1">
      <alignment horizontal="left" vertical="center" wrapText="1"/>
    </xf>
    <xf numFmtId="0" fontId="20" fillId="0" borderId="9" xfId="1" applyFont="1" applyFill="1" applyBorder="1" applyAlignment="1" applyProtection="1">
      <alignment horizontal="left" vertical="center" wrapText="1"/>
    </xf>
    <xf numFmtId="166" fontId="21" fillId="0" borderId="9" xfId="1" applyNumberFormat="1" applyFont="1" applyFill="1" applyBorder="1" applyAlignment="1" applyProtection="1">
      <alignment horizontal="center" vertical="center"/>
    </xf>
    <xf numFmtId="166" fontId="21" fillId="0" borderId="9" xfId="1" applyNumberFormat="1" applyFont="1" applyFill="1" applyBorder="1" applyAlignment="1" applyProtection="1">
      <alignment horizontal="center" vertical="center"/>
      <protection locked="0"/>
    </xf>
    <xf numFmtId="166" fontId="21" fillId="0" borderId="9" xfId="1" applyNumberFormat="1" applyFont="1" applyBorder="1" applyAlignment="1" applyProtection="1">
      <alignment horizontal="center" vertical="center"/>
      <protection locked="0"/>
    </xf>
    <xf numFmtId="16" fontId="18" fillId="0" borderId="2" xfId="1" applyNumberFormat="1" applyFont="1" applyBorder="1" applyAlignment="1" applyProtection="1">
      <alignment horizontal="center" vertical="center"/>
    </xf>
    <xf numFmtId="166" fontId="10" fillId="0" borderId="9" xfId="1" applyNumberFormat="1" applyFont="1" applyFill="1" applyBorder="1" applyAlignment="1" applyProtection="1">
      <alignment horizontal="center" vertical="center"/>
      <protection locked="0"/>
    </xf>
    <xf numFmtId="16" fontId="18" fillId="0" borderId="5" xfId="1" applyNumberFormat="1" applyFont="1" applyBorder="1" applyAlignment="1" applyProtection="1">
      <alignment horizontal="center" vertical="center"/>
    </xf>
    <xf numFmtId="0" fontId="23" fillId="0" borderId="5" xfId="1" applyFont="1" applyBorder="1" applyAlignment="1" applyProtection="1">
      <alignment horizontal="left" vertical="center" wrapText="1"/>
    </xf>
    <xf numFmtId="0" fontId="1" fillId="0" borderId="0" xfId="1" applyFont="1" applyAlignment="1" applyProtection="1">
      <alignment horizontal="center" vertical="center"/>
    </xf>
    <xf numFmtId="16" fontId="6" fillId="0" borderId="2" xfId="1" applyNumberFormat="1" applyFont="1" applyBorder="1" applyAlignment="1" applyProtection="1">
      <alignment horizontal="center" vertical="center"/>
    </xf>
    <xf numFmtId="0" fontId="24" fillId="0" borderId="2" xfId="1" applyFont="1" applyBorder="1" applyAlignment="1" applyProtection="1">
      <alignment horizontal="left" vertical="center" wrapText="1"/>
    </xf>
    <xf numFmtId="166" fontId="21" fillId="0" borderId="9" xfId="1" applyNumberFormat="1" applyFont="1" applyBorder="1" applyAlignment="1" applyProtection="1">
      <alignment horizontal="center" vertical="center"/>
    </xf>
    <xf numFmtId="16" fontId="6" fillId="0" borderId="5" xfId="1" applyNumberFormat="1" applyFont="1" applyBorder="1" applyAlignment="1" applyProtection="1">
      <alignment horizontal="center" vertical="center"/>
    </xf>
    <xf numFmtId="0" fontId="24" fillId="0" borderId="5" xfId="1" applyFont="1" applyBorder="1" applyAlignment="1" applyProtection="1">
      <alignment horizontal="left" vertical="center" wrapText="1"/>
    </xf>
    <xf numFmtId="0" fontId="5" fillId="0" borderId="9" xfId="1" applyFont="1" applyFill="1" applyBorder="1" applyAlignment="1" applyProtection="1">
      <alignment horizontal="left" vertical="center" wrapText="1"/>
    </xf>
    <xf numFmtId="0" fontId="15" fillId="0" borderId="9" xfId="1" applyFont="1" applyFill="1" applyBorder="1" applyAlignment="1" applyProtection="1">
      <alignment vertical="center" wrapText="1"/>
    </xf>
    <xf numFmtId="0" fontId="21" fillId="0" borderId="5" xfId="1" applyFont="1" applyBorder="1" applyAlignment="1" applyProtection="1">
      <alignment horizontal="center" vertical="center"/>
    </xf>
    <xf numFmtId="0" fontId="25" fillId="0" borderId="9" xfId="1" applyFont="1" applyBorder="1" applyAlignment="1" applyProtection="1">
      <alignment horizontal="left" vertical="center" wrapText="1"/>
    </xf>
    <xf numFmtId="0" fontId="20" fillId="0" borderId="9" xfId="1" applyFont="1" applyBorder="1" applyAlignment="1" applyProtection="1">
      <alignment horizontal="left" vertical="center" wrapText="1"/>
    </xf>
    <xf numFmtId="16" fontId="21" fillId="0" borderId="2" xfId="1" applyNumberFormat="1" applyFont="1" applyBorder="1" applyAlignment="1" applyProtection="1">
      <alignment horizontal="center" vertical="center"/>
    </xf>
    <xf numFmtId="0" fontId="25" fillId="0" borderId="2" xfId="1" applyFont="1" applyBorder="1" applyAlignment="1" applyProtection="1">
      <alignment horizontal="left" vertical="center" wrapText="1"/>
    </xf>
    <xf numFmtId="16" fontId="21" fillId="0" borderId="5" xfId="1" applyNumberFormat="1" applyFont="1" applyBorder="1" applyAlignment="1" applyProtection="1">
      <alignment horizontal="center" vertical="center"/>
    </xf>
    <xf numFmtId="0" fontId="25" fillId="0" borderId="5" xfId="1" applyFont="1" applyBorder="1" applyAlignment="1" applyProtection="1">
      <alignment horizontal="left" vertical="center" wrapText="1"/>
    </xf>
    <xf numFmtId="0" fontId="26" fillId="0" borderId="2" xfId="1" applyFont="1" applyFill="1" applyBorder="1" applyAlignment="1" applyProtection="1">
      <alignment horizontal="left" vertical="center" wrapText="1"/>
    </xf>
    <xf numFmtId="0" fontId="11" fillId="0" borderId="9" xfId="1" applyFont="1" applyFill="1" applyBorder="1" applyAlignment="1" applyProtection="1">
      <alignment horizontal="left" vertical="center" wrapText="1"/>
    </xf>
    <xf numFmtId="166" fontId="10" fillId="0" borderId="9" xfId="1" applyNumberFormat="1" applyFont="1" applyBorder="1" applyAlignment="1" applyProtection="1">
      <alignment horizontal="center" vertical="center"/>
      <protection locked="0"/>
    </xf>
    <xf numFmtId="0" fontId="10" fillId="0" borderId="5" xfId="1" applyFont="1" applyBorder="1" applyAlignment="1" applyProtection="1">
      <alignment horizontal="center" vertical="center"/>
    </xf>
    <xf numFmtId="0" fontId="26" fillId="0" borderId="5" xfId="1" applyFont="1" applyFill="1" applyBorder="1" applyAlignment="1" applyProtection="1">
      <alignment horizontal="left" vertical="center" wrapText="1"/>
    </xf>
    <xf numFmtId="166" fontId="6" fillId="4" borderId="9" xfId="1" applyNumberFormat="1" applyFont="1" applyFill="1" applyBorder="1" applyAlignment="1" applyProtection="1">
      <alignment horizontal="center" vertical="center"/>
    </xf>
    <xf numFmtId="166" fontId="6" fillId="4" borderId="9" xfId="1" applyNumberFormat="1" applyFont="1" applyFill="1" applyBorder="1" applyAlignment="1" applyProtection="1">
      <alignment horizontal="center" vertical="center"/>
      <protection locked="0"/>
    </xf>
    <xf numFmtId="16" fontId="10" fillId="0" borderId="2" xfId="1" applyNumberFormat="1" applyFont="1" applyBorder="1" applyAlignment="1" applyProtection="1">
      <alignment horizontal="center" vertical="center"/>
    </xf>
    <xf numFmtId="0" fontId="26" fillId="3" borderId="2" xfId="1" applyFont="1" applyFill="1" applyBorder="1" applyAlignment="1" applyProtection="1">
      <alignment horizontal="left" vertical="center" wrapText="1"/>
    </xf>
    <xf numFmtId="16" fontId="10" fillId="0" borderId="5" xfId="1" applyNumberFormat="1" applyFont="1" applyBorder="1" applyAlignment="1" applyProtection="1">
      <alignment horizontal="center" vertical="center"/>
    </xf>
    <xf numFmtId="0" fontId="26" fillId="3" borderId="5" xfId="1" applyFont="1" applyFill="1" applyBorder="1" applyAlignment="1" applyProtection="1">
      <alignment horizontal="left" vertical="center" wrapText="1"/>
    </xf>
    <xf numFmtId="16" fontId="6" fillId="0" borderId="2" xfId="1" applyNumberFormat="1" applyFont="1" applyBorder="1" applyAlignment="1" applyProtection="1">
      <alignment horizontal="center" vertical="center"/>
    </xf>
    <xf numFmtId="0" fontId="24" fillId="0" borderId="2" xfId="1" applyFont="1" applyBorder="1" applyAlignment="1" applyProtection="1">
      <alignment horizontal="left" vertical="center" wrapText="1"/>
    </xf>
    <xf numFmtId="16" fontId="6" fillId="0" borderId="5" xfId="1" applyNumberFormat="1" applyFont="1" applyBorder="1" applyAlignment="1" applyProtection="1">
      <alignment horizontal="center" vertical="center"/>
    </xf>
    <xf numFmtId="0" fontId="24" fillId="0" borderId="5" xfId="1" applyFont="1" applyBorder="1" applyAlignment="1" applyProtection="1">
      <alignment horizontal="left" vertical="center" wrapText="1"/>
    </xf>
    <xf numFmtId="0" fontId="6" fillId="0" borderId="5" xfId="1" applyFont="1" applyBorder="1" applyAlignment="1" applyProtection="1">
      <alignment horizontal="center" vertical="center"/>
    </xf>
    <xf numFmtId="0" fontId="24" fillId="0" borderId="9" xfId="1" applyFont="1" applyBorder="1" applyAlignment="1" applyProtection="1">
      <alignment horizontal="left" vertical="center" wrapText="1"/>
    </xf>
    <xf numFmtId="0" fontId="15" fillId="0" borderId="5" xfId="1" applyFont="1" applyBorder="1" applyAlignment="1" applyProtection="1">
      <alignment horizontal="center" vertical="center"/>
    </xf>
    <xf numFmtId="166" fontId="27" fillId="0" borderId="0" xfId="1" applyNumberFormat="1" applyFont="1" applyAlignment="1" applyProtection="1">
      <alignment vertical="center"/>
    </xf>
    <xf numFmtId="0" fontId="2" fillId="0" borderId="0" xfId="1" applyFont="1" applyAlignment="1" applyProtection="1">
      <alignment vertical="center"/>
    </xf>
    <xf numFmtId="166" fontId="28" fillId="0" borderId="0" xfId="1" applyNumberFormat="1" applyFont="1" applyFill="1" applyAlignment="1" applyProtection="1">
      <alignment vertical="center"/>
    </xf>
    <xf numFmtId="0" fontId="29" fillId="0" borderId="0" xfId="1" applyFont="1" applyFill="1" applyAlignment="1" applyProtection="1">
      <alignment vertical="center"/>
    </xf>
    <xf numFmtId="0" fontId="28" fillId="0" borderId="0" xfId="1" applyFont="1" applyFill="1" applyAlignment="1" applyProtection="1">
      <alignment vertical="center"/>
    </xf>
    <xf numFmtId="0" fontId="10" fillId="0" borderId="2" xfId="1" applyFont="1" applyFill="1" applyBorder="1" applyAlignment="1" applyProtection="1">
      <alignment horizontal="center" vertical="center"/>
    </xf>
    <xf numFmtId="0" fontId="10" fillId="0" borderId="8" xfId="1" applyFont="1" applyFill="1" applyBorder="1" applyAlignment="1" applyProtection="1">
      <alignment horizontal="center" vertical="center"/>
    </xf>
    <xf numFmtId="0" fontId="6" fillId="0" borderId="5" xfId="1" applyFont="1" applyBorder="1" applyAlignment="1" applyProtection="1">
      <alignment horizontal="left" vertical="center" wrapText="1"/>
    </xf>
    <xf numFmtId="0" fontId="6" fillId="0" borderId="9" xfId="1" applyFont="1" applyBorder="1" applyAlignment="1" applyProtection="1">
      <alignment horizontal="left" vertical="center" wrapText="1"/>
    </xf>
    <xf numFmtId="166" fontId="6" fillId="0" borderId="9" xfId="1" applyNumberFormat="1" applyFont="1" applyFill="1" applyBorder="1" applyAlignment="1" applyProtection="1">
      <alignment vertical="center" wrapText="1"/>
    </xf>
    <xf numFmtId="0" fontId="2" fillId="0" borderId="0" xfId="1" applyFont="1" applyProtection="1"/>
    <xf numFmtId="0" fontId="2" fillId="0" borderId="0" xfId="1" applyFont="1" applyAlignment="1" applyProtection="1">
      <alignment vertical="top"/>
    </xf>
    <xf numFmtId="0" fontId="2" fillId="0" borderId="0" xfId="1" applyFont="1" applyFill="1" applyProtection="1"/>
  </cellXfs>
  <cellStyles count="2">
    <cellStyle name="Обычный" xfId="0" builtinId="0"/>
    <cellStyle name="Обычн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2"/>
  <sheetViews>
    <sheetView tabSelected="1" topLeftCell="AC16" workbookViewId="0">
      <selection sqref="A1:XFD1048576"/>
    </sheetView>
  </sheetViews>
  <sheetFormatPr defaultColWidth="9.109375" defaultRowHeight="14.4" x14ac:dyDescent="0.3"/>
  <cols>
    <col min="1" max="1" width="6.5546875" style="186" customWidth="1"/>
    <col min="2" max="2" width="34.5546875" style="186" customWidth="1"/>
    <col min="3" max="3" width="20.88671875" style="187" customWidth="1"/>
    <col min="4" max="4" width="18" style="188" customWidth="1"/>
    <col min="5" max="5" width="14.6640625" style="186" customWidth="1"/>
    <col min="6" max="6" width="15" style="186" customWidth="1"/>
    <col min="7" max="7" width="13.88671875" style="186" customWidth="1"/>
    <col min="8" max="8" width="12.109375" style="186" customWidth="1"/>
    <col min="9" max="9" width="10.88671875" style="186" customWidth="1"/>
    <col min="10" max="10" width="14.33203125" style="186" customWidth="1"/>
    <col min="11" max="11" width="13.5546875" style="186" customWidth="1"/>
    <col min="12" max="12" width="15.109375" style="186" customWidth="1"/>
    <col min="13" max="13" width="13" style="186" customWidth="1"/>
    <col min="14" max="14" width="15.33203125" style="186" customWidth="1"/>
    <col min="15" max="15" width="11.5546875" style="186" customWidth="1"/>
    <col min="16" max="16" width="15" style="186" customWidth="1"/>
    <col min="17" max="17" width="16.6640625" style="186" customWidth="1"/>
    <col min="18" max="18" width="14.44140625" style="186" customWidth="1"/>
    <col min="19" max="19" width="11.5546875" style="186" customWidth="1"/>
    <col min="20" max="20" width="13" style="186" customWidth="1"/>
    <col min="21" max="21" width="11.5546875" style="186" customWidth="1"/>
    <col min="22" max="22" width="14.33203125" style="186" customWidth="1"/>
    <col min="23" max="23" width="11.5546875" style="186" customWidth="1"/>
    <col min="24" max="24" width="15" style="186" customWidth="1"/>
    <col min="25" max="25" width="11.5546875" style="186" customWidth="1"/>
    <col min="26" max="26" width="16.109375" style="186" customWidth="1"/>
    <col min="27" max="27" width="11.5546875" style="186" customWidth="1"/>
    <col min="28" max="28" width="14.88671875" style="186" customWidth="1"/>
    <col min="29" max="29" width="11.5546875" style="186" customWidth="1"/>
    <col min="30" max="30" width="13.44140625" style="186" customWidth="1"/>
    <col min="31" max="31" width="11.5546875" style="186" customWidth="1"/>
    <col min="32" max="32" width="13.6640625" style="186" customWidth="1"/>
    <col min="33" max="33" width="11.5546875" style="186" customWidth="1"/>
    <col min="34" max="34" width="134.44140625" style="186" customWidth="1"/>
    <col min="35" max="16384" width="9.109375" style="186"/>
  </cols>
  <sheetData>
    <row r="1" spans="1:35" s="1" customFormat="1" ht="23.25" customHeight="1" x14ac:dyDescent="0.3">
      <c r="C1" s="2"/>
      <c r="D1" s="3"/>
      <c r="E1" s="4"/>
      <c r="F1" s="4"/>
      <c r="G1" s="4"/>
      <c r="H1" s="4"/>
      <c r="I1" s="4"/>
      <c r="J1" s="5"/>
      <c r="K1" s="5"/>
      <c r="L1" s="5"/>
      <c r="M1" s="5"/>
      <c r="N1" s="5"/>
      <c r="O1" s="5"/>
      <c r="P1" s="5"/>
      <c r="Q1" s="5"/>
      <c r="R1" s="5"/>
      <c r="S1" s="5"/>
      <c r="T1" s="5"/>
      <c r="U1" s="5"/>
      <c r="V1" s="6"/>
      <c r="W1" s="6"/>
      <c r="X1" s="6"/>
      <c r="Y1" s="6"/>
      <c r="Z1" s="6"/>
      <c r="AA1" s="6"/>
      <c r="AB1" s="6"/>
      <c r="AC1" s="6"/>
      <c r="AD1" s="7"/>
      <c r="AE1" s="7"/>
      <c r="AF1" s="7"/>
      <c r="AG1" s="5"/>
      <c r="AH1" s="8"/>
    </row>
    <row r="2" spans="1:35" s="1" customFormat="1" ht="15.6" x14ac:dyDescent="0.3">
      <c r="A2" s="9"/>
      <c r="B2" s="9"/>
      <c r="C2" s="10" t="s">
        <v>0</v>
      </c>
      <c r="D2" s="10"/>
      <c r="E2" s="10"/>
      <c r="F2" s="10"/>
      <c r="G2" s="10"/>
      <c r="H2" s="10"/>
      <c r="I2" s="10"/>
      <c r="J2" s="10"/>
      <c r="K2" s="10"/>
      <c r="L2" s="10"/>
      <c r="M2" s="10"/>
      <c r="N2" s="10"/>
      <c r="O2" s="10"/>
      <c r="P2" s="10"/>
      <c r="Q2" s="10"/>
      <c r="R2" s="10"/>
      <c r="S2" s="10"/>
      <c r="T2" s="11"/>
      <c r="U2" s="11"/>
      <c r="V2" s="11"/>
      <c r="W2" s="11"/>
      <c r="X2" s="11"/>
      <c r="Y2" s="11"/>
      <c r="Z2" s="11"/>
      <c r="AA2" s="11"/>
      <c r="AB2" s="11"/>
      <c r="AC2" s="11"/>
      <c r="AD2" s="11"/>
      <c r="AE2" s="11"/>
      <c r="AF2" s="11"/>
      <c r="AG2" s="11"/>
      <c r="AH2" s="11"/>
    </row>
    <row r="3" spans="1:35" s="1" customFormat="1" ht="27" customHeight="1" x14ac:dyDescent="0.3">
      <c r="A3" s="9"/>
      <c r="B3" s="9"/>
      <c r="C3" s="12" t="s">
        <v>1</v>
      </c>
      <c r="D3" s="12"/>
      <c r="E3" s="12"/>
      <c r="F3" s="12"/>
      <c r="G3" s="12"/>
      <c r="H3" s="12"/>
      <c r="I3" s="12"/>
      <c r="J3" s="12"/>
      <c r="K3" s="12"/>
      <c r="L3" s="12"/>
      <c r="M3" s="12"/>
      <c r="N3" s="12"/>
      <c r="O3" s="12"/>
      <c r="P3" s="12"/>
      <c r="Q3" s="12"/>
      <c r="R3" s="12"/>
      <c r="S3" s="12"/>
      <c r="T3" s="13"/>
      <c r="U3" s="13"/>
      <c r="V3" s="13"/>
      <c r="W3" s="13"/>
      <c r="X3" s="13"/>
      <c r="Y3" s="13"/>
      <c r="Z3" s="13"/>
      <c r="AA3" s="13"/>
      <c r="AB3" s="13"/>
      <c r="AC3" s="13"/>
      <c r="AD3" s="14"/>
      <c r="AE3" s="14"/>
      <c r="AF3" s="14"/>
      <c r="AG3" s="14" t="s">
        <v>2</v>
      </c>
      <c r="AH3" s="14"/>
    </row>
    <row r="4" spans="1:35" s="1" customFormat="1" ht="15" customHeight="1" x14ac:dyDescent="0.3">
      <c r="A4" s="15" t="s">
        <v>3</v>
      </c>
      <c r="B4" s="16" t="s">
        <v>4</v>
      </c>
      <c r="C4" s="17" t="s">
        <v>5</v>
      </c>
      <c r="D4" s="18" t="s">
        <v>6</v>
      </c>
      <c r="E4" s="19" t="s">
        <v>7</v>
      </c>
      <c r="F4" s="19" t="s">
        <v>8</v>
      </c>
      <c r="G4" s="19" t="s">
        <v>9</v>
      </c>
      <c r="H4" s="20" t="s">
        <v>10</v>
      </c>
      <c r="I4" s="21"/>
      <c r="J4" s="20" t="s">
        <v>11</v>
      </c>
      <c r="K4" s="21"/>
      <c r="L4" s="20" t="s">
        <v>12</v>
      </c>
      <c r="M4" s="21"/>
      <c r="N4" s="20" t="s">
        <v>13</v>
      </c>
      <c r="O4" s="21"/>
      <c r="P4" s="20" t="s">
        <v>14</v>
      </c>
      <c r="Q4" s="21"/>
      <c r="R4" s="20" t="s">
        <v>15</v>
      </c>
      <c r="S4" s="21"/>
      <c r="T4" s="20" t="s">
        <v>16</v>
      </c>
      <c r="U4" s="21"/>
      <c r="V4" s="20" t="s">
        <v>17</v>
      </c>
      <c r="W4" s="21"/>
      <c r="X4" s="20" t="s">
        <v>18</v>
      </c>
      <c r="Y4" s="21"/>
      <c r="Z4" s="20" t="s">
        <v>19</v>
      </c>
      <c r="AA4" s="21"/>
      <c r="AB4" s="20" t="s">
        <v>20</v>
      </c>
      <c r="AC4" s="21"/>
      <c r="AD4" s="20" t="s">
        <v>21</v>
      </c>
      <c r="AE4" s="21"/>
      <c r="AF4" s="20" t="s">
        <v>22</v>
      </c>
      <c r="AG4" s="21"/>
      <c r="AH4" s="22" t="s">
        <v>23</v>
      </c>
    </row>
    <row r="5" spans="1:35" s="1" customFormat="1" ht="70.8" customHeight="1" x14ac:dyDescent="0.3">
      <c r="A5" s="23"/>
      <c r="B5" s="24"/>
      <c r="C5" s="25"/>
      <c r="D5" s="26"/>
      <c r="E5" s="27"/>
      <c r="F5" s="27"/>
      <c r="G5" s="27"/>
      <c r="H5" s="28"/>
      <c r="I5" s="29"/>
      <c r="J5" s="28"/>
      <c r="K5" s="29"/>
      <c r="L5" s="28"/>
      <c r="M5" s="29"/>
      <c r="N5" s="28"/>
      <c r="O5" s="29"/>
      <c r="P5" s="28"/>
      <c r="Q5" s="29"/>
      <c r="R5" s="28"/>
      <c r="S5" s="29"/>
      <c r="T5" s="28"/>
      <c r="U5" s="29"/>
      <c r="V5" s="28"/>
      <c r="W5" s="29"/>
      <c r="X5" s="28"/>
      <c r="Y5" s="29"/>
      <c r="Z5" s="28"/>
      <c r="AA5" s="29"/>
      <c r="AB5" s="28"/>
      <c r="AC5" s="29"/>
      <c r="AD5" s="28"/>
      <c r="AE5" s="29"/>
      <c r="AF5" s="28"/>
      <c r="AG5" s="29"/>
      <c r="AH5" s="30"/>
    </row>
    <row r="6" spans="1:35" s="1" customFormat="1" ht="64.5" customHeight="1" x14ac:dyDescent="0.3">
      <c r="A6" s="31"/>
      <c r="B6" s="32"/>
      <c r="C6" s="33"/>
      <c r="D6" s="34">
        <v>2026</v>
      </c>
      <c r="E6" s="35">
        <v>46174</v>
      </c>
      <c r="F6" s="35">
        <v>46174</v>
      </c>
      <c r="G6" s="35">
        <v>46174</v>
      </c>
      <c r="H6" s="36" t="s">
        <v>24</v>
      </c>
      <c r="I6" s="36" t="s">
        <v>25</v>
      </c>
      <c r="J6" s="36" t="s">
        <v>26</v>
      </c>
      <c r="K6" s="36" t="s">
        <v>27</v>
      </c>
      <c r="L6" s="36" t="s">
        <v>26</v>
      </c>
      <c r="M6" s="36" t="s">
        <v>27</v>
      </c>
      <c r="N6" s="36" t="s">
        <v>26</v>
      </c>
      <c r="O6" s="36" t="s">
        <v>27</v>
      </c>
      <c r="P6" s="36" t="s">
        <v>26</v>
      </c>
      <c r="Q6" s="36" t="s">
        <v>27</v>
      </c>
      <c r="R6" s="36" t="s">
        <v>26</v>
      </c>
      <c r="S6" s="36" t="s">
        <v>27</v>
      </c>
      <c r="T6" s="36" t="s">
        <v>26</v>
      </c>
      <c r="U6" s="36" t="s">
        <v>27</v>
      </c>
      <c r="V6" s="36" t="s">
        <v>26</v>
      </c>
      <c r="W6" s="36" t="s">
        <v>27</v>
      </c>
      <c r="X6" s="36" t="s">
        <v>26</v>
      </c>
      <c r="Y6" s="36" t="s">
        <v>27</v>
      </c>
      <c r="Z6" s="36" t="s">
        <v>26</v>
      </c>
      <c r="AA6" s="36" t="s">
        <v>27</v>
      </c>
      <c r="AB6" s="36" t="s">
        <v>26</v>
      </c>
      <c r="AC6" s="36" t="s">
        <v>27</v>
      </c>
      <c r="AD6" s="36" t="s">
        <v>26</v>
      </c>
      <c r="AE6" s="36" t="s">
        <v>27</v>
      </c>
      <c r="AF6" s="36" t="s">
        <v>26</v>
      </c>
      <c r="AG6" s="36" t="s">
        <v>27</v>
      </c>
      <c r="AH6" s="37"/>
    </row>
    <row r="7" spans="1:35" s="40" customFormat="1" ht="15.6" x14ac:dyDescent="0.3">
      <c r="A7" s="38">
        <v>1</v>
      </c>
      <c r="B7" s="38">
        <v>2</v>
      </c>
      <c r="C7" s="39">
        <v>3</v>
      </c>
      <c r="D7" s="38">
        <v>4</v>
      </c>
      <c r="E7" s="38">
        <v>5</v>
      </c>
      <c r="F7" s="38">
        <v>6</v>
      </c>
      <c r="G7" s="38">
        <v>7</v>
      </c>
      <c r="H7" s="38">
        <v>8</v>
      </c>
      <c r="I7" s="38">
        <v>9</v>
      </c>
      <c r="J7" s="38">
        <v>10</v>
      </c>
      <c r="K7" s="38">
        <v>11</v>
      </c>
      <c r="L7" s="38">
        <v>12</v>
      </c>
      <c r="M7" s="38">
        <v>13</v>
      </c>
      <c r="N7" s="38">
        <v>14</v>
      </c>
      <c r="O7" s="38">
        <v>15</v>
      </c>
      <c r="P7" s="38">
        <v>16</v>
      </c>
      <c r="Q7" s="38">
        <v>17</v>
      </c>
      <c r="R7" s="38">
        <v>18</v>
      </c>
      <c r="S7" s="38">
        <v>19</v>
      </c>
      <c r="T7" s="38">
        <v>20</v>
      </c>
      <c r="U7" s="38">
        <v>21</v>
      </c>
      <c r="V7" s="38">
        <v>22</v>
      </c>
      <c r="W7" s="38">
        <v>23</v>
      </c>
      <c r="X7" s="38">
        <v>24</v>
      </c>
      <c r="Y7" s="38">
        <v>25</v>
      </c>
      <c r="Z7" s="38">
        <v>26</v>
      </c>
      <c r="AA7" s="38">
        <v>27</v>
      </c>
      <c r="AB7" s="38">
        <v>28</v>
      </c>
      <c r="AC7" s="38">
        <v>29</v>
      </c>
      <c r="AD7" s="38">
        <v>30</v>
      </c>
      <c r="AE7" s="38">
        <v>31</v>
      </c>
      <c r="AF7" s="38">
        <v>32</v>
      </c>
      <c r="AG7" s="38">
        <v>33</v>
      </c>
      <c r="AH7" s="38">
        <v>34</v>
      </c>
    </row>
    <row r="8" spans="1:35" s="47" customFormat="1" ht="31.5" customHeight="1" x14ac:dyDescent="0.3">
      <c r="A8" s="41"/>
      <c r="B8" s="42" t="s">
        <v>28</v>
      </c>
      <c r="C8" s="43" t="s">
        <v>29</v>
      </c>
      <c r="D8" s="44">
        <f>D9+D10</f>
        <v>130295.65700000001</v>
      </c>
      <c r="E8" s="44">
        <f>E10+E9</f>
        <v>70084.624000000011</v>
      </c>
      <c r="F8" s="44">
        <f>F10+F9</f>
        <v>58871.062000000005</v>
      </c>
      <c r="G8" s="44">
        <f>G10+G9</f>
        <v>58871.062000000005</v>
      </c>
      <c r="H8" s="44">
        <f>IFERROR(G8/D8*100,0)</f>
        <v>45.182674047224772</v>
      </c>
      <c r="I8" s="44">
        <f>IFERROR(G8/E8*100,0)</f>
        <v>83.9999683810817</v>
      </c>
      <c r="J8" s="45">
        <f t="shared" ref="J8:AF8" si="0">J9+J10</f>
        <v>26784.300000000003</v>
      </c>
      <c r="K8" s="45">
        <f>K9</f>
        <v>19966.641</v>
      </c>
      <c r="L8" s="45">
        <f>L9+L10</f>
        <v>11689.816000000001</v>
      </c>
      <c r="M8" s="45">
        <f>M9</f>
        <v>12326.597000000002</v>
      </c>
      <c r="N8" s="45">
        <f t="shared" si="0"/>
        <v>9152.9719999999998</v>
      </c>
      <c r="O8" s="45">
        <f>O9</f>
        <v>9162.985999999999</v>
      </c>
      <c r="P8" s="45">
        <f t="shared" si="0"/>
        <v>9986.5480000000007</v>
      </c>
      <c r="Q8" s="45">
        <f>Q9</f>
        <v>8994.9439999999995</v>
      </c>
      <c r="R8" s="45">
        <f t="shared" si="0"/>
        <v>12470.987999999999</v>
      </c>
      <c r="S8" s="45">
        <f>S9</f>
        <v>8419.8940000000002</v>
      </c>
      <c r="T8" s="45">
        <f t="shared" si="0"/>
        <v>7969.54</v>
      </c>
      <c r="U8" s="45"/>
      <c r="V8" s="45">
        <f t="shared" si="0"/>
        <v>9301.0959999999995</v>
      </c>
      <c r="W8" s="45"/>
      <c r="X8" s="45">
        <f t="shared" si="0"/>
        <v>9679.4050000000007</v>
      </c>
      <c r="Y8" s="45"/>
      <c r="Z8" s="45">
        <f t="shared" si="0"/>
        <v>7599.8060000000005</v>
      </c>
      <c r="AA8" s="45"/>
      <c r="AB8" s="45">
        <f t="shared" si="0"/>
        <v>8735.994999999999</v>
      </c>
      <c r="AC8" s="45"/>
      <c r="AD8" s="45">
        <f t="shared" si="0"/>
        <v>8336.3379999999997</v>
      </c>
      <c r="AE8" s="45"/>
      <c r="AF8" s="45">
        <f t="shared" si="0"/>
        <v>8588.8529999999992</v>
      </c>
      <c r="AG8" s="45"/>
      <c r="AH8" s="46"/>
    </row>
    <row r="9" spans="1:35" s="53" customFormat="1" ht="40.5" customHeight="1" x14ac:dyDescent="0.3">
      <c r="A9" s="48"/>
      <c r="B9" s="49"/>
      <c r="C9" s="50" t="s">
        <v>30</v>
      </c>
      <c r="D9" s="51">
        <f>J9+L9+N9+P9+R9+T9+V9+X9+Z9+AB9+AD9+AF9</f>
        <v>129815.65700000001</v>
      </c>
      <c r="E9" s="51">
        <f>J9+L9+N9+P9+R9</f>
        <v>69604.624000000011</v>
      </c>
      <c r="F9" s="51">
        <f>G9</f>
        <v>58871.062000000005</v>
      </c>
      <c r="G9" s="51">
        <f>K9+M9+O9+Q9+S9</f>
        <v>58871.062000000005</v>
      </c>
      <c r="H9" s="51">
        <f>IFERROR(G9/D9*100,0)</f>
        <v>45.349739284530216</v>
      </c>
      <c r="I9" s="51">
        <f>IFERROR(G9/E9*100,0)</f>
        <v>84.57924002290423</v>
      </c>
      <c r="J9" s="51">
        <f>J13+J22+J25+J30+J55</f>
        <v>26304.300000000003</v>
      </c>
      <c r="K9" s="51">
        <f>K13+K22+K25+K30+K55</f>
        <v>19966.641</v>
      </c>
      <c r="L9" s="51">
        <f>L13+L22+L25+L30+L55</f>
        <v>11689.816000000001</v>
      </c>
      <c r="M9" s="51">
        <f>M13+M22+M25+M30+M55</f>
        <v>12326.597000000002</v>
      </c>
      <c r="N9" s="51">
        <f t="shared" ref="N9:AF9" si="1">N13+N22+N25+N30+N55</f>
        <v>9152.9719999999998</v>
      </c>
      <c r="O9" s="51">
        <f>O13+O22+O25+O30+O55</f>
        <v>9162.985999999999</v>
      </c>
      <c r="P9" s="51">
        <f t="shared" si="1"/>
        <v>9986.5480000000007</v>
      </c>
      <c r="Q9" s="51">
        <f>Q13+Q22+Q25+Q30+Q55</f>
        <v>8994.9439999999995</v>
      </c>
      <c r="R9" s="51">
        <f>R13+R22+R25+R30+R55</f>
        <v>12470.987999999999</v>
      </c>
      <c r="S9" s="51">
        <f>S13+S22+S25+S30+S55</f>
        <v>8419.8940000000002</v>
      </c>
      <c r="T9" s="51">
        <f t="shared" si="1"/>
        <v>7969.54</v>
      </c>
      <c r="U9" s="51"/>
      <c r="V9" s="51">
        <f>V13+V22+V25+V30+V55</f>
        <v>9301.0959999999995</v>
      </c>
      <c r="W9" s="51"/>
      <c r="X9" s="51">
        <f>X13+X22+X25+X30+X55</f>
        <v>9679.4050000000007</v>
      </c>
      <c r="Y9" s="51"/>
      <c r="Z9" s="51">
        <f t="shared" si="1"/>
        <v>7599.8060000000005</v>
      </c>
      <c r="AA9" s="51"/>
      <c r="AB9" s="51">
        <f t="shared" si="1"/>
        <v>8735.994999999999</v>
      </c>
      <c r="AC9" s="51"/>
      <c r="AD9" s="51">
        <f t="shared" si="1"/>
        <v>8336.3379999999997</v>
      </c>
      <c r="AE9" s="51"/>
      <c r="AF9" s="51">
        <f t="shared" si="1"/>
        <v>8588.8529999999992</v>
      </c>
      <c r="AG9" s="51"/>
      <c r="AH9" s="52"/>
    </row>
    <row r="10" spans="1:35" s="53" customFormat="1" ht="34.5" customHeight="1" x14ac:dyDescent="0.3">
      <c r="A10" s="54"/>
      <c r="B10" s="55"/>
      <c r="C10" s="56" t="s">
        <v>31</v>
      </c>
      <c r="D10" s="51">
        <f t="shared" ref="D10" si="2">J10+L10+N10+P10+R10+T10+V10+X10+Z10+AB10+AD10+AF10</f>
        <v>480</v>
      </c>
      <c r="E10" s="51">
        <f>J10+L10+N10+P10+R10+T10+V10</f>
        <v>480</v>
      </c>
      <c r="F10" s="51">
        <f t="shared" ref="F10" si="3">G10</f>
        <v>0</v>
      </c>
      <c r="G10" s="51">
        <f t="shared" ref="G10" si="4">K10+M10+O10+Q10+S10+U10+W10+Y10+AA10+AC10+AE10+AG10</f>
        <v>0</v>
      </c>
      <c r="H10" s="51">
        <f>IFERROR(G10/D10*100,0)</f>
        <v>0</v>
      </c>
      <c r="I10" s="51">
        <f>IFERROR(G10/E10*100,0)</f>
        <v>0</v>
      </c>
      <c r="J10" s="51">
        <v>480</v>
      </c>
      <c r="K10" s="51">
        <f>K46</f>
        <v>0</v>
      </c>
      <c r="L10" s="51">
        <v>0</v>
      </c>
      <c r="M10" s="51">
        <v>0</v>
      </c>
      <c r="N10" s="51">
        <f t="shared" ref="N10:AF10" si="5">N31</f>
        <v>0</v>
      </c>
      <c r="O10" s="51">
        <v>0</v>
      </c>
      <c r="P10" s="51">
        <f t="shared" si="5"/>
        <v>0</v>
      </c>
      <c r="Q10" s="51">
        <v>0</v>
      </c>
      <c r="R10" s="51">
        <f t="shared" si="5"/>
        <v>0</v>
      </c>
      <c r="S10" s="51">
        <v>0</v>
      </c>
      <c r="T10" s="51">
        <f t="shared" si="5"/>
        <v>0</v>
      </c>
      <c r="U10" s="51"/>
      <c r="V10" s="51">
        <f t="shared" si="5"/>
        <v>0</v>
      </c>
      <c r="W10" s="51"/>
      <c r="X10" s="51">
        <f t="shared" si="5"/>
        <v>0</v>
      </c>
      <c r="Y10" s="51"/>
      <c r="Z10" s="51">
        <f t="shared" si="5"/>
        <v>0</v>
      </c>
      <c r="AA10" s="51"/>
      <c r="AB10" s="51">
        <f t="shared" si="5"/>
        <v>0</v>
      </c>
      <c r="AC10" s="51"/>
      <c r="AD10" s="51">
        <f t="shared" si="5"/>
        <v>0</v>
      </c>
      <c r="AE10" s="51"/>
      <c r="AF10" s="51">
        <f t="shared" si="5"/>
        <v>0</v>
      </c>
      <c r="AG10" s="51"/>
      <c r="AH10" s="52"/>
    </row>
    <row r="11" spans="1:35" s="62" customFormat="1" ht="18.75" customHeight="1" x14ac:dyDescent="0.3">
      <c r="A11" s="57"/>
      <c r="B11" s="58" t="s">
        <v>32</v>
      </c>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60"/>
      <c r="AH11" s="61"/>
    </row>
    <row r="12" spans="1:35" s="69" customFormat="1" ht="23.25" customHeight="1" x14ac:dyDescent="0.3">
      <c r="A12" s="63" t="s">
        <v>33</v>
      </c>
      <c r="B12" s="64" t="s">
        <v>34</v>
      </c>
      <c r="C12" s="65" t="s">
        <v>29</v>
      </c>
      <c r="D12" s="66">
        <f>D13</f>
        <v>11749.2</v>
      </c>
      <c r="E12" s="66">
        <f>E13</f>
        <v>8449.2000000000007</v>
      </c>
      <c r="F12" s="66">
        <f t="shared" ref="F12:G12" si="6">F13</f>
        <v>8449.2000000000007</v>
      </c>
      <c r="G12" s="66">
        <f t="shared" si="6"/>
        <v>8449.2000000000007</v>
      </c>
      <c r="H12" s="66">
        <f t="shared" ref="H12:H29" si="7">IFERROR(G12/D12*100,0)</f>
        <v>71.912981309365748</v>
      </c>
      <c r="I12" s="66">
        <f t="shared" ref="I12:I29" si="8">IFERROR(G12/E12*100,0)</f>
        <v>100</v>
      </c>
      <c r="J12" s="66">
        <f>J13</f>
        <v>8449.2000000000007</v>
      </c>
      <c r="K12" s="66">
        <f>K13</f>
        <v>8449.2000000000007</v>
      </c>
      <c r="L12" s="66">
        <f t="shared" ref="L12:AF12" si="9">L13</f>
        <v>0</v>
      </c>
      <c r="M12" s="66">
        <v>0</v>
      </c>
      <c r="N12" s="66">
        <f t="shared" si="9"/>
        <v>0</v>
      </c>
      <c r="O12" s="66">
        <f t="shared" si="9"/>
        <v>0</v>
      </c>
      <c r="P12" s="66">
        <f t="shared" si="9"/>
        <v>0</v>
      </c>
      <c r="Q12" s="66">
        <f t="shared" si="9"/>
        <v>0</v>
      </c>
      <c r="R12" s="66">
        <f t="shared" si="9"/>
        <v>3000</v>
      </c>
      <c r="S12" s="66">
        <f t="shared" si="9"/>
        <v>0</v>
      </c>
      <c r="T12" s="66">
        <f t="shared" si="9"/>
        <v>0</v>
      </c>
      <c r="U12" s="66">
        <f t="shared" si="9"/>
        <v>0</v>
      </c>
      <c r="V12" s="66">
        <f t="shared" si="9"/>
        <v>0</v>
      </c>
      <c r="W12" s="66">
        <f t="shared" si="9"/>
        <v>0</v>
      </c>
      <c r="X12" s="66">
        <f t="shared" si="9"/>
        <v>0</v>
      </c>
      <c r="Y12" s="66">
        <f t="shared" si="9"/>
        <v>0</v>
      </c>
      <c r="Z12" s="66">
        <f t="shared" si="9"/>
        <v>0</v>
      </c>
      <c r="AA12" s="66">
        <f t="shared" si="9"/>
        <v>0</v>
      </c>
      <c r="AB12" s="66">
        <f t="shared" si="9"/>
        <v>300</v>
      </c>
      <c r="AC12" s="66">
        <f t="shared" si="9"/>
        <v>0</v>
      </c>
      <c r="AD12" s="66">
        <f t="shared" si="9"/>
        <v>0</v>
      </c>
      <c r="AE12" s="66">
        <f t="shared" si="9"/>
        <v>0</v>
      </c>
      <c r="AF12" s="66">
        <f t="shared" si="9"/>
        <v>0</v>
      </c>
      <c r="AG12" s="66">
        <f>AG13</f>
        <v>0</v>
      </c>
      <c r="AH12" s="67"/>
      <c r="AI12" s="68"/>
    </row>
    <row r="13" spans="1:35" s="62" customFormat="1" ht="48" customHeight="1" x14ac:dyDescent="0.3">
      <c r="A13" s="70"/>
      <c r="B13" s="71"/>
      <c r="C13" s="72" t="s">
        <v>35</v>
      </c>
      <c r="D13" s="73">
        <f>SUM(J13,L13,N13,P13,R13,T13,V13,X13,Z13,AB13,AD13,AF13)</f>
        <v>11749.2</v>
      </c>
      <c r="E13" s="73">
        <f>E15+E17+E19</f>
        <v>8449.2000000000007</v>
      </c>
      <c r="F13" s="73">
        <f>G13</f>
        <v>8449.2000000000007</v>
      </c>
      <c r="G13" s="73">
        <f>SUM(K13,M13,O13,Q13,S13,U13,W13,Y13,AA13,AC13,AE13,AG13)</f>
        <v>8449.2000000000007</v>
      </c>
      <c r="H13" s="73">
        <f t="shared" si="7"/>
        <v>71.912981309365748</v>
      </c>
      <c r="I13" s="73">
        <f t="shared" si="8"/>
        <v>100</v>
      </c>
      <c r="J13" s="74">
        <f t="shared" ref="J13:AF13" si="10">J15+J17+J19</f>
        <v>8449.2000000000007</v>
      </c>
      <c r="K13" s="74">
        <f t="shared" si="10"/>
        <v>8449.2000000000007</v>
      </c>
      <c r="L13" s="74">
        <f>L15+L17+L19</f>
        <v>0</v>
      </c>
      <c r="M13" s="74">
        <v>0</v>
      </c>
      <c r="N13" s="74">
        <f t="shared" si="10"/>
        <v>0</v>
      </c>
      <c r="O13" s="74">
        <f t="shared" si="10"/>
        <v>0</v>
      </c>
      <c r="P13" s="74">
        <f t="shared" si="10"/>
        <v>0</v>
      </c>
      <c r="Q13" s="74">
        <f t="shared" si="10"/>
        <v>0</v>
      </c>
      <c r="R13" s="74">
        <f>R15+R17+R19</f>
        <v>3000</v>
      </c>
      <c r="S13" s="74">
        <f>S15+S17+S19</f>
        <v>0</v>
      </c>
      <c r="T13" s="74">
        <f t="shared" si="10"/>
        <v>0</v>
      </c>
      <c r="U13" s="74">
        <f t="shared" si="10"/>
        <v>0</v>
      </c>
      <c r="V13" s="74">
        <f t="shared" si="10"/>
        <v>0</v>
      </c>
      <c r="W13" s="74">
        <f t="shared" si="10"/>
        <v>0</v>
      </c>
      <c r="X13" s="74">
        <f t="shared" si="10"/>
        <v>0</v>
      </c>
      <c r="Y13" s="74">
        <f t="shared" si="10"/>
        <v>0</v>
      </c>
      <c r="Z13" s="74">
        <f t="shared" si="10"/>
        <v>0</v>
      </c>
      <c r="AA13" s="74">
        <f t="shared" si="10"/>
        <v>0</v>
      </c>
      <c r="AB13" s="74">
        <f t="shared" si="10"/>
        <v>300</v>
      </c>
      <c r="AC13" s="74">
        <f t="shared" si="10"/>
        <v>0</v>
      </c>
      <c r="AD13" s="74">
        <f t="shared" si="10"/>
        <v>0</v>
      </c>
      <c r="AE13" s="74">
        <v>0</v>
      </c>
      <c r="AF13" s="74">
        <f t="shared" si="10"/>
        <v>0</v>
      </c>
      <c r="AG13" s="74">
        <v>0</v>
      </c>
      <c r="AH13" s="75"/>
      <c r="AI13" s="76"/>
    </row>
    <row r="14" spans="1:35" s="69" customFormat="1" ht="48" customHeight="1" x14ac:dyDescent="0.3">
      <c r="A14" s="77"/>
      <c r="B14" s="78" t="s">
        <v>36</v>
      </c>
      <c r="C14" s="79" t="s">
        <v>29</v>
      </c>
      <c r="D14" s="80">
        <f>D15</f>
        <v>3000</v>
      </c>
      <c r="E14" s="80">
        <f>E15</f>
        <v>0</v>
      </c>
      <c r="F14" s="80">
        <f t="shared" ref="F14:G14" si="11">F15</f>
        <v>0</v>
      </c>
      <c r="G14" s="80">
        <f t="shared" si="11"/>
        <v>0</v>
      </c>
      <c r="H14" s="81">
        <f t="shared" si="7"/>
        <v>0</v>
      </c>
      <c r="I14" s="81">
        <f t="shared" si="8"/>
        <v>0</v>
      </c>
      <c r="J14" s="81">
        <f>J15</f>
        <v>0</v>
      </c>
      <c r="K14" s="81">
        <f t="shared" ref="K14:AF14" si="12">K15</f>
        <v>0</v>
      </c>
      <c r="L14" s="81">
        <f t="shared" si="12"/>
        <v>0</v>
      </c>
      <c r="M14" s="81">
        <v>0</v>
      </c>
      <c r="N14" s="81">
        <f t="shared" si="12"/>
        <v>0</v>
      </c>
      <c r="O14" s="81">
        <f t="shared" si="12"/>
        <v>0</v>
      </c>
      <c r="P14" s="81">
        <f t="shared" si="12"/>
        <v>0</v>
      </c>
      <c r="Q14" s="81">
        <f t="shared" si="12"/>
        <v>0</v>
      </c>
      <c r="R14" s="81">
        <f>R15</f>
        <v>3000</v>
      </c>
      <c r="S14" s="81">
        <f>S15</f>
        <v>0</v>
      </c>
      <c r="T14" s="81">
        <f t="shared" si="12"/>
        <v>0</v>
      </c>
      <c r="U14" s="81">
        <f t="shared" si="12"/>
        <v>0</v>
      </c>
      <c r="V14" s="81">
        <f t="shared" si="12"/>
        <v>0</v>
      </c>
      <c r="W14" s="81">
        <f t="shared" si="12"/>
        <v>0</v>
      </c>
      <c r="X14" s="81">
        <f t="shared" si="12"/>
        <v>0</v>
      </c>
      <c r="Y14" s="81">
        <f t="shared" si="12"/>
        <v>0</v>
      </c>
      <c r="Z14" s="81">
        <f t="shared" si="12"/>
        <v>0</v>
      </c>
      <c r="AA14" s="81">
        <f t="shared" si="12"/>
        <v>0</v>
      </c>
      <c r="AB14" s="81">
        <f t="shared" si="12"/>
        <v>0</v>
      </c>
      <c r="AC14" s="81">
        <f t="shared" si="12"/>
        <v>0</v>
      </c>
      <c r="AD14" s="81">
        <f t="shared" si="12"/>
        <v>0</v>
      </c>
      <c r="AE14" s="81">
        <v>0</v>
      </c>
      <c r="AF14" s="81">
        <f t="shared" si="12"/>
        <v>0</v>
      </c>
      <c r="AG14" s="81">
        <v>0</v>
      </c>
      <c r="AH14" s="82"/>
      <c r="AI14" s="68"/>
    </row>
    <row r="15" spans="1:35" s="62" customFormat="1" ht="61.95" customHeight="1" x14ac:dyDescent="0.3">
      <c r="A15" s="83"/>
      <c r="B15" s="84"/>
      <c r="C15" s="85" t="s">
        <v>35</v>
      </c>
      <c r="D15" s="86">
        <v>3000</v>
      </c>
      <c r="E15" s="87">
        <f>J15</f>
        <v>0</v>
      </c>
      <c r="F15" s="87">
        <f>G15</f>
        <v>0</v>
      </c>
      <c r="G15" s="87">
        <f>SUM(K15,M15,O15,Q15,S15,U15,W15,Y15,AA15,AC15,AE15,AG15)</f>
        <v>0</v>
      </c>
      <c r="H15" s="87">
        <f t="shared" si="7"/>
        <v>0</v>
      </c>
      <c r="I15" s="87">
        <f t="shared" si="8"/>
        <v>0</v>
      </c>
      <c r="J15" s="88">
        <v>0</v>
      </c>
      <c r="K15" s="88">
        <v>0</v>
      </c>
      <c r="L15" s="88">
        <v>0</v>
      </c>
      <c r="M15" s="88">
        <v>0</v>
      </c>
      <c r="N15" s="88">
        <v>0</v>
      </c>
      <c r="O15" s="88">
        <v>0</v>
      </c>
      <c r="P15" s="88">
        <v>0</v>
      </c>
      <c r="Q15" s="88">
        <v>0</v>
      </c>
      <c r="R15" s="88">
        <v>3000</v>
      </c>
      <c r="S15" s="88">
        <v>0</v>
      </c>
      <c r="T15" s="88">
        <v>0</v>
      </c>
      <c r="U15" s="88">
        <v>0</v>
      </c>
      <c r="V15" s="88">
        <v>0</v>
      </c>
      <c r="W15" s="88">
        <v>0</v>
      </c>
      <c r="X15" s="88">
        <v>0</v>
      </c>
      <c r="Y15" s="88">
        <v>0</v>
      </c>
      <c r="Z15" s="88">
        <v>0</v>
      </c>
      <c r="AA15" s="88">
        <v>0</v>
      </c>
      <c r="AB15" s="88">
        <v>0</v>
      </c>
      <c r="AC15" s="88">
        <v>0</v>
      </c>
      <c r="AD15" s="88">
        <v>0</v>
      </c>
      <c r="AE15" s="88">
        <v>0</v>
      </c>
      <c r="AF15" s="88">
        <v>0</v>
      </c>
      <c r="AG15" s="88" t="s">
        <v>37</v>
      </c>
      <c r="AH15" s="89"/>
      <c r="AI15" s="76"/>
    </row>
    <row r="16" spans="1:35" s="69" customFormat="1" ht="408.6" customHeight="1" x14ac:dyDescent="0.3">
      <c r="A16" s="77"/>
      <c r="B16" s="78" t="s">
        <v>38</v>
      </c>
      <c r="C16" s="79" t="s">
        <v>29</v>
      </c>
      <c r="D16" s="80">
        <f>D17</f>
        <v>8449.2000000000007</v>
      </c>
      <c r="E16" s="80">
        <f t="shared" ref="E16:G16" si="13">E17</f>
        <v>8449.2000000000007</v>
      </c>
      <c r="F16" s="80">
        <f t="shared" si="13"/>
        <v>8449.2000000000007</v>
      </c>
      <c r="G16" s="80">
        <f t="shared" si="13"/>
        <v>8449.2000000000007</v>
      </c>
      <c r="H16" s="81">
        <f t="shared" si="7"/>
        <v>100</v>
      </c>
      <c r="I16" s="81">
        <f t="shared" si="8"/>
        <v>100</v>
      </c>
      <c r="J16" s="81">
        <f>J17</f>
        <v>8449.2000000000007</v>
      </c>
      <c r="K16" s="81">
        <f t="shared" ref="K16:AF16" si="14">K17</f>
        <v>8449.2000000000007</v>
      </c>
      <c r="L16" s="81">
        <f t="shared" si="14"/>
        <v>0</v>
      </c>
      <c r="M16" s="81">
        <v>0</v>
      </c>
      <c r="N16" s="81">
        <f t="shared" si="14"/>
        <v>0</v>
      </c>
      <c r="O16" s="81">
        <v>0</v>
      </c>
      <c r="P16" s="81">
        <f t="shared" si="14"/>
        <v>0</v>
      </c>
      <c r="Q16" s="81">
        <f t="shared" si="14"/>
        <v>0</v>
      </c>
      <c r="R16" s="81">
        <f t="shared" si="14"/>
        <v>0</v>
      </c>
      <c r="S16" s="81">
        <f t="shared" si="14"/>
        <v>0</v>
      </c>
      <c r="T16" s="81">
        <f t="shared" si="14"/>
        <v>0</v>
      </c>
      <c r="U16" s="81">
        <f t="shared" si="14"/>
        <v>0</v>
      </c>
      <c r="V16" s="81">
        <f t="shared" si="14"/>
        <v>0</v>
      </c>
      <c r="W16" s="81">
        <f t="shared" si="14"/>
        <v>0</v>
      </c>
      <c r="X16" s="81">
        <f t="shared" si="14"/>
        <v>0</v>
      </c>
      <c r="Y16" s="81">
        <f t="shared" si="14"/>
        <v>0</v>
      </c>
      <c r="Z16" s="81">
        <f t="shared" si="14"/>
        <v>0</v>
      </c>
      <c r="AA16" s="81">
        <f t="shared" si="14"/>
        <v>0</v>
      </c>
      <c r="AB16" s="81">
        <f t="shared" si="14"/>
        <v>0</v>
      </c>
      <c r="AC16" s="81">
        <f t="shared" si="14"/>
        <v>0</v>
      </c>
      <c r="AD16" s="81">
        <f t="shared" si="14"/>
        <v>0</v>
      </c>
      <c r="AE16" s="81">
        <v>0</v>
      </c>
      <c r="AF16" s="81">
        <f t="shared" si="14"/>
        <v>0</v>
      </c>
      <c r="AG16" s="81">
        <v>0</v>
      </c>
      <c r="AH16" s="82" t="s">
        <v>39</v>
      </c>
      <c r="AI16" s="68"/>
    </row>
    <row r="17" spans="1:35" s="62" customFormat="1" ht="114.6" customHeight="1" x14ac:dyDescent="0.3">
      <c r="A17" s="83"/>
      <c r="B17" s="84"/>
      <c r="C17" s="85" t="s">
        <v>35</v>
      </c>
      <c r="D17" s="86">
        <f>SUM(J17,L17,N17,P17,R17,T17,V17,X17,Z17,AB17,AD17,AF17)</f>
        <v>8449.2000000000007</v>
      </c>
      <c r="E17" s="87">
        <f>J17+L17</f>
        <v>8449.2000000000007</v>
      </c>
      <c r="F17" s="87">
        <f>G17</f>
        <v>8449.2000000000007</v>
      </c>
      <c r="G17" s="87">
        <f>SUM(K17,M17,O17,Q17,S17,U17,W17,Y17,AA17,AC17,AE17,AG17)</f>
        <v>8449.2000000000007</v>
      </c>
      <c r="H17" s="87">
        <f t="shared" si="7"/>
        <v>100</v>
      </c>
      <c r="I17" s="87">
        <f t="shared" si="8"/>
        <v>100</v>
      </c>
      <c r="J17" s="88">
        <v>8449.2000000000007</v>
      </c>
      <c r="K17" s="88">
        <v>8449.2000000000007</v>
      </c>
      <c r="L17" s="88">
        <v>0</v>
      </c>
      <c r="M17" s="88">
        <v>0</v>
      </c>
      <c r="N17" s="88">
        <v>0</v>
      </c>
      <c r="O17" s="88">
        <v>0</v>
      </c>
      <c r="P17" s="88">
        <v>0</v>
      </c>
      <c r="Q17" s="88">
        <v>0</v>
      </c>
      <c r="R17" s="88">
        <v>0</v>
      </c>
      <c r="S17" s="88">
        <v>0</v>
      </c>
      <c r="T17" s="88">
        <v>0</v>
      </c>
      <c r="U17" s="88">
        <v>0</v>
      </c>
      <c r="V17" s="88">
        <v>0</v>
      </c>
      <c r="W17" s="88">
        <v>0</v>
      </c>
      <c r="X17" s="88">
        <v>0</v>
      </c>
      <c r="Y17" s="88">
        <v>0</v>
      </c>
      <c r="Z17" s="88">
        <v>0</v>
      </c>
      <c r="AA17" s="88">
        <v>0</v>
      </c>
      <c r="AB17" s="88">
        <v>0</v>
      </c>
      <c r="AC17" s="88">
        <v>0</v>
      </c>
      <c r="AD17" s="88">
        <v>0</v>
      </c>
      <c r="AE17" s="88">
        <v>0</v>
      </c>
      <c r="AF17" s="88">
        <v>0</v>
      </c>
      <c r="AG17" s="88">
        <v>0</v>
      </c>
      <c r="AH17" s="75"/>
      <c r="AI17" s="76"/>
    </row>
    <row r="18" spans="1:35" s="69" customFormat="1" ht="40.5" customHeight="1" x14ac:dyDescent="0.3">
      <c r="A18" s="77"/>
      <c r="B18" s="78" t="s">
        <v>40</v>
      </c>
      <c r="C18" s="79" t="s">
        <v>29</v>
      </c>
      <c r="D18" s="80">
        <f>D19</f>
        <v>300</v>
      </c>
      <c r="E18" s="80">
        <f>E19</f>
        <v>0</v>
      </c>
      <c r="F18" s="80">
        <f t="shared" ref="F18:G18" si="15">F19</f>
        <v>0</v>
      </c>
      <c r="G18" s="80">
        <f t="shared" si="15"/>
        <v>0</v>
      </c>
      <c r="H18" s="81">
        <f t="shared" si="7"/>
        <v>0</v>
      </c>
      <c r="I18" s="81">
        <f t="shared" si="8"/>
        <v>0</v>
      </c>
      <c r="J18" s="81">
        <f>J19</f>
        <v>0</v>
      </c>
      <c r="K18" s="81">
        <f t="shared" ref="K18:AF18" si="16">K19</f>
        <v>0</v>
      </c>
      <c r="L18" s="81">
        <f t="shared" si="16"/>
        <v>0</v>
      </c>
      <c r="M18" s="81">
        <v>0</v>
      </c>
      <c r="N18" s="81">
        <f t="shared" si="16"/>
        <v>0</v>
      </c>
      <c r="O18" s="81">
        <f t="shared" si="16"/>
        <v>0</v>
      </c>
      <c r="P18" s="81">
        <f t="shared" si="16"/>
        <v>0</v>
      </c>
      <c r="Q18" s="81">
        <f t="shared" si="16"/>
        <v>0</v>
      </c>
      <c r="R18" s="81">
        <f t="shared" si="16"/>
        <v>0</v>
      </c>
      <c r="S18" s="81">
        <f t="shared" si="16"/>
        <v>0</v>
      </c>
      <c r="T18" s="81">
        <f t="shared" si="16"/>
        <v>0</v>
      </c>
      <c r="U18" s="81">
        <f t="shared" si="16"/>
        <v>0</v>
      </c>
      <c r="V18" s="81">
        <f t="shared" si="16"/>
        <v>0</v>
      </c>
      <c r="W18" s="81">
        <f t="shared" si="16"/>
        <v>0</v>
      </c>
      <c r="X18" s="81">
        <f t="shared" si="16"/>
        <v>0</v>
      </c>
      <c r="Y18" s="81">
        <f t="shared" si="16"/>
        <v>0</v>
      </c>
      <c r="Z18" s="81">
        <f t="shared" si="16"/>
        <v>0</v>
      </c>
      <c r="AA18" s="81">
        <f t="shared" si="16"/>
        <v>0</v>
      </c>
      <c r="AB18" s="81">
        <f t="shared" si="16"/>
        <v>300</v>
      </c>
      <c r="AC18" s="81">
        <f t="shared" si="16"/>
        <v>0</v>
      </c>
      <c r="AD18" s="81">
        <f t="shared" si="16"/>
        <v>0</v>
      </c>
      <c r="AE18" s="81">
        <v>0</v>
      </c>
      <c r="AF18" s="81">
        <f t="shared" si="16"/>
        <v>0</v>
      </c>
      <c r="AG18" s="81">
        <v>0</v>
      </c>
      <c r="AH18" s="82"/>
      <c r="AI18" s="68"/>
    </row>
    <row r="19" spans="1:35" s="62" customFormat="1" ht="64.95" customHeight="1" x14ac:dyDescent="0.3">
      <c r="A19" s="83"/>
      <c r="B19" s="84"/>
      <c r="C19" s="85" t="s">
        <v>35</v>
      </c>
      <c r="D19" s="86">
        <f>SUM(J19,L19,N19,P19,R19,T19,V19,X19,Z19,AB19,AD19,AF19)</f>
        <v>300</v>
      </c>
      <c r="E19" s="87">
        <f>J19</f>
        <v>0</v>
      </c>
      <c r="F19" s="87">
        <f>G19</f>
        <v>0</v>
      </c>
      <c r="G19" s="87">
        <f>SUM(K19,M19,O19,Q19,S19,U19,W19,Y19,AA19,AC19,AE19,AG19)</f>
        <v>0</v>
      </c>
      <c r="H19" s="87">
        <f t="shared" si="7"/>
        <v>0</v>
      </c>
      <c r="I19" s="87">
        <f t="shared" si="8"/>
        <v>0</v>
      </c>
      <c r="J19" s="88">
        <v>0</v>
      </c>
      <c r="K19" s="88">
        <v>0</v>
      </c>
      <c r="L19" s="88">
        <v>0</v>
      </c>
      <c r="M19" s="88">
        <v>0</v>
      </c>
      <c r="N19" s="88">
        <v>0</v>
      </c>
      <c r="O19" s="88">
        <v>0</v>
      </c>
      <c r="P19" s="88">
        <v>0</v>
      </c>
      <c r="Q19" s="88">
        <v>0</v>
      </c>
      <c r="R19" s="88">
        <v>0</v>
      </c>
      <c r="S19" s="88">
        <v>0</v>
      </c>
      <c r="T19" s="88">
        <v>0</v>
      </c>
      <c r="U19" s="88">
        <v>0</v>
      </c>
      <c r="V19" s="88">
        <v>0</v>
      </c>
      <c r="W19" s="88">
        <v>0</v>
      </c>
      <c r="X19" s="88">
        <v>0</v>
      </c>
      <c r="Y19" s="88">
        <v>0</v>
      </c>
      <c r="Z19" s="88">
        <v>0</v>
      </c>
      <c r="AA19" s="88">
        <v>0</v>
      </c>
      <c r="AB19" s="88">
        <v>300</v>
      </c>
      <c r="AC19" s="88">
        <v>0</v>
      </c>
      <c r="AD19" s="88">
        <v>0</v>
      </c>
      <c r="AE19" s="88">
        <v>0</v>
      </c>
      <c r="AF19" s="88">
        <v>0</v>
      </c>
      <c r="AG19" s="88">
        <v>0</v>
      </c>
      <c r="AH19" s="75"/>
      <c r="AI19" s="76"/>
    </row>
    <row r="20" spans="1:35" s="62" customFormat="1" ht="29.25" customHeight="1" x14ac:dyDescent="0.3">
      <c r="A20" s="90"/>
      <c r="B20" s="58" t="s">
        <v>41</v>
      </c>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60"/>
      <c r="AH20" s="75"/>
      <c r="AI20" s="76"/>
    </row>
    <row r="21" spans="1:35" s="69" customFormat="1" ht="55.5" customHeight="1" x14ac:dyDescent="0.3">
      <c r="A21" s="77" t="s">
        <v>42</v>
      </c>
      <c r="B21" s="91" t="s">
        <v>43</v>
      </c>
      <c r="C21" s="79" t="s">
        <v>29</v>
      </c>
      <c r="D21" s="80">
        <f>D22</f>
        <v>1717</v>
      </c>
      <c r="E21" s="80">
        <f>E22</f>
        <v>0</v>
      </c>
      <c r="F21" s="80">
        <f t="shared" ref="F21:G21" si="17">F22</f>
        <v>0</v>
      </c>
      <c r="G21" s="80">
        <f t="shared" si="17"/>
        <v>0</v>
      </c>
      <c r="H21" s="81">
        <f t="shared" si="7"/>
        <v>0</v>
      </c>
      <c r="I21" s="81">
        <f t="shared" si="8"/>
        <v>0</v>
      </c>
      <c r="J21" s="81">
        <f>J22</f>
        <v>0</v>
      </c>
      <c r="K21" s="81">
        <f t="shared" ref="K21:AG21" si="18">K22</f>
        <v>0</v>
      </c>
      <c r="L21" s="81">
        <f t="shared" si="18"/>
        <v>0</v>
      </c>
      <c r="M21" s="81">
        <v>0</v>
      </c>
      <c r="N21" s="81">
        <f t="shared" si="18"/>
        <v>0</v>
      </c>
      <c r="O21" s="81">
        <f t="shared" si="18"/>
        <v>0</v>
      </c>
      <c r="P21" s="81">
        <f t="shared" si="18"/>
        <v>0</v>
      </c>
      <c r="Q21" s="81">
        <f t="shared" si="18"/>
        <v>0</v>
      </c>
      <c r="R21" s="81">
        <f t="shared" si="18"/>
        <v>0</v>
      </c>
      <c r="S21" s="81">
        <f t="shared" si="18"/>
        <v>0</v>
      </c>
      <c r="T21" s="81">
        <f t="shared" si="18"/>
        <v>0</v>
      </c>
      <c r="U21" s="81">
        <f t="shared" si="18"/>
        <v>0</v>
      </c>
      <c r="V21" s="81">
        <f t="shared" si="18"/>
        <v>0</v>
      </c>
      <c r="W21" s="81">
        <f t="shared" si="18"/>
        <v>0</v>
      </c>
      <c r="X21" s="81">
        <f t="shared" si="18"/>
        <v>1617</v>
      </c>
      <c r="Y21" s="81">
        <f t="shared" si="18"/>
        <v>0</v>
      </c>
      <c r="Z21" s="81">
        <f t="shared" si="18"/>
        <v>0</v>
      </c>
      <c r="AA21" s="81">
        <f t="shared" si="18"/>
        <v>0</v>
      </c>
      <c r="AB21" s="81">
        <f t="shared" si="18"/>
        <v>0</v>
      </c>
      <c r="AC21" s="81">
        <f t="shared" si="18"/>
        <v>0</v>
      </c>
      <c r="AD21" s="81">
        <f t="shared" si="18"/>
        <v>0</v>
      </c>
      <c r="AE21" s="81">
        <f t="shared" si="18"/>
        <v>0</v>
      </c>
      <c r="AF21" s="81">
        <f t="shared" si="18"/>
        <v>100</v>
      </c>
      <c r="AG21" s="81">
        <f t="shared" si="18"/>
        <v>0</v>
      </c>
      <c r="AH21" s="67"/>
      <c r="AI21" s="68"/>
    </row>
    <row r="22" spans="1:35" s="62" customFormat="1" ht="95.4" customHeight="1" x14ac:dyDescent="0.3">
      <c r="A22" s="83"/>
      <c r="B22" s="92"/>
      <c r="C22" s="85" t="s">
        <v>35</v>
      </c>
      <c r="D22" s="86">
        <f>SUM(J22,L22,N22,P22,R22,T22,V22,X22,Z22,AB22,AD22,AF22)</f>
        <v>1717</v>
      </c>
      <c r="E22" s="88">
        <f>J22</f>
        <v>0</v>
      </c>
      <c r="F22" s="88">
        <f>G22</f>
        <v>0</v>
      </c>
      <c r="G22" s="88">
        <f>SUM(K22,M22,O22,Q22,S22,U22,W22,Y22,AA22,AC22,AE22,AG22)</f>
        <v>0</v>
      </c>
      <c r="H22" s="87">
        <f t="shared" si="7"/>
        <v>0</v>
      </c>
      <c r="I22" s="87">
        <f t="shared" si="8"/>
        <v>0</v>
      </c>
      <c r="J22" s="88">
        <v>0</v>
      </c>
      <c r="K22" s="88">
        <v>0</v>
      </c>
      <c r="L22" s="88">
        <v>0</v>
      </c>
      <c r="M22" s="88">
        <v>0</v>
      </c>
      <c r="N22" s="88">
        <v>0</v>
      </c>
      <c r="O22" s="88">
        <v>0</v>
      </c>
      <c r="P22" s="88">
        <v>0</v>
      </c>
      <c r="Q22" s="88">
        <v>0</v>
      </c>
      <c r="R22" s="88">
        <v>0</v>
      </c>
      <c r="S22" s="88">
        <v>0</v>
      </c>
      <c r="T22" s="88">
        <v>0</v>
      </c>
      <c r="U22" s="88">
        <v>0</v>
      </c>
      <c r="V22" s="88">
        <v>0</v>
      </c>
      <c r="W22" s="88">
        <v>0</v>
      </c>
      <c r="X22" s="88">
        <v>1617</v>
      </c>
      <c r="Y22" s="88">
        <v>0</v>
      </c>
      <c r="Z22" s="88">
        <v>0</v>
      </c>
      <c r="AA22" s="88">
        <v>0</v>
      </c>
      <c r="AB22" s="88">
        <v>0</v>
      </c>
      <c r="AC22" s="88">
        <v>0</v>
      </c>
      <c r="AD22" s="88">
        <v>0</v>
      </c>
      <c r="AE22" s="88">
        <v>0</v>
      </c>
      <c r="AF22" s="88">
        <v>100</v>
      </c>
      <c r="AG22" s="88">
        <v>0</v>
      </c>
      <c r="AH22" s="75"/>
      <c r="AI22" s="76"/>
    </row>
    <row r="23" spans="1:35" s="62" customFormat="1" ht="27.6" customHeight="1" x14ac:dyDescent="0.3">
      <c r="A23" s="90"/>
      <c r="B23" s="58" t="s">
        <v>44</v>
      </c>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60"/>
      <c r="AH23" s="75"/>
      <c r="AI23" s="76"/>
    </row>
    <row r="24" spans="1:35" s="99" customFormat="1" ht="55.5" customHeight="1" x14ac:dyDescent="0.3">
      <c r="A24" s="93" t="s">
        <v>45</v>
      </c>
      <c r="B24" s="94" t="s">
        <v>46</v>
      </c>
      <c r="C24" s="95" t="s">
        <v>29</v>
      </c>
      <c r="D24" s="96">
        <f>D25</f>
        <v>20656.499</v>
      </c>
      <c r="E24" s="96">
        <f t="shared" ref="E24:G24" si="19">E25</f>
        <v>8590.4650000000001</v>
      </c>
      <c r="F24" s="96">
        <f>F25</f>
        <v>6913.165</v>
      </c>
      <c r="G24" s="96">
        <f t="shared" si="19"/>
        <v>6913.1649999999991</v>
      </c>
      <c r="H24" s="96">
        <f t="shared" ref="H24:H27" si="20">IFERROR(G24/D24*100,0)</f>
        <v>33.467263741062794</v>
      </c>
      <c r="I24" s="96">
        <f t="shared" ref="I24:I27" si="21">IFERROR(G24/E24*100,0)</f>
        <v>80.474863700626216</v>
      </c>
      <c r="J24" s="96">
        <f>J25</f>
        <v>2029.5719999999999</v>
      </c>
      <c r="K24" s="96">
        <f t="shared" ref="K24:AF24" si="22">K25</f>
        <v>781.47500000000002</v>
      </c>
      <c r="L24" s="96">
        <f t="shared" si="22"/>
        <v>1528.9869999999999</v>
      </c>
      <c r="M24" s="96">
        <f t="shared" si="22"/>
        <v>1467.075</v>
      </c>
      <c r="N24" s="96">
        <f t="shared" si="22"/>
        <v>1630.829</v>
      </c>
      <c r="O24" s="96">
        <f t="shared" si="22"/>
        <v>1577.4749999999999</v>
      </c>
      <c r="P24" s="96">
        <f t="shared" si="22"/>
        <v>1629.3039999999999</v>
      </c>
      <c r="Q24" s="96">
        <f t="shared" si="22"/>
        <v>1689.875</v>
      </c>
      <c r="R24" s="96">
        <f t="shared" si="22"/>
        <v>1771.7730000000001</v>
      </c>
      <c r="S24" s="96">
        <f t="shared" si="22"/>
        <v>1397.2649999999999</v>
      </c>
      <c r="T24" s="96">
        <f t="shared" si="22"/>
        <v>1899.8039999999999</v>
      </c>
      <c r="U24" s="96">
        <f t="shared" si="22"/>
        <v>0</v>
      </c>
      <c r="V24" s="96">
        <f t="shared" si="22"/>
        <v>2107.355</v>
      </c>
      <c r="W24" s="96">
        <f t="shared" si="22"/>
        <v>0</v>
      </c>
      <c r="X24" s="96">
        <f t="shared" si="22"/>
        <v>1748.68</v>
      </c>
      <c r="Y24" s="96">
        <f t="shared" si="22"/>
        <v>0</v>
      </c>
      <c r="Z24" s="96">
        <f t="shared" si="22"/>
        <v>1556.98</v>
      </c>
      <c r="AA24" s="96">
        <f t="shared" si="22"/>
        <v>0</v>
      </c>
      <c r="AB24" s="96">
        <f t="shared" si="22"/>
        <v>1564.355</v>
      </c>
      <c r="AC24" s="96">
        <f t="shared" si="22"/>
        <v>0</v>
      </c>
      <c r="AD24" s="96">
        <f t="shared" si="22"/>
        <v>1566.98</v>
      </c>
      <c r="AE24" s="96">
        <f t="shared" si="22"/>
        <v>0</v>
      </c>
      <c r="AF24" s="96">
        <f t="shared" si="22"/>
        <v>1621.8799999999999</v>
      </c>
      <c r="AG24" s="96">
        <v>0</v>
      </c>
      <c r="AH24" s="97"/>
      <c r="AI24" s="98"/>
    </row>
    <row r="25" spans="1:35" s="107" customFormat="1" ht="166.2" customHeight="1" x14ac:dyDescent="0.3">
      <c r="A25" s="100"/>
      <c r="B25" s="101"/>
      <c r="C25" s="102" t="s">
        <v>35</v>
      </c>
      <c r="D25" s="103">
        <f>J25+L25+N25+P25+R25+T25+V25+X25+Z25+AB25+AD25+AF25</f>
        <v>20656.499</v>
      </c>
      <c r="E25" s="103">
        <f>E26+E27</f>
        <v>8590.4650000000001</v>
      </c>
      <c r="F25" s="103">
        <f>F26+F27</f>
        <v>6913.165</v>
      </c>
      <c r="G25" s="103">
        <f>K25+M25+O25+Q25+S25+U25+W25+Y25+AA25+AC25+AE25+AG25</f>
        <v>6913.1649999999991</v>
      </c>
      <c r="H25" s="103">
        <f t="shared" si="20"/>
        <v>33.467263741062794</v>
      </c>
      <c r="I25" s="103">
        <f t="shared" si="21"/>
        <v>80.474863700626216</v>
      </c>
      <c r="J25" s="104">
        <f t="shared" ref="J25:AE25" si="23">J26+J27</f>
        <v>2029.5719999999999</v>
      </c>
      <c r="K25" s="104">
        <f t="shared" si="23"/>
        <v>781.47500000000002</v>
      </c>
      <c r="L25" s="104">
        <f t="shared" si="23"/>
        <v>1528.9869999999999</v>
      </c>
      <c r="M25" s="104">
        <f t="shared" si="23"/>
        <v>1467.075</v>
      </c>
      <c r="N25" s="104">
        <f t="shared" si="23"/>
        <v>1630.829</v>
      </c>
      <c r="O25" s="104">
        <f t="shared" si="23"/>
        <v>1577.4749999999999</v>
      </c>
      <c r="P25" s="104">
        <f t="shared" si="23"/>
        <v>1629.3039999999999</v>
      </c>
      <c r="Q25" s="104">
        <f t="shared" si="23"/>
        <v>1689.875</v>
      </c>
      <c r="R25" s="104">
        <f t="shared" si="23"/>
        <v>1771.7730000000001</v>
      </c>
      <c r="S25" s="104">
        <f t="shared" si="23"/>
        <v>1397.2649999999999</v>
      </c>
      <c r="T25" s="104">
        <f t="shared" si="23"/>
        <v>1899.8039999999999</v>
      </c>
      <c r="U25" s="104">
        <f t="shared" si="23"/>
        <v>0</v>
      </c>
      <c r="V25" s="104">
        <f t="shared" si="23"/>
        <v>2107.355</v>
      </c>
      <c r="W25" s="104">
        <f t="shared" si="23"/>
        <v>0</v>
      </c>
      <c r="X25" s="104">
        <f>X26+X27</f>
        <v>1748.68</v>
      </c>
      <c r="Y25" s="104">
        <f t="shared" si="23"/>
        <v>0</v>
      </c>
      <c r="Z25" s="104">
        <f>Z26+Z27</f>
        <v>1556.98</v>
      </c>
      <c r="AA25" s="104">
        <f t="shared" si="23"/>
        <v>0</v>
      </c>
      <c r="AB25" s="104">
        <f>AB26+AB27</f>
        <v>1564.355</v>
      </c>
      <c r="AC25" s="104">
        <f t="shared" si="23"/>
        <v>0</v>
      </c>
      <c r="AD25" s="104">
        <f>AD26+AD27</f>
        <v>1566.98</v>
      </c>
      <c r="AE25" s="104">
        <f t="shared" si="23"/>
        <v>0</v>
      </c>
      <c r="AF25" s="104">
        <f>AF26+AF27</f>
        <v>1621.8799999999999</v>
      </c>
      <c r="AG25" s="104">
        <v>0</v>
      </c>
      <c r="AH25" s="105"/>
      <c r="AI25" s="106"/>
    </row>
    <row r="26" spans="1:35" s="107" customFormat="1" ht="95.4" customHeight="1" x14ac:dyDescent="0.3">
      <c r="A26" s="108"/>
      <c r="B26" s="109" t="s">
        <v>47</v>
      </c>
      <c r="C26" s="102" t="s">
        <v>35</v>
      </c>
      <c r="D26" s="104">
        <f>J26+L26+N26+P26+R26+T26+V26+X26+Z26+AB26+AD26+AF26</f>
        <v>2030.5999999999997</v>
      </c>
      <c r="E26" s="104">
        <f>J26+L26+N26+P26+R26</f>
        <v>1017.875</v>
      </c>
      <c r="F26" s="104">
        <f>K26+M26+O26+Q26+S26+U26+W26+Y26+AA26+AC26+AE26+AG26</f>
        <v>1017.875</v>
      </c>
      <c r="G26" s="104">
        <f>K26+M26+O26+Q26+S26+U26+W26+Y26+AA26+AC26+AE26+AG26</f>
        <v>1017.875</v>
      </c>
      <c r="H26" s="104">
        <f t="shared" si="20"/>
        <v>50.126809809908416</v>
      </c>
      <c r="I26" s="104">
        <f t="shared" si="21"/>
        <v>100</v>
      </c>
      <c r="J26" s="104">
        <v>335.17500000000001</v>
      </c>
      <c r="K26" s="104">
        <v>335.17500000000001</v>
      </c>
      <c r="L26" s="104">
        <v>147.09</v>
      </c>
      <c r="M26" s="104">
        <v>144.67500000000001</v>
      </c>
      <c r="N26" s="104">
        <v>147.09</v>
      </c>
      <c r="O26" s="104">
        <v>144.67500000000001</v>
      </c>
      <c r="P26" s="104">
        <v>147.09</v>
      </c>
      <c r="Q26" s="104">
        <v>144.67500000000001</v>
      </c>
      <c r="R26" s="104">
        <v>241.43</v>
      </c>
      <c r="S26" s="104">
        <v>248.67500000000001</v>
      </c>
      <c r="T26" s="104">
        <v>144.67500000000001</v>
      </c>
      <c r="U26" s="104"/>
      <c r="V26" s="104">
        <v>144.67500000000001</v>
      </c>
      <c r="W26" s="104"/>
      <c r="X26" s="104">
        <v>144.67500000000001</v>
      </c>
      <c r="Y26" s="104"/>
      <c r="Z26" s="104">
        <v>144.67500000000001</v>
      </c>
      <c r="AA26" s="104"/>
      <c r="AB26" s="104">
        <v>144.67500000000001</v>
      </c>
      <c r="AC26" s="104"/>
      <c r="AD26" s="104">
        <v>144.67500000000001</v>
      </c>
      <c r="AE26" s="104"/>
      <c r="AF26" s="104">
        <v>144.67500000000001</v>
      </c>
      <c r="AG26" s="104"/>
      <c r="AH26" s="110"/>
      <c r="AI26" s="106"/>
    </row>
    <row r="27" spans="1:35" s="107" customFormat="1" ht="135" customHeight="1" x14ac:dyDescent="0.3">
      <c r="A27" s="111"/>
      <c r="B27" s="109" t="s">
        <v>48</v>
      </c>
      <c r="C27" s="102" t="s">
        <v>35</v>
      </c>
      <c r="D27" s="112">
        <f>J27+L27+N27+P27+R27+T27+V27+X27+Z27+AB27+AD27+AF27</f>
        <v>18625.898999999998</v>
      </c>
      <c r="E27" s="112">
        <f>J27+L27+N27+P27+R27</f>
        <v>7572.5899999999992</v>
      </c>
      <c r="F27" s="112">
        <f>K27+M27+O27+Q27+S27+U27+W27+Y27+AA27+AC27+AE27+AG27</f>
        <v>5895.29</v>
      </c>
      <c r="G27" s="112">
        <f>K27+M27+O27+Q27+S27+U27+W27+Y27+AA27+AC27+AE27+AG27</f>
        <v>5895.29</v>
      </c>
      <c r="H27" s="112">
        <f t="shared" si="20"/>
        <v>31.651036011738281</v>
      </c>
      <c r="I27" s="112">
        <f t="shared" si="21"/>
        <v>77.850378800384021</v>
      </c>
      <c r="J27" s="112">
        <v>1694.3969999999999</v>
      </c>
      <c r="K27" s="112">
        <v>446.3</v>
      </c>
      <c r="L27" s="112">
        <v>1381.8969999999999</v>
      </c>
      <c r="M27" s="112">
        <v>1322.4</v>
      </c>
      <c r="N27" s="112">
        <v>1483.739</v>
      </c>
      <c r="O27" s="112">
        <v>1432.8</v>
      </c>
      <c r="P27" s="112">
        <v>1482.2139999999999</v>
      </c>
      <c r="Q27" s="112">
        <v>1545.2</v>
      </c>
      <c r="R27" s="112">
        <v>1530.3430000000001</v>
      </c>
      <c r="S27" s="112">
        <v>1148.5899999999999</v>
      </c>
      <c r="T27" s="112">
        <v>1755.1289999999999</v>
      </c>
      <c r="U27" s="112"/>
      <c r="V27" s="112">
        <v>1962.68</v>
      </c>
      <c r="W27" s="112"/>
      <c r="X27" s="112">
        <v>1604.0050000000001</v>
      </c>
      <c r="Y27" s="112"/>
      <c r="Z27" s="112">
        <v>1412.3050000000001</v>
      </c>
      <c r="AA27" s="112"/>
      <c r="AB27" s="112">
        <v>1419.68</v>
      </c>
      <c r="AC27" s="112"/>
      <c r="AD27" s="112">
        <v>1422.3050000000001</v>
      </c>
      <c r="AE27" s="112"/>
      <c r="AF27" s="112">
        <v>1477.2049999999999</v>
      </c>
      <c r="AG27" s="112"/>
      <c r="AH27" s="105" t="s">
        <v>49</v>
      </c>
      <c r="AI27" s="106"/>
    </row>
    <row r="28" spans="1:35" s="62" customFormat="1" ht="27.75" customHeight="1" x14ac:dyDescent="0.3">
      <c r="A28" s="90"/>
      <c r="B28" s="113" t="s">
        <v>50</v>
      </c>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5"/>
      <c r="AH28" s="116"/>
      <c r="AI28" s="76"/>
    </row>
    <row r="29" spans="1:35" s="62" customFormat="1" ht="28.5" customHeight="1" x14ac:dyDescent="0.3">
      <c r="A29" s="117" t="s">
        <v>51</v>
      </c>
      <c r="B29" s="118" t="s">
        <v>52</v>
      </c>
      <c r="C29" s="65" t="s">
        <v>29</v>
      </c>
      <c r="D29" s="66">
        <f>D32+D34+D44+D47</f>
        <v>65290.093000000008</v>
      </c>
      <c r="E29" s="66">
        <f>E31+E30</f>
        <v>35896.404000000002</v>
      </c>
      <c r="F29" s="66">
        <f t="shared" ref="F29:G29" si="24">F31+F30</f>
        <v>30834.808999999997</v>
      </c>
      <c r="G29" s="66">
        <f t="shared" si="24"/>
        <v>30834.808999999997</v>
      </c>
      <c r="H29" s="66">
        <f t="shared" si="7"/>
        <v>47.227393289208507</v>
      </c>
      <c r="I29" s="66">
        <f t="shared" si="8"/>
        <v>85.89943716924958</v>
      </c>
      <c r="J29" s="119">
        <f>J31+J30</f>
        <v>11639.494000000001</v>
      </c>
      <c r="K29" s="119">
        <f t="shared" ref="K29:AF29" si="25">K31+K30</f>
        <v>8470.6939999999995</v>
      </c>
      <c r="L29" s="119">
        <f>L31+L30</f>
        <v>8075.1729999999998</v>
      </c>
      <c r="M29" s="119">
        <f t="shared" si="25"/>
        <v>7591.3729999999996</v>
      </c>
      <c r="N29" s="119">
        <f t="shared" si="25"/>
        <v>5362.3419999999996</v>
      </c>
      <c r="O29" s="119">
        <f t="shared" si="25"/>
        <v>5362.3419999999996</v>
      </c>
      <c r="P29" s="119">
        <f t="shared" si="25"/>
        <v>5424.9930000000004</v>
      </c>
      <c r="Q29" s="119">
        <f t="shared" si="25"/>
        <v>5209.9949999999999</v>
      </c>
      <c r="R29" s="119">
        <f>R31+R30</f>
        <v>5394.402</v>
      </c>
      <c r="S29" s="119">
        <f t="shared" si="25"/>
        <v>4200.4049999999997</v>
      </c>
      <c r="T29" s="119">
        <f t="shared" si="25"/>
        <v>4026.442</v>
      </c>
      <c r="U29" s="119"/>
      <c r="V29" s="119">
        <f t="shared" si="25"/>
        <v>4429.67</v>
      </c>
      <c r="W29" s="119"/>
      <c r="X29" s="119">
        <f t="shared" si="25"/>
        <v>4008.9119999999998</v>
      </c>
      <c r="Y29" s="119"/>
      <c r="Z29" s="119">
        <f t="shared" si="25"/>
        <v>3999.5320000000002</v>
      </c>
      <c r="AA29" s="119"/>
      <c r="AB29" s="119">
        <f t="shared" si="25"/>
        <v>4395.3680000000004</v>
      </c>
      <c r="AC29" s="119"/>
      <c r="AD29" s="119">
        <f t="shared" si="25"/>
        <v>4595.3050000000003</v>
      </c>
      <c r="AE29" s="119"/>
      <c r="AF29" s="119">
        <f t="shared" si="25"/>
        <v>4239.2179999999998</v>
      </c>
      <c r="AG29" s="119"/>
      <c r="AH29" s="120"/>
      <c r="AI29" s="76"/>
    </row>
    <row r="30" spans="1:35" s="53" customFormat="1" ht="34.200000000000003" customHeight="1" x14ac:dyDescent="0.3">
      <c r="A30" s="121"/>
      <c r="B30" s="122"/>
      <c r="C30" s="72" t="s">
        <v>35</v>
      </c>
      <c r="D30" s="73">
        <f>J30+L30+N30+P30+R30+T30+V30+X30+Z30+AB30+AD30+AF30</f>
        <v>65110.451000000001</v>
      </c>
      <c r="E30" s="73">
        <f>J30+L30+N30+P30+R30</f>
        <v>35416.004000000001</v>
      </c>
      <c r="F30" s="73">
        <f>G30</f>
        <v>30834.808999999997</v>
      </c>
      <c r="G30" s="73">
        <f>SUM(K30,M30,O30,Q30,S30,U30,W30,Y30,AA30,AC30,AE30,AG30)</f>
        <v>30834.808999999997</v>
      </c>
      <c r="H30" s="73">
        <f>IFERROR(G30/D30*100,0)</f>
        <v>47.357695310695966</v>
      </c>
      <c r="I30" s="73">
        <f>IFERROR(G30/E30*100,0)</f>
        <v>87.064619147885793</v>
      </c>
      <c r="J30" s="74">
        <f>J33+J35+J45+J48</f>
        <v>11639.494000000001</v>
      </c>
      <c r="K30" s="74">
        <f>K33+K37+K45+K48</f>
        <v>8470.6939999999995</v>
      </c>
      <c r="L30" s="74">
        <f>L33+L35+L45+L48</f>
        <v>7594.7730000000001</v>
      </c>
      <c r="M30" s="74">
        <f>M33+M37+M45+M48</f>
        <v>7591.3729999999996</v>
      </c>
      <c r="N30" s="74">
        <f>N33+N35+N45+N48</f>
        <v>5362.3419999999996</v>
      </c>
      <c r="O30" s="74">
        <f>O33+O37+O45+O48</f>
        <v>5362.3419999999996</v>
      </c>
      <c r="P30" s="74">
        <f>P33+P35+P45+P48</f>
        <v>5424.9930000000004</v>
      </c>
      <c r="Q30" s="74">
        <f>Q33+Q37+Q45+Q48</f>
        <v>5209.9949999999999</v>
      </c>
      <c r="R30" s="74">
        <f>R33+R35+R45+R48</f>
        <v>5394.402</v>
      </c>
      <c r="S30" s="74">
        <f>S33+S37+S45+S48</f>
        <v>4200.4049999999997</v>
      </c>
      <c r="T30" s="74">
        <f>T33+T35+T45+T48</f>
        <v>4026.442</v>
      </c>
      <c r="U30" s="74"/>
      <c r="V30" s="74">
        <f>V33+V35+V45+V48</f>
        <v>4429.67</v>
      </c>
      <c r="W30" s="74"/>
      <c r="X30" s="74">
        <f>X33+X35+X45+X48</f>
        <v>4008.9119999999998</v>
      </c>
      <c r="Y30" s="74"/>
      <c r="Z30" s="74">
        <f>Z33+Z35+Z45+Z48</f>
        <v>3999.5320000000002</v>
      </c>
      <c r="AA30" s="74"/>
      <c r="AB30" s="74">
        <f>AB33+AB35+AB45+AB48</f>
        <v>4395.3680000000004</v>
      </c>
      <c r="AC30" s="74"/>
      <c r="AD30" s="74">
        <f>AD33+AD35+AD45+AD48</f>
        <v>4595.3050000000003</v>
      </c>
      <c r="AE30" s="74"/>
      <c r="AF30" s="74">
        <f>AF33+AF35+AF45+AF48</f>
        <v>4239.2179999999998</v>
      </c>
      <c r="AG30" s="74"/>
      <c r="AH30" s="120"/>
      <c r="AI30" s="123"/>
    </row>
    <row r="31" spans="1:35" s="53" customFormat="1" ht="37.5" customHeight="1" x14ac:dyDescent="0.3">
      <c r="A31" s="124"/>
      <c r="B31" s="122"/>
      <c r="C31" s="72" t="s">
        <v>31</v>
      </c>
      <c r="D31" s="73">
        <f>SUM(J31,L31,N31,P31,R31,T31,V31,X31,Z31,AB31,AD31,AF31)</f>
        <v>480.4</v>
      </c>
      <c r="E31" s="73">
        <f>J31+L31+N31+P31+R31</f>
        <v>480.4</v>
      </c>
      <c r="F31" s="73">
        <f>G31</f>
        <v>0</v>
      </c>
      <c r="G31" s="73">
        <f>SUM(K31,M31,O31,Q31,S31,U31,W31,Y31,AA31,AC31,AE31,AG31)</f>
        <v>0</v>
      </c>
      <c r="H31" s="73">
        <f>IFERROR(G31/D31*100,0)</f>
        <v>0</v>
      </c>
      <c r="I31" s="73">
        <f>IFERROR(G31/E31*100,0)</f>
        <v>0</v>
      </c>
      <c r="J31" s="74">
        <f>J46</f>
        <v>0</v>
      </c>
      <c r="K31" s="74">
        <f t="shared" ref="K31:AF31" si="26">K46</f>
        <v>0</v>
      </c>
      <c r="L31" s="74">
        <f t="shared" si="26"/>
        <v>480.4</v>
      </c>
      <c r="M31" s="74">
        <v>0</v>
      </c>
      <c r="N31" s="74">
        <f t="shared" si="26"/>
        <v>0</v>
      </c>
      <c r="O31" s="74">
        <v>0</v>
      </c>
      <c r="P31" s="74">
        <f t="shared" si="26"/>
        <v>0</v>
      </c>
      <c r="Q31" s="74">
        <v>0</v>
      </c>
      <c r="R31" s="74">
        <f t="shared" si="26"/>
        <v>0</v>
      </c>
      <c r="S31" s="74">
        <v>0</v>
      </c>
      <c r="T31" s="74">
        <f t="shared" si="26"/>
        <v>0</v>
      </c>
      <c r="U31" s="74"/>
      <c r="V31" s="74">
        <f t="shared" si="26"/>
        <v>0</v>
      </c>
      <c r="W31" s="74"/>
      <c r="X31" s="74">
        <f t="shared" si="26"/>
        <v>0</v>
      </c>
      <c r="Y31" s="74"/>
      <c r="Z31" s="74">
        <f t="shared" si="26"/>
        <v>0</v>
      </c>
      <c r="AA31" s="74"/>
      <c r="AB31" s="74">
        <f t="shared" si="26"/>
        <v>0</v>
      </c>
      <c r="AC31" s="74"/>
      <c r="AD31" s="74">
        <f t="shared" si="26"/>
        <v>0</v>
      </c>
      <c r="AE31" s="74"/>
      <c r="AF31" s="74">
        <f t="shared" si="26"/>
        <v>0</v>
      </c>
      <c r="AG31" s="74"/>
      <c r="AH31" s="120"/>
      <c r="AI31" s="123"/>
    </row>
    <row r="32" spans="1:35" s="107" customFormat="1" ht="75.599999999999994" customHeight="1" x14ac:dyDescent="0.3">
      <c r="A32" s="125"/>
      <c r="B32" s="126" t="s">
        <v>53</v>
      </c>
      <c r="C32" s="127" t="s">
        <v>29</v>
      </c>
      <c r="D32" s="128">
        <f>D33</f>
        <v>824.4</v>
      </c>
      <c r="E32" s="128">
        <f>E33</f>
        <v>824.4</v>
      </c>
      <c r="F32" s="128">
        <f t="shared" ref="F32:G32" si="27">F33</f>
        <v>824.4</v>
      </c>
      <c r="G32" s="128">
        <f t="shared" si="27"/>
        <v>824.4</v>
      </c>
      <c r="H32" s="128">
        <f t="shared" ref="H32" si="28">IFERROR(G32/D32*100,0)</f>
        <v>100</v>
      </c>
      <c r="I32" s="128">
        <f t="shared" ref="I32" si="29">IFERROR(G32/E32*100,0)</f>
        <v>100</v>
      </c>
      <c r="J32" s="129">
        <f>J33</f>
        <v>36.6</v>
      </c>
      <c r="K32" s="129">
        <f t="shared" ref="K32:AF32" si="30">K33</f>
        <v>36.6</v>
      </c>
      <c r="L32" s="129">
        <f t="shared" si="30"/>
        <v>104.5</v>
      </c>
      <c r="M32" s="129">
        <f>M33</f>
        <v>104.5</v>
      </c>
      <c r="N32" s="130">
        <f t="shared" si="30"/>
        <v>660.9</v>
      </c>
      <c r="O32" s="130">
        <v>660.9</v>
      </c>
      <c r="P32" s="129">
        <f t="shared" si="30"/>
        <v>15.4</v>
      </c>
      <c r="Q32" s="129">
        <f>Q33</f>
        <v>15.4</v>
      </c>
      <c r="R32" s="130">
        <f t="shared" si="30"/>
        <v>7</v>
      </c>
      <c r="S32" s="130">
        <f>S33</f>
        <v>7</v>
      </c>
      <c r="T32" s="130">
        <f t="shared" si="30"/>
        <v>0</v>
      </c>
      <c r="U32" s="130"/>
      <c r="V32" s="130">
        <f t="shared" si="30"/>
        <v>0</v>
      </c>
      <c r="W32" s="130"/>
      <c r="X32" s="130">
        <f t="shared" si="30"/>
        <v>0</v>
      </c>
      <c r="Y32" s="130"/>
      <c r="Z32" s="130">
        <f t="shared" si="30"/>
        <v>0</v>
      </c>
      <c r="AA32" s="130"/>
      <c r="AB32" s="130">
        <f t="shared" si="30"/>
        <v>0</v>
      </c>
      <c r="AC32" s="130"/>
      <c r="AD32" s="130">
        <f t="shared" si="30"/>
        <v>0</v>
      </c>
      <c r="AE32" s="130"/>
      <c r="AF32" s="130">
        <f t="shared" si="30"/>
        <v>0</v>
      </c>
      <c r="AG32" s="131"/>
      <c r="AH32" s="132"/>
      <c r="AI32" s="106"/>
    </row>
    <row r="33" spans="1:35" s="107" customFormat="1" ht="96.6" customHeight="1" x14ac:dyDescent="0.3">
      <c r="A33" s="133"/>
      <c r="B33" s="134"/>
      <c r="C33" s="135" t="s">
        <v>35</v>
      </c>
      <c r="D33" s="136">
        <f>SUM(J33,L33,N33,P33,R33,T33,V33,X33,Z33,AB33,AD33,AF33)</f>
        <v>824.4</v>
      </c>
      <c r="E33" s="136">
        <f>J33+L33+N33+P33+R33</f>
        <v>824.4</v>
      </c>
      <c r="F33" s="136">
        <f>G33</f>
        <v>824.4</v>
      </c>
      <c r="G33" s="136">
        <f>SUM(K33,M33,O33,Q33,S33,U33,W33,Y33,AA33,AC33,AE33,AG33)</f>
        <v>824.4</v>
      </c>
      <c r="H33" s="136">
        <f>IFERROR(G33/D33*100,0)</f>
        <v>100</v>
      </c>
      <c r="I33" s="136">
        <f>IFERROR(G33/E33*100,0)</f>
        <v>100</v>
      </c>
      <c r="J33" s="137">
        <v>36.6</v>
      </c>
      <c r="K33" s="137">
        <v>36.6</v>
      </c>
      <c r="L33" s="137">
        <v>104.5</v>
      </c>
      <c r="M33" s="137">
        <v>104.5</v>
      </c>
      <c r="N33" s="138">
        <v>660.9</v>
      </c>
      <c r="O33" s="138">
        <v>660.9</v>
      </c>
      <c r="P33" s="137">
        <v>15.4</v>
      </c>
      <c r="Q33" s="137">
        <v>15.4</v>
      </c>
      <c r="R33" s="138">
        <v>7</v>
      </c>
      <c r="S33" s="138">
        <v>7</v>
      </c>
      <c r="T33" s="138">
        <v>0</v>
      </c>
      <c r="U33" s="138"/>
      <c r="V33" s="138">
        <v>0</v>
      </c>
      <c r="W33" s="138"/>
      <c r="X33" s="138">
        <v>0</v>
      </c>
      <c r="Y33" s="138"/>
      <c r="Z33" s="138">
        <v>0</v>
      </c>
      <c r="AA33" s="138"/>
      <c r="AB33" s="138">
        <v>0</v>
      </c>
      <c r="AC33" s="138"/>
      <c r="AD33" s="138">
        <v>0</v>
      </c>
      <c r="AE33" s="138"/>
      <c r="AF33" s="138">
        <v>0</v>
      </c>
      <c r="AG33" s="131"/>
      <c r="AH33" s="132"/>
      <c r="AI33" s="106"/>
    </row>
    <row r="34" spans="1:35" s="107" customFormat="1" ht="106.8" customHeight="1" x14ac:dyDescent="0.3">
      <c r="A34" s="139"/>
      <c r="B34" s="126" t="s">
        <v>54</v>
      </c>
      <c r="C34" s="127" t="s">
        <v>29</v>
      </c>
      <c r="D34" s="140">
        <f t="shared" ref="D34:N34" si="31">D35</f>
        <v>7224.0990000000002</v>
      </c>
      <c r="E34" s="140">
        <f t="shared" si="31"/>
        <v>6259.0969999999998</v>
      </c>
      <c r="F34" s="140">
        <f t="shared" si="31"/>
        <v>6259.0990000000011</v>
      </c>
      <c r="G34" s="140">
        <f t="shared" si="31"/>
        <v>6259.0990000000011</v>
      </c>
      <c r="H34" s="140">
        <f t="shared" si="31"/>
        <v>86.641932786358552</v>
      </c>
      <c r="I34" s="140">
        <f t="shared" si="31"/>
        <v>100.00003195349107</v>
      </c>
      <c r="J34" s="140">
        <f t="shared" si="31"/>
        <v>3514.1000000000004</v>
      </c>
      <c r="K34" s="140">
        <f t="shared" si="31"/>
        <v>3514.1000000000004</v>
      </c>
      <c r="L34" s="140">
        <f t="shared" si="31"/>
        <v>2325.8389999999999</v>
      </c>
      <c r="M34" s="140">
        <f t="shared" si="31"/>
        <v>2325.8389999999999</v>
      </c>
      <c r="N34" s="140">
        <f t="shared" si="31"/>
        <v>104.6</v>
      </c>
      <c r="O34" s="140">
        <v>104.6</v>
      </c>
      <c r="P34" s="140">
        <f t="shared" ref="P34:AF34" si="32">P35</f>
        <v>300.75799999999998</v>
      </c>
      <c r="Q34" s="140">
        <f t="shared" si="32"/>
        <v>300.76</v>
      </c>
      <c r="R34" s="140">
        <f t="shared" si="32"/>
        <v>913.8</v>
      </c>
      <c r="S34" s="140">
        <f t="shared" si="32"/>
        <v>13.8</v>
      </c>
      <c r="T34" s="140">
        <f t="shared" si="32"/>
        <v>0</v>
      </c>
      <c r="U34" s="140"/>
      <c r="V34" s="140">
        <f t="shared" si="32"/>
        <v>0</v>
      </c>
      <c r="W34" s="140"/>
      <c r="X34" s="140">
        <f t="shared" si="32"/>
        <v>0</v>
      </c>
      <c r="Y34" s="140"/>
      <c r="Z34" s="140">
        <f t="shared" si="32"/>
        <v>0</v>
      </c>
      <c r="AA34" s="140"/>
      <c r="AB34" s="130">
        <f t="shared" si="32"/>
        <v>49.55</v>
      </c>
      <c r="AC34" s="130"/>
      <c r="AD34" s="130">
        <f t="shared" si="32"/>
        <v>316.20999999999998</v>
      </c>
      <c r="AE34" s="130"/>
      <c r="AF34" s="130">
        <f t="shared" si="32"/>
        <v>0</v>
      </c>
      <c r="AG34" s="131"/>
      <c r="AH34" s="132"/>
      <c r="AI34" s="106"/>
    </row>
    <row r="35" spans="1:35" s="107" customFormat="1" ht="64.2" customHeight="1" x14ac:dyDescent="0.3">
      <c r="A35" s="141"/>
      <c r="B35" s="142"/>
      <c r="C35" s="135" t="s">
        <v>35</v>
      </c>
      <c r="D35" s="86">
        <f>D37+D39+D41+D43</f>
        <v>7224.0990000000002</v>
      </c>
      <c r="E35" s="86">
        <f>E37+E39+E41+E43</f>
        <v>6259.0969999999998</v>
      </c>
      <c r="F35" s="86">
        <f>G35</f>
        <v>6259.0990000000011</v>
      </c>
      <c r="G35" s="86">
        <f>K35+M35+O35+Q35+S35</f>
        <v>6259.0990000000011</v>
      </c>
      <c r="H35" s="86">
        <f>IFERROR(G35/D35*100,0)</f>
        <v>86.641932786358552</v>
      </c>
      <c r="I35" s="86">
        <f>IFERROR(G35/E35*100,0)</f>
        <v>100.00003195349107</v>
      </c>
      <c r="J35" s="137">
        <f t="shared" ref="J35:S35" si="33">J37+J39+J41+J43</f>
        <v>3514.1000000000004</v>
      </c>
      <c r="K35" s="137">
        <f t="shared" si="33"/>
        <v>3514.1000000000004</v>
      </c>
      <c r="L35" s="137">
        <f t="shared" si="33"/>
        <v>2325.8389999999999</v>
      </c>
      <c r="M35" s="137">
        <f t="shared" si="33"/>
        <v>2325.8389999999999</v>
      </c>
      <c r="N35" s="137">
        <f t="shared" si="33"/>
        <v>104.6</v>
      </c>
      <c r="O35" s="137">
        <f t="shared" si="33"/>
        <v>104.6</v>
      </c>
      <c r="P35" s="137">
        <f t="shared" si="33"/>
        <v>300.75799999999998</v>
      </c>
      <c r="Q35" s="143">
        <f t="shared" si="33"/>
        <v>300.76</v>
      </c>
      <c r="R35" s="137">
        <f>R37+R39+R41+R43</f>
        <v>913.8</v>
      </c>
      <c r="S35" s="137">
        <f t="shared" si="33"/>
        <v>13.8</v>
      </c>
      <c r="T35" s="137">
        <f>T37+T39+T41+T43</f>
        <v>0</v>
      </c>
      <c r="U35" s="137"/>
      <c r="V35" s="137">
        <f>V37+V39+V41+V43</f>
        <v>0</v>
      </c>
      <c r="W35" s="137"/>
      <c r="X35" s="137">
        <f>X37+X39+X41+X43</f>
        <v>0</v>
      </c>
      <c r="Y35" s="137"/>
      <c r="Z35" s="137">
        <f>Z37+Z39+Z41+Z43</f>
        <v>0</v>
      </c>
      <c r="AA35" s="137"/>
      <c r="AB35" s="137">
        <f>AB37+AB39+AB41+AB43</f>
        <v>49.55</v>
      </c>
      <c r="AC35" s="137"/>
      <c r="AD35" s="137">
        <f>AD37+AD39+AD41+AD43</f>
        <v>316.20999999999998</v>
      </c>
      <c r="AE35" s="137"/>
      <c r="AF35" s="137">
        <f>AF37+AF39+AF41+AF43</f>
        <v>0</v>
      </c>
      <c r="AG35" s="138"/>
      <c r="AH35" s="132"/>
      <c r="AI35" s="106"/>
    </row>
    <row r="36" spans="1:35" s="107" customFormat="1" ht="168" customHeight="1" x14ac:dyDescent="0.3">
      <c r="A36" s="144"/>
      <c r="B36" s="145" t="s">
        <v>55</v>
      </c>
      <c r="C36" s="85" t="s">
        <v>29</v>
      </c>
      <c r="D36" s="86">
        <f t="shared" ref="D36:N36" si="34">D37</f>
        <v>2871.8990000000003</v>
      </c>
      <c r="E36" s="86">
        <f>E37</f>
        <v>2871.8969999999999</v>
      </c>
      <c r="F36" s="86">
        <f t="shared" si="34"/>
        <v>2871.8990000000003</v>
      </c>
      <c r="G36" s="136">
        <f t="shared" si="34"/>
        <v>2871.8990000000003</v>
      </c>
      <c r="H36" s="146">
        <f t="shared" si="34"/>
        <v>100</v>
      </c>
      <c r="I36" s="146">
        <f t="shared" si="34"/>
        <v>100.00006964038057</v>
      </c>
      <c r="J36" s="138">
        <f t="shared" si="34"/>
        <v>130.30000000000001</v>
      </c>
      <c r="K36" s="138">
        <f t="shared" si="34"/>
        <v>130.30000000000001</v>
      </c>
      <c r="L36" s="138">
        <f t="shared" si="34"/>
        <v>2322.4389999999999</v>
      </c>
      <c r="M36" s="138">
        <f t="shared" si="34"/>
        <v>2322.4389999999999</v>
      </c>
      <c r="N36" s="138">
        <f t="shared" si="34"/>
        <v>104.6</v>
      </c>
      <c r="O36" s="138">
        <f>O37</f>
        <v>104.6</v>
      </c>
      <c r="P36" s="137">
        <f t="shared" ref="P36:AF36" si="35">P37</f>
        <v>300.75799999999998</v>
      </c>
      <c r="Q36" s="137">
        <f>Q37</f>
        <v>300.76</v>
      </c>
      <c r="R36" s="138">
        <f t="shared" si="35"/>
        <v>13.8</v>
      </c>
      <c r="S36" s="138">
        <f>S37</f>
        <v>13.8</v>
      </c>
      <c r="T36" s="138">
        <f t="shared" si="35"/>
        <v>0</v>
      </c>
      <c r="U36" s="138"/>
      <c r="V36" s="138">
        <f t="shared" si="35"/>
        <v>0</v>
      </c>
      <c r="W36" s="138"/>
      <c r="X36" s="138">
        <f t="shared" si="35"/>
        <v>0</v>
      </c>
      <c r="Y36" s="138"/>
      <c r="Z36" s="138">
        <f t="shared" si="35"/>
        <v>0</v>
      </c>
      <c r="AA36" s="138"/>
      <c r="AB36" s="138">
        <f t="shared" si="35"/>
        <v>0</v>
      </c>
      <c r="AC36" s="138"/>
      <c r="AD36" s="138">
        <f t="shared" si="35"/>
        <v>300.76</v>
      </c>
      <c r="AE36" s="138"/>
      <c r="AF36" s="138">
        <f t="shared" si="35"/>
        <v>0</v>
      </c>
      <c r="AG36" s="131"/>
      <c r="AH36" s="132"/>
      <c r="AI36" s="106"/>
    </row>
    <row r="37" spans="1:35" s="107" customFormat="1" ht="65.25" customHeight="1" x14ac:dyDescent="0.3">
      <c r="A37" s="147"/>
      <c r="B37" s="148"/>
      <c r="C37" s="149" t="s">
        <v>35</v>
      </c>
      <c r="D37" s="136">
        <f>J37+L37+N37+R37+AD37</f>
        <v>2871.8990000000003</v>
      </c>
      <c r="E37" s="146">
        <f>J37+L37+N37+P37+R37</f>
        <v>2871.8969999999999</v>
      </c>
      <c r="F37" s="146">
        <f>G37</f>
        <v>2871.8990000000003</v>
      </c>
      <c r="G37" s="146">
        <f>K37+M37+O37+Q37+S37+U3</f>
        <v>2871.8990000000003</v>
      </c>
      <c r="H37" s="146">
        <f>IFERROR(G37/D37*100,0)</f>
        <v>100</v>
      </c>
      <c r="I37" s="146">
        <f>IFERROR(G37/E37*100,0)</f>
        <v>100.00006964038057</v>
      </c>
      <c r="J37" s="138">
        <v>130.30000000000001</v>
      </c>
      <c r="K37" s="138">
        <v>130.30000000000001</v>
      </c>
      <c r="L37" s="138">
        <v>2322.4389999999999</v>
      </c>
      <c r="M37" s="138">
        <v>2322.4389999999999</v>
      </c>
      <c r="N37" s="138">
        <v>104.6</v>
      </c>
      <c r="O37" s="137">
        <v>104.6</v>
      </c>
      <c r="P37" s="137">
        <v>300.75799999999998</v>
      </c>
      <c r="Q37" s="137">
        <v>300.76</v>
      </c>
      <c r="R37" s="137">
        <v>13.8</v>
      </c>
      <c r="S37" s="137">
        <v>13.8</v>
      </c>
      <c r="T37" s="137">
        <v>0</v>
      </c>
      <c r="U37" s="137"/>
      <c r="V37" s="137">
        <v>0</v>
      </c>
      <c r="W37" s="137"/>
      <c r="X37" s="137">
        <v>0</v>
      </c>
      <c r="Y37" s="137"/>
      <c r="Z37" s="138">
        <v>0</v>
      </c>
      <c r="AA37" s="138"/>
      <c r="AB37" s="138">
        <v>0</v>
      </c>
      <c r="AC37" s="138"/>
      <c r="AD37" s="138">
        <v>300.76</v>
      </c>
      <c r="AE37" s="138"/>
      <c r="AF37" s="138">
        <v>0</v>
      </c>
      <c r="AG37" s="87"/>
      <c r="AH37" s="150"/>
      <c r="AI37" s="106"/>
    </row>
    <row r="38" spans="1:35" s="107" customFormat="1" ht="51" customHeight="1" x14ac:dyDescent="0.3">
      <c r="A38" s="151"/>
      <c r="B38" s="152" t="s">
        <v>56</v>
      </c>
      <c r="C38" s="153" t="s">
        <v>29</v>
      </c>
      <c r="D38" s="136">
        <f t="shared" ref="D38" si="36">D39</f>
        <v>900</v>
      </c>
      <c r="E38" s="146">
        <f>F38</f>
        <v>0</v>
      </c>
      <c r="F38" s="146">
        <f t="shared" ref="F38:F41" si="37">G38</f>
        <v>0</v>
      </c>
      <c r="G38" s="146">
        <f>G39</f>
        <v>0</v>
      </c>
      <c r="H38" s="146">
        <f t="shared" ref="H38:H42" si="38">IFERROR(G38/D38*100,0)</f>
        <v>0</v>
      </c>
      <c r="I38" s="146">
        <f t="shared" ref="I38:I42" si="39">IFERROR(G38/E38*100,0)</f>
        <v>0</v>
      </c>
      <c r="J38" s="146">
        <f t="shared" ref="J38:AF38" si="40">J39</f>
        <v>0</v>
      </c>
      <c r="K38" s="146">
        <f t="shared" si="40"/>
        <v>0</v>
      </c>
      <c r="L38" s="146">
        <f t="shared" si="40"/>
        <v>0</v>
      </c>
      <c r="M38" s="146">
        <v>0</v>
      </c>
      <c r="N38" s="146">
        <f t="shared" si="40"/>
        <v>0</v>
      </c>
      <c r="O38" s="146">
        <v>0</v>
      </c>
      <c r="P38" s="136">
        <f t="shared" si="40"/>
        <v>0</v>
      </c>
      <c r="Q38" s="136">
        <f>Q39</f>
        <v>0</v>
      </c>
      <c r="R38" s="146">
        <f t="shared" si="40"/>
        <v>900</v>
      </c>
      <c r="S38" s="146">
        <v>0</v>
      </c>
      <c r="T38" s="146">
        <f t="shared" si="40"/>
        <v>0</v>
      </c>
      <c r="U38" s="146"/>
      <c r="V38" s="146">
        <f t="shared" si="40"/>
        <v>0</v>
      </c>
      <c r="W38" s="146"/>
      <c r="X38" s="146">
        <f t="shared" si="40"/>
        <v>0</v>
      </c>
      <c r="Y38" s="146"/>
      <c r="Z38" s="146">
        <f t="shared" si="40"/>
        <v>0</v>
      </c>
      <c r="AA38" s="146"/>
      <c r="AB38" s="146">
        <f t="shared" si="40"/>
        <v>0</v>
      </c>
      <c r="AC38" s="146"/>
      <c r="AD38" s="146">
        <f t="shared" si="40"/>
        <v>0</v>
      </c>
      <c r="AE38" s="146"/>
      <c r="AF38" s="146">
        <f t="shared" si="40"/>
        <v>0</v>
      </c>
      <c r="AG38" s="146"/>
      <c r="AH38" s="132"/>
      <c r="AI38" s="106"/>
    </row>
    <row r="39" spans="1:35" s="107" customFormat="1" ht="39.6" customHeight="1" x14ac:dyDescent="0.3">
      <c r="A39" s="151"/>
      <c r="B39" s="152"/>
      <c r="C39" s="153" t="s">
        <v>35</v>
      </c>
      <c r="D39" s="136">
        <f t="shared" ref="D39" si="41">SUM(J39,L39,N39,P39,R39,T39,V39,X39,Z39,AB39,AD39,AF39)</f>
        <v>900</v>
      </c>
      <c r="E39" s="146">
        <f>J39</f>
        <v>0</v>
      </c>
      <c r="F39" s="146">
        <f>AE39</f>
        <v>0</v>
      </c>
      <c r="G39" s="146">
        <f t="shared" ref="G39" si="42">SUM(K39,M39,O39,Q39,S39,U39,W39,Y39,AA39,AC39,AE39,AG39)</f>
        <v>0</v>
      </c>
      <c r="H39" s="146">
        <f t="shared" si="38"/>
        <v>0</v>
      </c>
      <c r="I39" s="146">
        <f t="shared" si="39"/>
        <v>0</v>
      </c>
      <c r="J39" s="138">
        <v>0</v>
      </c>
      <c r="K39" s="138">
        <v>0</v>
      </c>
      <c r="L39" s="138">
        <v>0</v>
      </c>
      <c r="M39" s="138">
        <v>0</v>
      </c>
      <c r="N39" s="138">
        <v>0</v>
      </c>
      <c r="O39" s="138">
        <v>0</v>
      </c>
      <c r="P39" s="137">
        <v>0</v>
      </c>
      <c r="Q39" s="137">
        <v>0</v>
      </c>
      <c r="R39" s="138">
        <v>900</v>
      </c>
      <c r="S39" s="138">
        <v>0</v>
      </c>
      <c r="T39" s="138">
        <v>0</v>
      </c>
      <c r="U39" s="138"/>
      <c r="V39" s="138">
        <v>0</v>
      </c>
      <c r="W39" s="138"/>
      <c r="X39" s="138">
        <v>0</v>
      </c>
      <c r="Y39" s="138"/>
      <c r="Z39" s="138">
        <v>0</v>
      </c>
      <c r="AA39" s="138"/>
      <c r="AB39" s="138">
        <v>0</v>
      </c>
      <c r="AC39" s="138"/>
      <c r="AD39" s="138">
        <v>0</v>
      </c>
      <c r="AE39" s="146"/>
      <c r="AF39" s="138">
        <v>0</v>
      </c>
      <c r="AG39" s="138"/>
      <c r="AH39" s="132"/>
      <c r="AI39" s="106"/>
    </row>
    <row r="40" spans="1:35" s="107" customFormat="1" ht="75" customHeight="1" x14ac:dyDescent="0.3">
      <c r="A40" s="151"/>
      <c r="B40" s="152" t="s">
        <v>57</v>
      </c>
      <c r="C40" s="153" t="s">
        <v>29</v>
      </c>
      <c r="D40" s="136">
        <f t="shared" ref="D40:E40" si="43">D41</f>
        <v>68.399999999999991</v>
      </c>
      <c r="E40" s="146">
        <f t="shared" si="43"/>
        <v>3.4</v>
      </c>
      <c r="F40" s="146">
        <f t="shared" si="37"/>
        <v>3.4</v>
      </c>
      <c r="G40" s="146">
        <f>G41</f>
        <v>3.4</v>
      </c>
      <c r="H40" s="146">
        <f t="shared" si="38"/>
        <v>4.9707602339181287</v>
      </c>
      <c r="I40" s="146">
        <f t="shared" si="39"/>
        <v>100</v>
      </c>
      <c r="J40" s="146">
        <f t="shared" ref="J40:AF40" si="44">J41</f>
        <v>0</v>
      </c>
      <c r="K40" s="146">
        <f t="shared" si="44"/>
        <v>0</v>
      </c>
      <c r="L40" s="146">
        <f t="shared" si="44"/>
        <v>3.4</v>
      </c>
      <c r="M40" s="146">
        <f>M41</f>
        <v>3.4</v>
      </c>
      <c r="N40" s="146">
        <f t="shared" si="44"/>
        <v>0</v>
      </c>
      <c r="O40" s="146">
        <v>0</v>
      </c>
      <c r="P40" s="136">
        <f t="shared" si="44"/>
        <v>0</v>
      </c>
      <c r="Q40" s="136">
        <f>Q41</f>
        <v>0</v>
      </c>
      <c r="R40" s="146">
        <f t="shared" si="44"/>
        <v>0</v>
      </c>
      <c r="S40" s="146">
        <f>S41</f>
        <v>0</v>
      </c>
      <c r="T40" s="146">
        <f t="shared" si="44"/>
        <v>0</v>
      </c>
      <c r="U40" s="146"/>
      <c r="V40" s="146">
        <v>65</v>
      </c>
      <c r="W40" s="146"/>
      <c r="X40" s="146">
        <f t="shared" si="44"/>
        <v>0</v>
      </c>
      <c r="Y40" s="146"/>
      <c r="Z40" s="146">
        <f t="shared" si="44"/>
        <v>0</v>
      </c>
      <c r="AA40" s="146"/>
      <c r="AB40" s="146">
        <v>0</v>
      </c>
      <c r="AC40" s="146"/>
      <c r="AD40" s="146">
        <v>0</v>
      </c>
      <c r="AE40" s="146"/>
      <c r="AF40" s="146">
        <f t="shared" si="44"/>
        <v>0</v>
      </c>
      <c r="AG40" s="138"/>
      <c r="AH40" s="132"/>
      <c r="AI40" s="106"/>
    </row>
    <row r="41" spans="1:35" s="107" customFormat="1" ht="37.950000000000003" customHeight="1" x14ac:dyDescent="0.3">
      <c r="A41" s="151"/>
      <c r="B41" s="152"/>
      <c r="C41" s="153" t="s">
        <v>35</v>
      </c>
      <c r="D41" s="136">
        <f t="shared" ref="D41" si="45">SUM(J41,L41,N41,P41,R41,T41,V41,X41,Z41,AB41,AD41,AF41)</f>
        <v>68.399999999999991</v>
      </c>
      <c r="E41" s="146">
        <f>J41+L41</f>
        <v>3.4</v>
      </c>
      <c r="F41" s="146">
        <f t="shared" si="37"/>
        <v>3.4</v>
      </c>
      <c r="G41" s="146">
        <f t="shared" ref="G41" si="46">SUM(K41,M41,O41,Q41,S41,U41,W41,Y41,AA41,AC41,AE41,AG41)</f>
        <v>3.4</v>
      </c>
      <c r="H41" s="146">
        <f t="shared" si="38"/>
        <v>4.9707602339181287</v>
      </c>
      <c r="I41" s="146">
        <f t="shared" si="39"/>
        <v>100</v>
      </c>
      <c r="J41" s="138">
        <v>0</v>
      </c>
      <c r="K41" s="138">
        <v>0</v>
      </c>
      <c r="L41" s="138">
        <v>3.4</v>
      </c>
      <c r="M41" s="138">
        <v>3.4</v>
      </c>
      <c r="N41" s="138">
        <v>0</v>
      </c>
      <c r="O41" s="138">
        <v>0</v>
      </c>
      <c r="P41" s="137">
        <v>0</v>
      </c>
      <c r="Q41" s="137">
        <v>0</v>
      </c>
      <c r="R41" s="138">
        <v>0</v>
      </c>
      <c r="S41" s="138">
        <v>0</v>
      </c>
      <c r="T41" s="138">
        <v>0</v>
      </c>
      <c r="U41" s="138"/>
      <c r="V41" s="138">
        <v>0</v>
      </c>
      <c r="W41" s="138"/>
      <c r="X41" s="138">
        <v>0</v>
      </c>
      <c r="Y41" s="138"/>
      <c r="Z41" s="138">
        <v>0</v>
      </c>
      <c r="AA41" s="138"/>
      <c r="AB41" s="138">
        <v>49.55</v>
      </c>
      <c r="AC41" s="138"/>
      <c r="AD41" s="138">
        <v>15.45</v>
      </c>
      <c r="AE41" s="138"/>
      <c r="AF41" s="138">
        <v>0</v>
      </c>
      <c r="AG41" s="138"/>
      <c r="AH41" s="132"/>
      <c r="AI41" s="106"/>
    </row>
    <row r="42" spans="1:35" s="107" customFormat="1" ht="187.8" customHeight="1" x14ac:dyDescent="0.3">
      <c r="A42" s="154"/>
      <c r="B42" s="155" t="s">
        <v>58</v>
      </c>
      <c r="C42" s="153" t="s">
        <v>29</v>
      </c>
      <c r="D42" s="136">
        <f>D43</f>
        <v>3383.8</v>
      </c>
      <c r="E42" s="136">
        <f t="shared" ref="E42:G42" si="47">E43</f>
        <v>3383.8</v>
      </c>
      <c r="F42" s="136">
        <f t="shared" si="47"/>
        <v>3383.8</v>
      </c>
      <c r="G42" s="136">
        <f t="shared" si="47"/>
        <v>3383.8</v>
      </c>
      <c r="H42" s="146">
        <f t="shared" si="38"/>
        <v>100</v>
      </c>
      <c r="I42" s="146">
        <f t="shared" si="39"/>
        <v>100</v>
      </c>
      <c r="J42" s="138">
        <v>3383.8</v>
      </c>
      <c r="K42" s="138">
        <f>K43</f>
        <v>3383.8</v>
      </c>
      <c r="L42" s="138">
        <f t="shared" ref="L42:AF42" si="48">L43</f>
        <v>0</v>
      </c>
      <c r="M42" s="138">
        <v>0</v>
      </c>
      <c r="N42" s="138">
        <f t="shared" si="48"/>
        <v>0</v>
      </c>
      <c r="O42" s="138">
        <v>0</v>
      </c>
      <c r="P42" s="137">
        <f t="shared" si="48"/>
        <v>0</v>
      </c>
      <c r="Q42" s="137">
        <f>Q43</f>
        <v>0</v>
      </c>
      <c r="R42" s="138">
        <f t="shared" si="48"/>
        <v>0</v>
      </c>
      <c r="S42" s="138">
        <v>0</v>
      </c>
      <c r="T42" s="138">
        <f t="shared" si="48"/>
        <v>0</v>
      </c>
      <c r="U42" s="138"/>
      <c r="V42" s="138">
        <f t="shared" si="48"/>
        <v>0</v>
      </c>
      <c r="W42" s="138"/>
      <c r="X42" s="138">
        <f t="shared" si="48"/>
        <v>0</v>
      </c>
      <c r="Y42" s="138"/>
      <c r="Z42" s="138">
        <f t="shared" si="48"/>
        <v>0</v>
      </c>
      <c r="AA42" s="138"/>
      <c r="AB42" s="138">
        <f t="shared" si="48"/>
        <v>0</v>
      </c>
      <c r="AC42" s="138"/>
      <c r="AD42" s="138">
        <f t="shared" si="48"/>
        <v>0</v>
      </c>
      <c r="AE42" s="138"/>
      <c r="AF42" s="138">
        <f t="shared" si="48"/>
        <v>0</v>
      </c>
      <c r="AG42" s="138"/>
      <c r="AH42" s="132" t="s">
        <v>59</v>
      </c>
      <c r="AI42" s="106"/>
    </row>
    <row r="43" spans="1:35" s="107" customFormat="1" ht="168" customHeight="1" x14ac:dyDescent="0.3">
      <c r="A43" s="156"/>
      <c r="B43" s="157"/>
      <c r="C43" s="153" t="s">
        <v>35</v>
      </c>
      <c r="D43" s="136">
        <f>SUM(J43,L43,N43,P43,R43,T43,V43,X43,Z43,AB43,AD43,AF43)</f>
        <v>3383.8</v>
      </c>
      <c r="E43" s="146">
        <f>J43+L43</f>
        <v>3383.8</v>
      </c>
      <c r="F43" s="146">
        <f>G43</f>
        <v>3383.8</v>
      </c>
      <c r="G43" s="146">
        <f>SUM(K43,M43,O43,Q43,S43,U43,W43,Y43,AA43,AC43,AE43,AG43)</f>
        <v>3383.8</v>
      </c>
      <c r="H43" s="146">
        <f>IFERROR(G43/D43*100,0)</f>
        <v>100</v>
      </c>
      <c r="I43" s="146">
        <f>IFERROR(G43/E43*100,0)</f>
        <v>100</v>
      </c>
      <c r="J43" s="138">
        <v>3383.8</v>
      </c>
      <c r="K43" s="138">
        <v>3383.8</v>
      </c>
      <c r="L43" s="138">
        <v>0</v>
      </c>
      <c r="M43" s="138">
        <v>0</v>
      </c>
      <c r="N43" s="138">
        <v>0</v>
      </c>
      <c r="O43" s="138">
        <v>0</v>
      </c>
      <c r="P43" s="137">
        <v>0</v>
      </c>
      <c r="Q43" s="137">
        <v>0</v>
      </c>
      <c r="R43" s="138">
        <v>0</v>
      </c>
      <c r="S43" s="138">
        <v>0</v>
      </c>
      <c r="T43" s="138">
        <v>0</v>
      </c>
      <c r="U43" s="138"/>
      <c r="V43" s="138">
        <v>0</v>
      </c>
      <c r="W43" s="138"/>
      <c r="X43" s="138">
        <v>0</v>
      </c>
      <c r="Y43" s="138"/>
      <c r="Z43" s="138">
        <v>0</v>
      </c>
      <c r="AA43" s="138"/>
      <c r="AB43" s="138">
        <v>0</v>
      </c>
      <c r="AC43" s="138"/>
      <c r="AD43" s="138">
        <v>0</v>
      </c>
      <c r="AE43" s="138"/>
      <c r="AF43" s="138">
        <v>0</v>
      </c>
      <c r="AG43" s="138"/>
      <c r="AH43" s="132"/>
      <c r="AI43" s="106"/>
    </row>
    <row r="44" spans="1:35" s="62" customFormat="1" ht="127.95" customHeight="1" x14ac:dyDescent="0.3">
      <c r="A44" s="77"/>
      <c r="B44" s="158" t="s">
        <v>60</v>
      </c>
      <c r="C44" s="159" t="s">
        <v>29</v>
      </c>
      <c r="D44" s="80">
        <f>D46+D45</f>
        <v>56453.495000000003</v>
      </c>
      <c r="E44" s="80">
        <f>E46+E45</f>
        <v>31743.099000000002</v>
      </c>
      <c r="F44" s="80">
        <f>F46+F45</f>
        <v>26965.59</v>
      </c>
      <c r="G44" s="80">
        <f t="shared" ref="G44" si="49">G46+G45</f>
        <v>26965.59</v>
      </c>
      <c r="H44" s="80">
        <f t="shared" ref="H44" si="50">IFERROR(G44/D44*100,0)</f>
        <v>47.766024052186665</v>
      </c>
      <c r="I44" s="80">
        <f t="shared" ref="I44" si="51">IFERROR(G44/E44*100,0)</f>
        <v>84.949456258193308</v>
      </c>
      <c r="J44" s="160">
        <f>J46+J45</f>
        <v>8088.7939999999999</v>
      </c>
      <c r="K44" s="160">
        <f t="shared" ref="K44:AF44" si="52">K46+K45</f>
        <v>8303.7939999999999</v>
      </c>
      <c r="L44" s="160">
        <f t="shared" si="52"/>
        <v>5644.8339999999998</v>
      </c>
      <c r="M44" s="160">
        <f>M45</f>
        <v>5164.4340000000002</v>
      </c>
      <c r="N44" s="160">
        <f t="shared" si="52"/>
        <v>4596.8419999999996</v>
      </c>
      <c r="O44" s="160">
        <f>O45</f>
        <v>4596.8419999999996</v>
      </c>
      <c r="P44" s="160">
        <f t="shared" si="52"/>
        <v>5108.835</v>
      </c>
      <c r="Q44" s="160">
        <f>Q45</f>
        <v>4893.835</v>
      </c>
      <c r="R44" s="160">
        <f>R45</f>
        <v>4006.6849999999999</v>
      </c>
      <c r="S44" s="160">
        <f>S45</f>
        <v>4006.6849999999999</v>
      </c>
      <c r="T44" s="160">
        <f>T45</f>
        <v>3869.5320000000002</v>
      </c>
      <c r="U44" s="160"/>
      <c r="V44" s="160">
        <f>V46+X45</f>
        <v>3928.56</v>
      </c>
      <c r="W44" s="160"/>
      <c r="X44" s="160">
        <f>X45</f>
        <v>3928.56</v>
      </c>
      <c r="Y44" s="160"/>
      <c r="Z44" s="160">
        <f t="shared" si="52"/>
        <v>3999.5320000000002</v>
      </c>
      <c r="AA44" s="160"/>
      <c r="AB44" s="160">
        <f t="shared" si="52"/>
        <v>4345.8180000000002</v>
      </c>
      <c r="AC44" s="160"/>
      <c r="AD44" s="160">
        <f t="shared" si="52"/>
        <v>4279.0950000000003</v>
      </c>
      <c r="AE44" s="160"/>
      <c r="AF44" s="160">
        <f t="shared" si="52"/>
        <v>4239.2179999999998</v>
      </c>
      <c r="AG44" s="131"/>
      <c r="AH44" s="75"/>
      <c r="AI44" s="76"/>
    </row>
    <row r="45" spans="1:35" s="62" customFormat="1" ht="49.95" customHeight="1" x14ac:dyDescent="0.3">
      <c r="A45" s="161"/>
      <c r="B45" s="162"/>
      <c r="C45" s="149" t="s">
        <v>35</v>
      </c>
      <c r="D45" s="163">
        <f>J45+L45+N45+P45+R45+T45+V45+X45+Z45+AB45+AD45+AF45</f>
        <v>55973.095000000001</v>
      </c>
      <c r="E45" s="163">
        <f>J45+L45+N45+P45+K44</f>
        <v>31262.699000000001</v>
      </c>
      <c r="F45" s="163">
        <f>G45</f>
        <v>26965.59</v>
      </c>
      <c r="G45" s="163">
        <f>K45+M45+O45+Q45+S45+U45+W45+Y45+AA45+AC45+AE45+AG45</f>
        <v>26965.59</v>
      </c>
      <c r="H45" s="163">
        <f>IFERROR(G45/D45*100,0)</f>
        <v>48.175985265778138</v>
      </c>
      <c r="I45" s="163">
        <f>IFERROR(G45/E45*100,0)</f>
        <v>86.254836794481506</v>
      </c>
      <c r="J45" s="164">
        <v>8088.7939999999999</v>
      </c>
      <c r="K45" s="164">
        <v>8303.7939999999999</v>
      </c>
      <c r="L45" s="164">
        <v>5164.4340000000002</v>
      </c>
      <c r="M45" s="164">
        <v>5164.4340000000002</v>
      </c>
      <c r="N45" s="88">
        <v>4596.8419999999996</v>
      </c>
      <c r="O45" s="88">
        <v>4596.8419999999996</v>
      </c>
      <c r="P45" s="88">
        <v>5108.835</v>
      </c>
      <c r="Q45" s="88">
        <v>4893.835</v>
      </c>
      <c r="R45" s="88">
        <v>4006.6849999999999</v>
      </c>
      <c r="S45" s="88">
        <v>4006.6849999999999</v>
      </c>
      <c r="T45" s="88">
        <v>3869.5320000000002</v>
      </c>
      <c r="U45" s="88"/>
      <c r="V45" s="88">
        <v>4345.75</v>
      </c>
      <c r="W45" s="88"/>
      <c r="X45" s="88">
        <v>3928.56</v>
      </c>
      <c r="Y45" s="88"/>
      <c r="Z45" s="88">
        <v>3999.5320000000002</v>
      </c>
      <c r="AA45" s="88"/>
      <c r="AB45" s="88">
        <v>4345.8180000000002</v>
      </c>
      <c r="AC45" s="88"/>
      <c r="AD45" s="88">
        <v>4279.0950000000003</v>
      </c>
      <c r="AE45" s="88"/>
      <c r="AF45" s="88">
        <v>4239.2179999999998</v>
      </c>
      <c r="AG45" s="131"/>
      <c r="AH45" s="61" t="s">
        <v>61</v>
      </c>
      <c r="AI45" s="76"/>
    </row>
    <row r="46" spans="1:35" s="62" customFormat="1" ht="45.75" customHeight="1" x14ac:dyDescent="0.3">
      <c r="A46" s="83"/>
      <c r="B46" s="162"/>
      <c r="C46" s="131" t="s">
        <v>62</v>
      </c>
      <c r="D46" s="131">
        <f>J46+L46+N46+P46+R46+T46+V46+X46+Z46+AB46+AD46+AF46</f>
        <v>480.4</v>
      </c>
      <c r="E46" s="131">
        <f>J46+L46</f>
        <v>480.4</v>
      </c>
      <c r="F46" s="131">
        <f>G46</f>
        <v>0</v>
      </c>
      <c r="G46" s="131">
        <f>SUM(K46,M46,O46,Q46,S46,U46,W46,Y46,AA46,AC46,AE46,AG46)</f>
        <v>0</v>
      </c>
      <c r="H46" s="131">
        <f>IFERROR(G46/D46*100,0)</f>
        <v>0</v>
      </c>
      <c r="I46" s="131">
        <f>IFERROR(G46/E46*100,0)</f>
        <v>0</v>
      </c>
      <c r="J46" s="131">
        <v>0</v>
      </c>
      <c r="K46" s="131">
        <v>0</v>
      </c>
      <c r="L46" s="131">
        <v>480.4</v>
      </c>
      <c r="M46" s="131">
        <v>0</v>
      </c>
      <c r="N46" s="131">
        <v>0</v>
      </c>
      <c r="O46" s="131">
        <v>0</v>
      </c>
      <c r="P46" s="131">
        <v>0</v>
      </c>
      <c r="Q46" s="131">
        <v>0</v>
      </c>
      <c r="R46" s="131">
        <v>0</v>
      </c>
      <c r="S46" s="131">
        <v>0</v>
      </c>
      <c r="T46" s="131">
        <v>0</v>
      </c>
      <c r="U46" s="131"/>
      <c r="V46" s="131">
        <v>0</v>
      </c>
      <c r="W46" s="131"/>
      <c r="X46" s="131">
        <v>0</v>
      </c>
      <c r="Y46" s="131"/>
      <c r="Z46" s="131">
        <v>0</v>
      </c>
      <c r="AA46" s="131"/>
      <c r="AB46" s="131">
        <v>0</v>
      </c>
      <c r="AC46" s="131"/>
      <c r="AD46" s="131">
        <v>0</v>
      </c>
      <c r="AE46" s="131"/>
      <c r="AF46" s="131">
        <v>0</v>
      </c>
      <c r="AG46" s="131"/>
      <c r="AH46" s="67"/>
      <c r="AI46" s="76"/>
    </row>
    <row r="47" spans="1:35" s="62" customFormat="1" ht="30.75" customHeight="1" x14ac:dyDescent="0.3">
      <c r="A47" s="165"/>
      <c r="B47" s="166" t="s">
        <v>63</v>
      </c>
      <c r="C47" s="65" t="s">
        <v>29</v>
      </c>
      <c r="D47" s="73">
        <f>D48</f>
        <v>788.09899999999993</v>
      </c>
      <c r="E47" s="73">
        <f t="shared" ref="E47:G47" si="53">E48</f>
        <v>466.91700000000003</v>
      </c>
      <c r="F47" s="66">
        <f t="shared" si="53"/>
        <v>172.92</v>
      </c>
      <c r="G47" s="66">
        <f t="shared" si="53"/>
        <v>172.92</v>
      </c>
      <c r="H47" s="66">
        <f t="shared" ref="H47" si="54">IFERROR(G47/D47*100,0)</f>
        <v>21.94140583860657</v>
      </c>
      <c r="I47" s="66">
        <f t="shared" ref="I47" si="55">IFERROR(G47/E47*100,0)</f>
        <v>37.034419393596721</v>
      </c>
      <c r="J47" s="119">
        <f>J48</f>
        <v>0</v>
      </c>
      <c r="K47" s="119">
        <f t="shared" ref="K47:AF47" si="56">K48</f>
        <v>0</v>
      </c>
      <c r="L47" s="119">
        <f t="shared" si="56"/>
        <v>0</v>
      </c>
      <c r="M47" s="119">
        <v>0</v>
      </c>
      <c r="N47" s="119">
        <f t="shared" si="56"/>
        <v>0</v>
      </c>
      <c r="O47" s="119">
        <f t="shared" si="56"/>
        <v>0</v>
      </c>
      <c r="P47" s="119">
        <f t="shared" si="56"/>
        <v>0</v>
      </c>
      <c r="Q47" s="119">
        <f>Q48</f>
        <v>0</v>
      </c>
      <c r="R47" s="119">
        <f t="shared" si="56"/>
        <v>466.91700000000003</v>
      </c>
      <c r="S47" s="119">
        <f>S48</f>
        <v>172.92</v>
      </c>
      <c r="T47" s="119">
        <f t="shared" si="56"/>
        <v>156.91</v>
      </c>
      <c r="U47" s="119"/>
      <c r="V47" s="119">
        <f t="shared" si="56"/>
        <v>83.92</v>
      </c>
      <c r="W47" s="119"/>
      <c r="X47" s="119">
        <f t="shared" si="56"/>
        <v>80.352000000000004</v>
      </c>
      <c r="Y47" s="119"/>
      <c r="Z47" s="119">
        <f t="shared" si="56"/>
        <v>0</v>
      </c>
      <c r="AA47" s="119"/>
      <c r="AB47" s="119">
        <f t="shared" si="56"/>
        <v>0</v>
      </c>
      <c r="AC47" s="119"/>
      <c r="AD47" s="119">
        <f t="shared" si="56"/>
        <v>0</v>
      </c>
      <c r="AE47" s="119"/>
      <c r="AF47" s="119">
        <f t="shared" si="56"/>
        <v>0</v>
      </c>
      <c r="AG47" s="119"/>
      <c r="AH47" s="75"/>
      <c r="AI47" s="76"/>
    </row>
    <row r="48" spans="1:35" s="62" customFormat="1" ht="52.95" customHeight="1" x14ac:dyDescent="0.3">
      <c r="A48" s="167"/>
      <c r="B48" s="168"/>
      <c r="C48" s="72" t="s">
        <v>35</v>
      </c>
      <c r="D48" s="73">
        <f>SUM(J48,L48,N48,P48,R48,T48,V48,X48,Z48,AB48,AD48,AF48)</f>
        <v>788.09899999999993</v>
      </c>
      <c r="E48" s="73">
        <f>E50+E52</f>
        <v>466.91700000000003</v>
      </c>
      <c r="F48" s="73">
        <f>G48</f>
        <v>172.92</v>
      </c>
      <c r="G48" s="73">
        <f>SUM(K48,M48,O48,Q48,S48,U48,W48,Y48,AA48,AC48,AE48,AG48)</f>
        <v>172.92</v>
      </c>
      <c r="H48" s="73">
        <f>IFERROR(G48/D48*100,0)</f>
        <v>21.94140583860657</v>
      </c>
      <c r="I48" s="73">
        <f>IFERROR(G48/E48*100,0)</f>
        <v>37.034419393596721</v>
      </c>
      <c r="J48" s="74">
        <f>J50+J52</f>
        <v>0</v>
      </c>
      <c r="K48" s="74">
        <f t="shared" ref="K48:AF48" si="57">K50+K52</f>
        <v>0</v>
      </c>
      <c r="L48" s="74">
        <f t="shared" si="57"/>
        <v>0</v>
      </c>
      <c r="M48" s="74">
        <f t="shared" si="57"/>
        <v>0</v>
      </c>
      <c r="N48" s="74">
        <f t="shared" si="57"/>
        <v>0</v>
      </c>
      <c r="O48" s="74">
        <f t="shared" si="57"/>
        <v>0</v>
      </c>
      <c r="P48" s="74">
        <f t="shared" si="57"/>
        <v>0</v>
      </c>
      <c r="Q48" s="74">
        <f t="shared" si="57"/>
        <v>0</v>
      </c>
      <c r="R48" s="74">
        <f t="shared" si="57"/>
        <v>466.91700000000003</v>
      </c>
      <c r="S48" s="74">
        <f t="shared" si="57"/>
        <v>172.92</v>
      </c>
      <c r="T48" s="74">
        <f t="shared" si="57"/>
        <v>156.91</v>
      </c>
      <c r="U48" s="74"/>
      <c r="V48" s="74">
        <f t="shared" si="57"/>
        <v>83.92</v>
      </c>
      <c r="W48" s="74"/>
      <c r="X48" s="74">
        <f t="shared" si="57"/>
        <v>80.352000000000004</v>
      </c>
      <c r="Y48" s="74"/>
      <c r="Z48" s="74">
        <f t="shared" si="57"/>
        <v>0</v>
      </c>
      <c r="AA48" s="74"/>
      <c r="AB48" s="74">
        <f t="shared" si="57"/>
        <v>0</v>
      </c>
      <c r="AC48" s="74"/>
      <c r="AD48" s="74">
        <f t="shared" si="57"/>
        <v>0</v>
      </c>
      <c r="AE48" s="74"/>
      <c r="AF48" s="74">
        <f t="shared" si="57"/>
        <v>0</v>
      </c>
      <c r="AG48" s="74"/>
      <c r="AH48" s="67"/>
      <c r="AI48" s="76"/>
    </row>
    <row r="49" spans="1:35" s="62" customFormat="1" ht="90" customHeight="1" x14ac:dyDescent="0.3">
      <c r="A49" s="169"/>
      <c r="B49" s="170" t="s">
        <v>64</v>
      </c>
      <c r="C49" s="85" t="s">
        <v>29</v>
      </c>
      <c r="D49" s="86">
        <f>D50</f>
        <v>494.09900000000005</v>
      </c>
      <c r="E49" s="86">
        <f t="shared" ref="E49:F49" si="58">E50</f>
        <v>172.917</v>
      </c>
      <c r="F49" s="86">
        <f t="shared" si="58"/>
        <v>172.917</v>
      </c>
      <c r="G49" s="86">
        <f>G50</f>
        <v>172.92</v>
      </c>
      <c r="H49" s="87">
        <f t="shared" ref="H49" si="59">IFERROR(G49/D49*100,0)</f>
        <v>34.99703500715443</v>
      </c>
      <c r="I49" s="87">
        <f t="shared" ref="I49" si="60">IFERROR(G49/E49*100,0)</f>
        <v>100.00173493641458</v>
      </c>
      <c r="J49" s="131">
        <f>J50</f>
        <v>0</v>
      </c>
      <c r="K49" s="131">
        <f t="shared" ref="K49:AF49" si="61">K50</f>
        <v>0</v>
      </c>
      <c r="L49" s="131">
        <f t="shared" si="61"/>
        <v>0</v>
      </c>
      <c r="M49" s="131">
        <v>0</v>
      </c>
      <c r="N49" s="131">
        <f t="shared" si="61"/>
        <v>0</v>
      </c>
      <c r="O49" s="131">
        <v>0</v>
      </c>
      <c r="P49" s="131">
        <f t="shared" si="61"/>
        <v>0</v>
      </c>
      <c r="Q49" s="131">
        <v>0</v>
      </c>
      <c r="R49" s="131">
        <f t="shared" si="61"/>
        <v>172.917</v>
      </c>
      <c r="S49" s="131">
        <f>S50</f>
        <v>172.92</v>
      </c>
      <c r="T49" s="131">
        <f t="shared" si="61"/>
        <v>156.91</v>
      </c>
      <c r="U49" s="131"/>
      <c r="V49" s="131">
        <f t="shared" si="61"/>
        <v>83.92</v>
      </c>
      <c r="W49" s="131"/>
      <c r="X49" s="131">
        <f t="shared" si="61"/>
        <v>80.352000000000004</v>
      </c>
      <c r="Y49" s="131"/>
      <c r="Z49" s="131">
        <f t="shared" si="61"/>
        <v>0</v>
      </c>
      <c r="AA49" s="131"/>
      <c r="AB49" s="131">
        <f t="shared" si="61"/>
        <v>0</v>
      </c>
      <c r="AC49" s="131"/>
      <c r="AD49" s="131">
        <f t="shared" si="61"/>
        <v>0</v>
      </c>
      <c r="AE49" s="131"/>
      <c r="AF49" s="131">
        <f t="shared" si="61"/>
        <v>0</v>
      </c>
      <c r="AG49" s="131"/>
      <c r="AH49" s="75"/>
      <c r="AI49" s="76"/>
    </row>
    <row r="50" spans="1:35" s="62" customFormat="1" ht="37.950000000000003" customHeight="1" x14ac:dyDescent="0.3">
      <c r="A50" s="171"/>
      <c r="B50" s="172"/>
      <c r="C50" s="85" t="s">
        <v>35</v>
      </c>
      <c r="D50" s="87">
        <f>SUM(J50,L50,N50,P50,R50,T50,V50,X50,Z50,AB50,AD50,AF50)</f>
        <v>494.09900000000005</v>
      </c>
      <c r="E50" s="87">
        <f>J50+L50+N50+P50+R50</f>
        <v>172.917</v>
      </c>
      <c r="F50" s="87">
        <f>J50+L50+N50+P50+R50</f>
        <v>172.917</v>
      </c>
      <c r="G50" s="87">
        <f>SUM(K50,M50,O50,Q50,S50,U50,W50,Y50,AA50,AC50,AE50,AG50)</f>
        <v>172.92</v>
      </c>
      <c r="H50" s="87">
        <f>IFERROR(G50/D50*100,0)</f>
        <v>34.99703500715443</v>
      </c>
      <c r="I50" s="87">
        <f>IFERROR(G50/E50*100,0)</f>
        <v>100.00173493641458</v>
      </c>
      <c r="J50" s="87">
        <v>0</v>
      </c>
      <c r="K50" s="87">
        <v>0</v>
      </c>
      <c r="L50" s="87">
        <v>0</v>
      </c>
      <c r="M50" s="87">
        <v>0</v>
      </c>
      <c r="N50" s="87">
        <v>0</v>
      </c>
      <c r="O50" s="87">
        <v>0</v>
      </c>
      <c r="P50" s="87">
        <v>0</v>
      </c>
      <c r="Q50" s="87">
        <v>0</v>
      </c>
      <c r="R50" s="87">
        <v>172.917</v>
      </c>
      <c r="S50" s="87">
        <v>172.92</v>
      </c>
      <c r="T50" s="87">
        <v>156.91</v>
      </c>
      <c r="U50" s="87"/>
      <c r="V50" s="87">
        <v>83.92</v>
      </c>
      <c r="W50" s="87"/>
      <c r="X50" s="87">
        <v>80.352000000000004</v>
      </c>
      <c r="Y50" s="87"/>
      <c r="Z50" s="87">
        <v>0</v>
      </c>
      <c r="AA50" s="131"/>
      <c r="AB50" s="131">
        <v>0</v>
      </c>
      <c r="AC50" s="131"/>
      <c r="AD50" s="131">
        <v>0</v>
      </c>
      <c r="AE50" s="131"/>
      <c r="AF50" s="131">
        <v>0</v>
      </c>
      <c r="AG50" s="131"/>
      <c r="AH50" s="75"/>
      <c r="AI50" s="76"/>
    </row>
    <row r="51" spans="1:35" s="62" customFormat="1" ht="30.75" customHeight="1" x14ac:dyDescent="0.3">
      <c r="A51" s="173"/>
      <c r="B51" s="174" t="s">
        <v>65</v>
      </c>
      <c r="C51" s="85" t="s">
        <v>29</v>
      </c>
      <c r="D51" s="86">
        <f t="shared" ref="D51" si="62">D52</f>
        <v>294</v>
      </c>
      <c r="E51" s="87">
        <f>E52</f>
        <v>294</v>
      </c>
      <c r="F51" s="87">
        <f>G51</f>
        <v>0</v>
      </c>
      <c r="G51" s="87">
        <f>G52</f>
        <v>0</v>
      </c>
      <c r="H51" s="87">
        <f t="shared" ref="H51:H52" si="63">IFERROR(G51/D51*100,0)</f>
        <v>0</v>
      </c>
      <c r="I51" s="87">
        <f t="shared" ref="I51:I52" si="64">IFERROR(G51/E51*100,0)</f>
        <v>0</v>
      </c>
      <c r="J51" s="87">
        <f t="shared" ref="J51:AF51" si="65">J52</f>
        <v>0</v>
      </c>
      <c r="K51" s="87">
        <f t="shared" si="65"/>
        <v>0</v>
      </c>
      <c r="L51" s="87">
        <f t="shared" si="65"/>
        <v>0</v>
      </c>
      <c r="M51" s="87">
        <v>0</v>
      </c>
      <c r="N51" s="87">
        <f t="shared" si="65"/>
        <v>0</v>
      </c>
      <c r="O51" s="87">
        <v>0</v>
      </c>
      <c r="P51" s="87">
        <f t="shared" si="65"/>
        <v>0</v>
      </c>
      <c r="Q51" s="87">
        <v>0</v>
      </c>
      <c r="R51" s="87">
        <f t="shared" si="65"/>
        <v>294</v>
      </c>
      <c r="S51" s="87">
        <f>S52</f>
        <v>0</v>
      </c>
      <c r="T51" s="87">
        <f t="shared" si="65"/>
        <v>0</v>
      </c>
      <c r="U51" s="87"/>
      <c r="V51" s="87">
        <f t="shared" si="65"/>
        <v>0</v>
      </c>
      <c r="W51" s="87"/>
      <c r="X51" s="87">
        <f t="shared" si="65"/>
        <v>0</v>
      </c>
      <c r="Y51" s="87"/>
      <c r="Z51" s="87">
        <f t="shared" si="65"/>
        <v>0</v>
      </c>
      <c r="AA51" s="87"/>
      <c r="AB51" s="87">
        <f t="shared" si="65"/>
        <v>0</v>
      </c>
      <c r="AC51" s="87"/>
      <c r="AD51" s="87">
        <f t="shared" si="65"/>
        <v>0</v>
      </c>
      <c r="AE51" s="87"/>
      <c r="AF51" s="87">
        <f t="shared" si="65"/>
        <v>0</v>
      </c>
      <c r="AG51" s="87"/>
      <c r="AH51" s="75"/>
      <c r="AI51" s="76"/>
    </row>
    <row r="52" spans="1:35" s="62" customFormat="1" ht="52.8" customHeight="1" x14ac:dyDescent="0.3">
      <c r="A52" s="173"/>
      <c r="B52" s="174"/>
      <c r="C52" s="85" t="s">
        <v>35</v>
      </c>
      <c r="D52" s="86">
        <f>SUM(J52,L52,N52,P52,R52,T52,V52,X52,Z52,AB52,AD52,AF52)</f>
        <v>294</v>
      </c>
      <c r="E52" s="87">
        <f>J52+L52+N52+P52+R52</f>
        <v>294</v>
      </c>
      <c r="F52" s="87">
        <f>G52</f>
        <v>0</v>
      </c>
      <c r="G52" s="87">
        <f t="shared" ref="G52" si="66">SUM(K52,M52,O52,Q52,S52,U52,W52,Y52,AA52,AC52,AE52,AG52)</f>
        <v>0</v>
      </c>
      <c r="H52" s="87">
        <f t="shared" si="63"/>
        <v>0</v>
      </c>
      <c r="I52" s="87">
        <f t="shared" si="64"/>
        <v>0</v>
      </c>
      <c r="J52" s="131">
        <v>0</v>
      </c>
      <c r="K52" s="131">
        <v>0</v>
      </c>
      <c r="L52" s="131">
        <v>0</v>
      </c>
      <c r="M52" s="131">
        <v>0</v>
      </c>
      <c r="N52" s="131">
        <v>0</v>
      </c>
      <c r="O52" s="131">
        <v>0</v>
      </c>
      <c r="P52" s="131">
        <v>0</v>
      </c>
      <c r="Q52" s="131">
        <v>0</v>
      </c>
      <c r="R52" s="131">
        <v>294</v>
      </c>
      <c r="S52" s="131">
        <v>0</v>
      </c>
      <c r="T52" s="131">
        <v>0</v>
      </c>
      <c r="U52" s="131"/>
      <c r="V52" s="131">
        <v>0</v>
      </c>
      <c r="W52" s="131"/>
      <c r="X52" s="131">
        <v>0</v>
      </c>
      <c r="Y52" s="131"/>
      <c r="Z52" s="131">
        <v>0</v>
      </c>
      <c r="AA52" s="131"/>
      <c r="AB52" s="131">
        <v>0</v>
      </c>
      <c r="AC52" s="131"/>
      <c r="AD52" s="131">
        <v>0</v>
      </c>
      <c r="AE52" s="131"/>
      <c r="AF52" s="131">
        <v>0</v>
      </c>
      <c r="AG52" s="131"/>
      <c r="AH52" s="75"/>
      <c r="AI52" s="76"/>
    </row>
    <row r="53" spans="1:35" s="177" customFormat="1" ht="21.75" customHeight="1" x14ac:dyDescent="0.3">
      <c r="A53" s="175"/>
      <c r="B53" s="58" t="s">
        <v>66</v>
      </c>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60"/>
      <c r="AH53" s="61"/>
      <c r="AI53" s="176"/>
    </row>
    <row r="54" spans="1:35" s="179" customFormat="1" ht="27" customHeight="1" x14ac:dyDescent="0.3">
      <c r="A54" s="63" t="s">
        <v>67</v>
      </c>
      <c r="B54" s="64" t="s">
        <v>68</v>
      </c>
      <c r="C54" s="65" t="s">
        <v>29</v>
      </c>
      <c r="D54" s="66">
        <f>D55</f>
        <v>30582.507000000005</v>
      </c>
      <c r="E54" s="66">
        <f>E55</f>
        <v>14148.955</v>
      </c>
      <c r="F54" s="66">
        <f>F55</f>
        <v>12673.888000000001</v>
      </c>
      <c r="G54" s="66">
        <f t="shared" ref="G54" si="67">G55</f>
        <v>12673.888000000001</v>
      </c>
      <c r="H54" s="66">
        <f t="shared" ref="H54:H61" si="68">IFERROR(G54/D54*100,0)</f>
        <v>41.441625436397345</v>
      </c>
      <c r="I54" s="66">
        <f t="shared" ref="I54:I61" si="69">IFERROR(G54/E54*100,0)</f>
        <v>89.574728310323977</v>
      </c>
      <c r="J54" s="119">
        <f t="shared" ref="J54:AF54" si="70">SUM(J55:J55)</f>
        <v>4186.0339999999997</v>
      </c>
      <c r="K54" s="119">
        <f t="shared" si="70"/>
        <v>2265.2719999999999</v>
      </c>
      <c r="L54" s="119">
        <f t="shared" si="70"/>
        <v>2566.056</v>
      </c>
      <c r="M54" s="119">
        <f t="shared" si="70"/>
        <v>3268.1490000000003</v>
      </c>
      <c r="N54" s="119">
        <f t="shared" si="70"/>
        <v>2159.8009999999999</v>
      </c>
      <c r="O54" s="119">
        <f t="shared" si="70"/>
        <v>2223.1689999999999</v>
      </c>
      <c r="P54" s="119">
        <f t="shared" si="70"/>
        <v>2932.2510000000002</v>
      </c>
      <c r="Q54" s="119">
        <f>Q55</f>
        <v>2095.0740000000001</v>
      </c>
      <c r="R54" s="119">
        <f t="shared" si="70"/>
        <v>2304.8130000000001</v>
      </c>
      <c r="S54" s="119">
        <f>S55</f>
        <v>2822.2240000000002</v>
      </c>
      <c r="T54" s="119">
        <f t="shared" si="70"/>
        <v>2043.2939999999999</v>
      </c>
      <c r="U54" s="119"/>
      <c r="V54" s="119">
        <f t="shared" si="70"/>
        <v>2764.0709999999999</v>
      </c>
      <c r="W54" s="119"/>
      <c r="X54" s="119">
        <f t="shared" si="70"/>
        <v>2304.8130000000001</v>
      </c>
      <c r="Y54" s="119"/>
      <c r="Z54" s="119">
        <f t="shared" si="70"/>
        <v>2043.2939999999999</v>
      </c>
      <c r="AA54" s="119"/>
      <c r="AB54" s="119">
        <f t="shared" si="70"/>
        <v>2476.2719999999999</v>
      </c>
      <c r="AC54" s="119"/>
      <c r="AD54" s="119">
        <f t="shared" si="70"/>
        <v>2174.0529999999999</v>
      </c>
      <c r="AE54" s="119"/>
      <c r="AF54" s="119">
        <f t="shared" si="70"/>
        <v>2627.7550000000001</v>
      </c>
      <c r="AG54" s="119"/>
      <c r="AH54" s="75"/>
      <c r="AI54" s="178"/>
    </row>
    <row r="55" spans="1:35" s="180" customFormat="1" ht="54" customHeight="1" x14ac:dyDescent="0.3">
      <c r="A55" s="70"/>
      <c r="B55" s="71"/>
      <c r="C55" s="72" t="s">
        <v>35</v>
      </c>
      <c r="D55" s="73">
        <f>SUM(J55,L55,N55,P55,R55,T55,V55,X55,Z55,AB55,AD55,AF55)</f>
        <v>30582.507000000005</v>
      </c>
      <c r="E55" s="73">
        <f>J55+L55+N55+P55+R55</f>
        <v>14148.955</v>
      </c>
      <c r="F55" s="73">
        <f>K55+M55+O55+Q55+S55+U55+W55+Y55+AA55+AC55+AE55+AG55</f>
        <v>12673.888000000001</v>
      </c>
      <c r="G55" s="73">
        <f>SUM(K55,M55,O55,Q55,S55,U55,W55,Y55,AA55,AC55,AE55,AG55)</f>
        <v>12673.888000000001</v>
      </c>
      <c r="H55" s="73">
        <f t="shared" si="68"/>
        <v>41.441625436397345</v>
      </c>
      <c r="I55" s="73">
        <f t="shared" si="69"/>
        <v>89.574728310323977</v>
      </c>
      <c r="J55" s="74">
        <f>J57+J59+J61</f>
        <v>4186.0339999999997</v>
      </c>
      <c r="K55" s="74">
        <f>K57+K59+K61</f>
        <v>2265.2719999999999</v>
      </c>
      <c r="L55" s="74">
        <f>L57+L59+L61</f>
        <v>2566.056</v>
      </c>
      <c r="M55" s="74">
        <f t="shared" ref="M55:S55" si="71">M57+M59+M61</f>
        <v>3268.1490000000003</v>
      </c>
      <c r="N55" s="74">
        <f>N57+N59+N61</f>
        <v>2159.8009999999999</v>
      </c>
      <c r="O55" s="74">
        <f t="shared" si="71"/>
        <v>2223.1689999999999</v>
      </c>
      <c r="P55" s="74">
        <f>P57+P59+P61</f>
        <v>2932.2510000000002</v>
      </c>
      <c r="Q55" s="74">
        <f t="shared" si="71"/>
        <v>2095.0740000000001</v>
      </c>
      <c r="R55" s="74">
        <f>R57+R59+R61</f>
        <v>2304.8130000000001</v>
      </c>
      <c r="S55" s="74">
        <f t="shared" si="71"/>
        <v>2822.2240000000002</v>
      </c>
      <c r="T55" s="74">
        <f>T57+T59+T61</f>
        <v>2043.2939999999999</v>
      </c>
      <c r="U55" s="74"/>
      <c r="V55" s="74">
        <f>V57+V59+V61</f>
        <v>2764.0709999999999</v>
      </c>
      <c r="W55" s="74"/>
      <c r="X55" s="74">
        <f>X57+X59+X61</f>
        <v>2304.8130000000001</v>
      </c>
      <c r="Y55" s="74"/>
      <c r="Z55" s="74">
        <f>Z57+Z59+Z61</f>
        <v>2043.2939999999999</v>
      </c>
      <c r="AA55" s="74"/>
      <c r="AB55" s="74">
        <f>AB57+AB59+AB61</f>
        <v>2476.2719999999999</v>
      </c>
      <c r="AC55" s="74"/>
      <c r="AD55" s="74">
        <f>AD57+AD59+AD61</f>
        <v>2174.0529999999999</v>
      </c>
      <c r="AE55" s="74"/>
      <c r="AF55" s="74">
        <f>AF57+AF59+AF61</f>
        <v>2627.7550000000001</v>
      </c>
      <c r="AG55" s="74"/>
      <c r="AH55" s="150"/>
      <c r="AI55" s="178"/>
    </row>
    <row r="56" spans="1:35" s="1" customFormat="1" ht="30.75" customHeight="1" x14ac:dyDescent="0.3">
      <c r="A56" s="181"/>
      <c r="B56" s="78" t="s">
        <v>69</v>
      </c>
      <c r="C56" s="159" t="s">
        <v>29</v>
      </c>
      <c r="D56" s="80">
        <f>D57</f>
        <v>6913.2070000000003</v>
      </c>
      <c r="E56" s="80">
        <f t="shared" ref="E56:F56" si="72">E57</f>
        <v>3273.55</v>
      </c>
      <c r="F56" s="80">
        <f t="shared" si="72"/>
        <v>2806.2620000000002</v>
      </c>
      <c r="G56" s="80">
        <f>G57</f>
        <v>2806.2620000000002</v>
      </c>
      <c r="H56" s="80">
        <f t="shared" si="68"/>
        <v>40.592766859143666</v>
      </c>
      <c r="I56" s="80">
        <f t="shared" si="69"/>
        <v>85.725344045455245</v>
      </c>
      <c r="J56" s="140">
        <f t="shared" ref="J56:AF56" si="73">SUM(J57:J57)</f>
        <v>1013.109</v>
      </c>
      <c r="K56" s="140">
        <f t="shared" si="73"/>
        <v>800.95100000000002</v>
      </c>
      <c r="L56" s="140">
        <f t="shared" si="73"/>
        <v>512.274</v>
      </c>
      <c r="M56" s="140">
        <f>M57</f>
        <v>592.06100000000004</v>
      </c>
      <c r="N56" s="140">
        <f t="shared" si="73"/>
        <v>573.84799999999996</v>
      </c>
      <c r="O56" s="140">
        <f>O57</f>
        <v>611.33399999999995</v>
      </c>
      <c r="P56" s="140">
        <f t="shared" si="73"/>
        <v>662.09</v>
      </c>
      <c r="Q56" s="140">
        <f>Q57</f>
        <v>389.53199999999998</v>
      </c>
      <c r="R56" s="140">
        <f t="shared" si="73"/>
        <v>512.22900000000004</v>
      </c>
      <c r="S56" s="140">
        <f>S57</f>
        <v>412.38400000000001</v>
      </c>
      <c r="T56" s="140">
        <f t="shared" si="73"/>
        <v>457.34100000000001</v>
      </c>
      <c r="U56" s="140"/>
      <c r="V56" s="140">
        <f t="shared" si="73"/>
        <v>639.09</v>
      </c>
      <c r="W56" s="140"/>
      <c r="X56" s="140">
        <f t="shared" si="73"/>
        <v>512.22900000000004</v>
      </c>
      <c r="Y56" s="140"/>
      <c r="Z56" s="140">
        <f t="shared" si="73"/>
        <v>457.34100000000001</v>
      </c>
      <c r="AA56" s="140"/>
      <c r="AB56" s="140">
        <f t="shared" si="73"/>
        <v>548.21500000000003</v>
      </c>
      <c r="AC56" s="140"/>
      <c r="AD56" s="140">
        <f t="shared" si="73"/>
        <v>484.78399999999999</v>
      </c>
      <c r="AE56" s="140"/>
      <c r="AF56" s="140">
        <f t="shared" si="73"/>
        <v>540.65700000000004</v>
      </c>
      <c r="AG56" s="140"/>
      <c r="AH56" s="52" t="s">
        <v>70</v>
      </c>
    </row>
    <row r="57" spans="1:35" s="1" customFormat="1" ht="27" customHeight="1" x14ac:dyDescent="0.3">
      <c r="A57" s="182"/>
      <c r="B57" s="183"/>
      <c r="C57" s="149" t="s">
        <v>35</v>
      </c>
      <c r="D57" s="86">
        <f>SUM(J57,L57,N57,P57,R57,T57,V57,X57,Z57,AB57,AD57,AF57)</f>
        <v>6913.2070000000003</v>
      </c>
      <c r="E57" s="163">
        <f>J57+L57+N57+P57+R57</f>
        <v>3273.55</v>
      </c>
      <c r="F57" s="163">
        <f>K57+M57+O57+Q57+S57+U57+W57+Y57+AA57+AC57+AE57+AG57</f>
        <v>2806.2620000000002</v>
      </c>
      <c r="G57" s="163">
        <f>SUM(K57,M57,O57,Q57,S57,U57,W57,Y57,AA57,AC57,AE57,AG57)</f>
        <v>2806.2620000000002</v>
      </c>
      <c r="H57" s="163">
        <f t="shared" si="68"/>
        <v>40.592766859143666</v>
      </c>
      <c r="I57" s="163">
        <f t="shared" si="69"/>
        <v>85.725344045455245</v>
      </c>
      <c r="J57" s="164">
        <v>1013.109</v>
      </c>
      <c r="K57" s="164">
        <v>800.95100000000002</v>
      </c>
      <c r="L57" s="88">
        <v>512.274</v>
      </c>
      <c r="M57" s="88">
        <v>592.06100000000004</v>
      </c>
      <c r="N57" s="88">
        <v>573.84799999999996</v>
      </c>
      <c r="O57" s="88">
        <v>611.33399999999995</v>
      </c>
      <c r="P57" s="88">
        <v>662.09</v>
      </c>
      <c r="Q57" s="88">
        <v>389.53199999999998</v>
      </c>
      <c r="R57" s="88">
        <v>512.22900000000004</v>
      </c>
      <c r="S57" s="88">
        <v>412.38400000000001</v>
      </c>
      <c r="T57" s="88">
        <v>457.34100000000001</v>
      </c>
      <c r="U57" s="88"/>
      <c r="V57" s="88">
        <v>639.09</v>
      </c>
      <c r="W57" s="88"/>
      <c r="X57" s="88">
        <v>512.22900000000004</v>
      </c>
      <c r="Y57" s="88"/>
      <c r="Z57" s="88">
        <v>457.34100000000001</v>
      </c>
      <c r="AA57" s="131"/>
      <c r="AB57" s="88">
        <v>548.21500000000003</v>
      </c>
      <c r="AC57" s="88"/>
      <c r="AD57" s="88">
        <v>484.78399999999999</v>
      </c>
      <c r="AE57" s="88"/>
      <c r="AF57" s="88">
        <v>540.65700000000004</v>
      </c>
      <c r="AG57" s="88"/>
    </row>
    <row r="58" spans="1:35" s="1" customFormat="1" ht="97.2" customHeight="1" x14ac:dyDescent="0.3">
      <c r="A58" s="181"/>
      <c r="B58" s="184" t="s">
        <v>71</v>
      </c>
      <c r="C58" s="159" t="s">
        <v>29</v>
      </c>
      <c r="D58" s="80">
        <f>D59</f>
        <v>4197.5999999999995</v>
      </c>
      <c r="E58" s="80">
        <f>E59</f>
        <v>2085.203</v>
      </c>
      <c r="F58" s="80">
        <f>F59</f>
        <v>1484.5819999999999</v>
      </c>
      <c r="G58" s="80">
        <f t="shared" ref="F58:H60" si="74">G59</f>
        <v>1484.5819999999999</v>
      </c>
      <c r="H58" s="80">
        <f t="shared" si="68"/>
        <v>35.367400419287215</v>
      </c>
      <c r="I58" s="80">
        <f t="shared" si="69"/>
        <v>71.196041824225262</v>
      </c>
      <c r="J58" s="140">
        <f t="shared" ref="J58:AF60" si="75">SUM(J59:J59)</f>
        <v>614.40300000000002</v>
      </c>
      <c r="K58" s="140">
        <v>232.51</v>
      </c>
      <c r="L58" s="140">
        <f t="shared" si="75"/>
        <v>459.83100000000002</v>
      </c>
      <c r="M58" s="140">
        <f>M59</f>
        <v>698.72400000000005</v>
      </c>
      <c r="N58" s="140">
        <f t="shared" si="75"/>
        <v>263.702</v>
      </c>
      <c r="O58" s="140">
        <f>O59</f>
        <v>183.72300000000001</v>
      </c>
      <c r="P58" s="140">
        <f t="shared" si="75"/>
        <v>432.56799999999998</v>
      </c>
      <c r="Q58" s="140">
        <f>Q59</f>
        <v>174.61799999999999</v>
      </c>
      <c r="R58" s="140">
        <f t="shared" si="75"/>
        <v>314.69900000000001</v>
      </c>
      <c r="S58" s="140">
        <f>S59</f>
        <v>190.43299999999999</v>
      </c>
      <c r="T58" s="140">
        <f t="shared" si="75"/>
        <v>263.702</v>
      </c>
      <c r="U58" s="140"/>
      <c r="V58" s="140">
        <f t="shared" si="75"/>
        <v>287.38799999999998</v>
      </c>
      <c r="W58" s="140"/>
      <c r="X58" s="140">
        <f t="shared" si="75"/>
        <v>314.69900000000001</v>
      </c>
      <c r="Y58" s="140"/>
      <c r="Z58" s="140">
        <f t="shared" si="75"/>
        <v>263.702</v>
      </c>
      <c r="AA58" s="140"/>
      <c r="AB58" s="140">
        <f t="shared" si="75"/>
        <v>348.13499999999999</v>
      </c>
      <c r="AC58" s="140"/>
      <c r="AD58" s="140">
        <f t="shared" si="75"/>
        <v>289.20100000000002</v>
      </c>
      <c r="AE58" s="140"/>
      <c r="AF58" s="140">
        <f t="shared" si="75"/>
        <v>345.57</v>
      </c>
      <c r="AG58" s="140"/>
      <c r="AH58" s="75" t="s">
        <v>72</v>
      </c>
    </row>
    <row r="59" spans="1:35" s="1" customFormat="1" ht="37.950000000000003" customHeight="1" x14ac:dyDescent="0.3">
      <c r="A59" s="182"/>
      <c r="B59" s="184"/>
      <c r="C59" s="149" t="s">
        <v>35</v>
      </c>
      <c r="D59" s="86">
        <f>+J59+L59+N59+P59+R59+T59+V59+X59+Z59+AB59+AD59+AF59</f>
        <v>4197.5999999999995</v>
      </c>
      <c r="E59" s="86">
        <f>J59+L59+N59+P59+R59</f>
        <v>2085.203</v>
      </c>
      <c r="F59" s="86">
        <f>K59+M59+O59+Q59+S59+U59+W59+Y59+AA59+AC59+AE59+AG59</f>
        <v>1484.5819999999999</v>
      </c>
      <c r="G59" s="86">
        <f>SUM(K59,M59,O59,Q59,S59,U59,W59,Y59,AA59,AC59,AE59,AG59)</f>
        <v>1484.5819999999999</v>
      </c>
      <c r="H59" s="86">
        <f t="shared" si="68"/>
        <v>35.367400419287215</v>
      </c>
      <c r="I59" s="86">
        <f t="shared" si="69"/>
        <v>71.196041824225262</v>
      </c>
      <c r="J59" s="88">
        <v>614.40300000000002</v>
      </c>
      <c r="K59" s="88">
        <v>237.084</v>
      </c>
      <c r="L59" s="88">
        <v>459.83100000000002</v>
      </c>
      <c r="M59" s="88">
        <v>698.72400000000005</v>
      </c>
      <c r="N59" s="88">
        <v>263.702</v>
      </c>
      <c r="O59" s="88">
        <v>183.72300000000001</v>
      </c>
      <c r="P59" s="88">
        <v>432.56799999999998</v>
      </c>
      <c r="Q59" s="88">
        <v>174.61799999999999</v>
      </c>
      <c r="R59" s="88">
        <v>314.69900000000001</v>
      </c>
      <c r="S59" s="88">
        <v>190.43299999999999</v>
      </c>
      <c r="T59" s="88">
        <v>263.702</v>
      </c>
      <c r="U59" s="88"/>
      <c r="V59" s="88">
        <v>287.38799999999998</v>
      </c>
      <c r="W59" s="88"/>
      <c r="X59" s="88">
        <v>314.69900000000001</v>
      </c>
      <c r="Y59" s="88"/>
      <c r="Z59" s="88">
        <v>263.702</v>
      </c>
      <c r="AA59" s="88"/>
      <c r="AB59" s="88">
        <v>348.13499999999999</v>
      </c>
      <c r="AC59" s="88"/>
      <c r="AD59" s="88">
        <v>289.20100000000002</v>
      </c>
      <c r="AE59" s="88"/>
      <c r="AF59" s="88">
        <v>345.57</v>
      </c>
      <c r="AG59" s="88"/>
    </row>
    <row r="60" spans="1:35" s="1" customFormat="1" ht="68.400000000000006" customHeight="1" x14ac:dyDescent="0.3">
      <c r="A60" s="181"/>
      <c r="B60" s="184" t="s">
        <v>73</v>
      </c>
      <c r="C60" s="159" t="s">
        <v>29</v>
      </c>
      <c r="D60" s="80">
        <f>D61</f>
        <v>19471.7</v>
      </c>
      <c r="E60" s="80">
        <f>E61</f>
        <v>8790.2019999999993</v>
      </c>
      <c r="F60" s="80">
        <f t="shared" si="74"/>
        <v>8383.0439999999999</v>
      </c>
      <c r="G60" s="80">
        <f>G61</f>
        <v>8383.0439999999999</v>
      </c>
      <c r="H60" s="80">
        <f t="shared" si="68"/>
        <v>43.052450479413714</v>
      </c>
      <c r="I60" s="80">
        <f t="shared" si="69"/>
        <v>95.368047287195452</v>
      </c>
      <c r="J60" s="140">
        <f t="shared" si="75"/>
        <v>2558.5219999999999</v>
      </c>
      <c r="K60" s="140">
        <f t="shared" si="75"/>
        <v>1227.2370000000001</v>
      </c>
      <c r="L60" s="140">
        <f t="shared" si="75"/>
        <v>1593.951</v>
      </c>
      <c r="M60" s="140">
        <f>M61</f>
        <v>1977.364</v>
      </c>
      <c r="N60" s="140">
        <f t="shared" si="75"/>
        <v>1322.251</v>
      </c>
      <c r="O60" s="140">
        <f>O61</f>
        <v>1428.1120000000001</v>
      </c>
      <c r="P60" s="140">
        <f t="shared" si="75"/>
        <v>1837.5930000000001</v>
      </c>
      <c r="Q60" s="140">
        <f>Q61</f>
        <v>1530.924</v>
      </c>
      <c r="R60" s="140">
        <f t="shared" si="75"/>
        <v>1477.885</v>
      </c>
      <c r="S60" s="140">
        <f>S61</f>
        <v>2219.4070000000002</v>
      </c>
      <c r="T60" s="140">
        <f>T61</f>
        <v>1322.251</v>
      </c>
      <c r="U60" s="140"/>
      <c r="V60" s="140">
        <f t="shared" si="75"/>
        <v>1837.5930000000001</v>
      </c>
      <c r="W60" s="140"/>
      <c r="X60" s="140">
        <f t="shared" si="75"/>
        <v>1477.885</v>
      </c>
      <c r="Y60" s="140"/>
      <c r="Z60" s="140">
        <f t="shared" si="75"/>
        <v>1322.251</v>
      </c>
      <c r="AA60" s="140"/>
      <c r="AB60" s="140">
        <f t="shared" si="75"/>
        <v>1579.922</v>
      </c>
      <c r="AC60" s="140"/>
      <c r="AD60" s="140">
        <f t="shared" si="75"/>
        <v>1400.068</v>
      </c>
      <c r="AE60" s="140"/>
      <c r="AF60" s="140">
        <f t="shared" si="75"/>
        <v>1741.528</v>
      </c>
      <c r="AG60" s="140"/>
      <c r="AH60" s="52" t="s">
        <v>74</v>
      </c>
    </row>
    <row r="61" spans="1:35" s="1" customFormat="1" ht="48.6" customHeight="1" x14ac:dyDescent="0.3">
      <c r="A61" s="182"/>
      <c r="B61" s="184"/>
      <c r="C61" s="149" t="s">
        <v>35</v>
      </c>
      <c r="D61" s="86">
        <f>SUM(J61,L61,N61,P61,R61,T61,V61,X61,Z61,AB61,AD61,AF61)</f>
        <v>19471.7</v>
      </c>
      <c r="E61" s="86">
        <f>J61+L61+N61+P61+R61</f>
        <v>8790.2019999999993</v>
      </c>
      <c r="F61" s="86">
        <f>K61+M61+O61+Q61+S61+U61+W61+Y61+AA61+AC61+AE61+AG61</f>
        <v>8383.0439999999999</v>
      </c>
      <c r="G61" s="86">
        <f>SUM(K61,M61,O61,Q61,S61,U61,W61,Y61,AA61,AC61,AE61,AG61)</f>
        <v>8383.0439999999999</v>
      </c>
      <c r="H61" s="86">
        <f t="shared" si="68"/>
        <v>43.052450479413714</v>
      </c>
      <c r="I61" s="86">
        <f t="shared" si="69"/>
        <v>95.368047287195452</v>
      </c>
      <c r="J61" s="88">
        <v>2558.5219999999999</v>
      </c>
      <c r="K61" s="88">
        <v>1227.2370000000001</v>
      </c>
      <c r="L61" s="88">
        <v>1593.951</v>
      </c>
      <c r="M61" s="88">
        <v>1977.364</v>
      </c>
      <c r="N61" s="88">
        <v>1322.251</v>
      </c>
      <c r="O61" s="88">
        <v>1428.1120000000001</v>
      </c>
      <c r="P61" s="88">
        <v>1837.5930000000001</v>
      </c>
      <c r="Q61" s="88">
        <v>1530.924</v>
      </c>
      <c r="R61" s="88">
        <v>1477.885</v>
      </c>
      <c r="S61" s="88">
        <v>2219.4070000000002</v>
      </c>
      <c r="T61" s="88">
        <v>1322.251</v>
      </c>
      <c r="U61" s="88"/>
      <c r="V61" s="88">
        <v>1837.5930000000001</v>
      </c>
      <c r="W61" s="88"/>
      <c r="X61" s="88">
        <v>1477.885</v>
      </c>
      <c r="Y61" s="88"/>
      <c r="Z61" s="88">
        <v>1322.251</v>
      </c>
      <c r="AA61" s="88"/>
      <c r="AB61" s="88">
        <v>1579.922</v>
      </c>
      <c r="AC61" s="88"/>
      <c r="AD61" s="88">
        <v>1400.068</v>
      </c>
      <c r="AE61" s="88"/>
      <c r="AF61" s="88">
        <v>1741.528</v>
      </c>
      <c r="AG61" s="88"/>
      <c r="AH61" s="185"/>
    </row>
    <row r="62" spans="1:35" x14ac:dyDescent="0.3">
      <c r="L62" s="188"/>
    </row>
  </sheetData>
  <mergeCells count="57">
    <mergeCell ref="A58:A59"/>
    <mergeCell ref="B58:B59"/>
    <mergeCell ref="A60:A61"/>
    <mergeCell ref="B60:B61"/>
    <mergeCell ref="B51:B52"/>
    <mergeCell ref="B53:AG53"/>
    <mergeCell ref="A54:A55"/>
    <mergeCell ref="B54:B55"/>
    <mergeCell ref="A56:A57"/>
    <mergeCell ref="B56:B57"/>
    <mergeCell ref="B28:AG28"/>
    <mergeCell ref="A44:A46"/>
    <mergeCell ref="B44:B46"/>
    <mergeCell ref="A47:A48"/>
    <mergeCell ref="B47:B48"/>
    <mergeCell ref="A49:A50"/>
    <mergeCell ref="B49:B50"/>
    <mergeCell ref="B20:AG20"/>
    <mergeCell ref="A21:A22"/>
    <mergeCell ref="B21:B22"/>
    <mergeCell ref="B23:AG23"/>
    <mergeCell ref="A24:A25"/>
    <mergeCell ref="B24:B25"/>
    <mergeCell ref="A14:A15"/>
    <mergeCell ref="B14:B15"/>
    <mergeCell ref="A16:A17"/>
    <mergeCell ref="B16:B17"/>
    <mergeCell ref="A18:A19"/>
    <mergeCell ref="B18:B19"/>
    <mergeCell ref="AH4:AH6"/>
    <mergeCell ref="A8:A10"/>
    <mergeCell ref="B8:B10"/>
    <mergeCell ref="B11:AG11"/>
    <mergeCell ref="A12:A13"/>
    <mergeCell ref="B12:B13"/>
    <mergeCell ref="V4:W5"/>
    <mergeCell ref="X4:Y5"/>
    <mergeCell ref="Z4:AA5"/>
    <mergeCell ref="AB4:AC5"/>
    <mergeCell ref="AD4:AE5"/>
    <mergeCell ref="AF4:AG5"/>
    <mergeCell ref="J4:K5"/>
    <mergeCell ref="L4:M5"/>
    <mergeCell ref="N4:O5"/>
    <mergeCell ref="P4:Q5"/>
    <mergeCell ref="R4:S5"/>
    <mergeCell ref="T4:U5"/>
    <mergeCell ref="C2:S2"/>
    <mergeCell ref="C3:S3"/>
    <mergeCell ref="A4:A6"/>
    <mergeCell ref="B4:B6"/>
    <mergeCell ref="C4:C6"/>
    <mergeCell ref="D4:D5"/>
    <mergeCell ref="E4:E5"/>
    <mergeCell ref="F4:F5"/>
    <mergeCell ref="G4:G5"/>
    <mergeCell ref="H4:I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2026-06-19T13:05:25Z</dcterms:modified>
</cp:coreProperties>
</file>