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ИДиРП\1.1 ОТДЕЛ ПРиРП\Шамерзоева Т.Ф\4.ОТЧЕТЫ\2. Ежемесячные\1. Сетевые графики Когалым(до 5 числа)\2023\10\"/>
    </mc:Choice>
  </mc:AlternateContent>
  <bookViews>
    <workbookView xWindow="0" yWindow="0" windowWidth="28800" windowHeight="11700" tabRatio="836"/>
  </bookViews>
  <sheets>
    <sheet name="МП АПК" sheetId="7" r:id="rId1"/>
  </sheets>
  <definedNames>
    <definedName name="_ftnref1" localSheetId="0">'МП АПК'!$B$8</definedName>
    <definedName name="_ftnref2" localSheetId="0">'МП АПК'!$B$9</definedName>
    <definedName name="_ftnref3" localSheetId="0">'МП АПК'!$B$13</definedName>
    <definedName name="Z_5F1BE36F_0832_42CE_A3FC_1A76BC593CBA_.wvu.Cols" localSheetId="0" hidden="1">'МП АПК'!$R:$R</definedName>
    <definedName name="Z_73C3B9D4_9210_43F5_9883_0E949EA0E341_.wvu.Cols" localSheetId="0" hidden="1">'МП АПК'!$R:$R</definedName>
    <definedName name="Z_B08D60EB_17AC_43BC_A2EA_BCC34DA15115_.wvu.Cols" localSheetId="0" hidden="1">'МП АПК'!$R:$R</definedName>
    <definedName name="_xlnm.Print_Area" localSheetId="0">'МП АПК'!$A$1:$S$22</definedName>
  </definedNames>
  <calcPr calcId="162913"/>
  <customWorkbookViews>
    <customWorkbookView name="Саратова Ольга Сергеевна - Личное представление" guid="{73C3B9D4-9210-43F5-9883-0E949EA0E341}" mergeInterval="0" personalView="1" maximized="1" xWindow="-8" yWindow="-8" windowWidth="1936" windowHeight="1056" tabRatio="836" activeSheetId="1"/>
    <customWorkbookView name="Смекалин Дмитрий Александрович - Личное представление" guid="{B08D60EB-17AC-43BC-A2EA-BCC34DA15115}" mergeInterval="0" personalView="1" maximized="1" xWindow="54" yWindow="-8" windowWidth="1874" windowHeight="1096" tabRatio="836" activeSheetId="11"/>
    <customWorkbookView name="Спиридонова Юлия Леонидовна - Личное представление" guid="{5F1BE36F-0832-42CE-A3FC-1A76BC593CBA}" mergeInterval="0" personalView="1" maximized="1" xWindow="-8" yWindow="-8" windowWidth="1696" windowHeight="1026" tabRatio="836" activeSheetId="5"/>
  </customWorkbookViews>
</workbook>
</file>

<file path=xl/calcChain.xml><?xml version="1.0" encoding="utf-8"?>
<calcChain xmlns="http://schemas.openxmlformats.org/spreadsheetml/2006/main">
  <c r="R14" i="7" l="1"/>
  <c r="N13" i="7" l="1"/>
  <c r="O11" i="7" l="1"/>
  <c r="O13" i="7" l="1"/>
  <c r="O9" i="7"/>
  <c r="O8" i="7"/>
  <c r="O7" i="7"/>
  <c r="N8" i="7" l="1"/>
  <c r="N7" i="7" l="1"/>
  <c r="N9" i="7" l="1"/>
  <c r="J8" i="7" l="1"/>
  <c r="I8" i="7"/>
  <c r="H8" i="7"/>
  <c r="G8" i="7"/>
  <c r="K7" i="7"/>
  <c r="J7" i="7"/>
  <c r="I7" i="7"/>
  <c r="H7" i="7"/>
  <c r="G7" i="7"/>
  <c r="M13" i="7" l="1"/>
  <c r="M9" i="7" l="1"/>
  <c r="L13" i="7" l="1"/>
  <c r="L9" i="7" l="1"/>
  <c r="K9" i="7"/>
  <c r="K13" i="7" l="1"/>
  <c r="J13" i="7" l="1"/>
  <c r="J9" i="7"/>
  <c r="I13" i="7" l="1"/>
  <c r="I9" i="7" l="1"/>
  <c r="H13" i="7" l="1"/>
  <c r="H9" i="7"/>
  <c r="L7" i="7" l="1"/>
  <c r="M7" i="7" s="1"/>
  <c r="G9" i="7" l="1"/>
  <c r="K8" i="7"/>
  <c r="L8" i="7" s="1"/>
  <c r="M8" i="7" s="1"/>
  <c r="R13" i="7" l="1"/>
  <c r="R12" i="7"/>
  <c r="R11" i="7"/>
  <c r="R10" i="7"/>
  <c r="R9" i="7"/>
  <c r="R8" i="7"/>
  <c r="R7" i="7"/>
  <c r="R6" i="7"/>
</calcChain>
</file>

<file path=xl/sharedStrings.xml><?xml version="1.0" encoding="utf-8"?>
<sst xmlns="http://schemas.openxmlformats.org/spreadsheetml/2006/main" count="50" uniqueCount="45">
  <si>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</si>
  <si>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</si>
  <si>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</si>
  <si>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</si>
  <si>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</si>
  <si>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</si>
  <si>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</si>
  <si>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</si>
  <si>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</si>
  <si>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</si>
  <si>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</si>
  <si>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</si>
  <si>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</si>
  <si>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</si>
  <si>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</si>
  <si>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</si>
  <si>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</si>
  <si>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</si>
  <si>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I</t>
  </si>
  <si>
    <t>единиц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</si>
  <si>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</si>
  <si>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Утверждено программой на 2023 год</t>
  </si>
  <si>
    <t xml:space="preserve">оценка </t>
  </si>
  <si>
    <t>-</t>
  </si>
  <si>
    <t>Муниципальная программа "Развитие агропромышленного комплекса в городе Когалыме"</t>
  </si>
  <si>
    <t>Количество субъектов агропромышленного комплекса</t>
  </si>
  <si>
    <t>Производство молока крестьянскими (фермерскими) хозяйствами, индивидуальными предпринимателями</t>
  </si>
  <si>
    <t>тонн</t>
  </si>
  <si>
    <t>Производство мяса скота (в живом весе) крестьянскими (фермерскими) хозяйствами, индивидуальными предпринимателями, являющимися получателями мер финансовой поддержки</t>
  </si>
  <si>
    <t>Производство яиц в крестьянских (фермерских) хозяйствах, включая индивидуальных предпринимателей</t>
  </si>
  <si>
    <t>тыс. штук</t>
  </si>
  <si>
    <t>Производство овощей</t>
  </si>
  <si>
    <t>Организация сбора и переработки дикоросов (грибов)</t>
  </si>
  <si>
    <t>Количество приобретенной сельскохозяйственной техники и (или) оборудования</t>
  </si>
  <si>
    <t>голов</t>
  </si>
  <si>
    <t>Количество животных без владельцев на территории города Когалыма, подлежащих отлову</t>
  </si>
  <si>
    <t>(подпись)</t>
  </si>
  <si>
    <t>Исполнитель: 
главный специалист ОПРиРП УИДиРП, 
Шамерзоева Т.Ф., тел.93756</t>
  </si>
  <si>
    <t>1. В реестр МСП включена Пустовалова Лилия Борисовна 
ОГРН: 323861700023118 (дата включения в реестр 10.06.2023 г.).
2.ИП Крысин А.Е. и ИП Хохлова О.Б. в настоящее время не осуществляют сельскохозяйственную деятельность.</t>
  </si>
  <si>
    <t>В связи с убытием 12.02.2023 г. Титлина В.Г. в зону СВО, производство яиц временно приостановлено.</t>
  </si>
  <si>
    <t>С ИП Скляр Л.П. заключены контракты на оказание услуг по обращению с животными без владельцев на территории города Когалыма:
- от 13.12.2022 №59 на сумму 360,00 тыс.руб.;
- от 27.12.2022 №0187300013722000227 на сумму 2005,30 тыс.руб.
На основании приказа КФ Администрации г.Когалыма от 25.04.2023 №40-О доведены плановые ассигнования в сумме 7,6 тыс.руб.
В соответствии с решением Думы г.Когалыма  от 20.06.2023 №273-ГД выделены дополнительные плановые ассигнования в сумме 2 226,7 тыс.руб.
С Абабий О.Н. заключен МК от 03.07.2023 №28/2023 на оказание услуг по подготовке животного к проведению ветеринарных мероприятий с послеоперационным уходом на территории города Когалыма на сумму 599,4 тыс.руб. Период оказания услуг по МК по 31.12.2023.
С ИП Скляр Л.П. заключен контракт от 07.08.2023 №50/2023 на оказание услуг по обращению с животными без владельцев на территории города Когалыма на сумму 600,00 тыс.руб.
В соответствии с решением Думы г.Когалыма от 12.09.2023 №298-ГД выделены дополнительные плановые ассигнования в сумме 573,3 тыс.руб.
С ИП Скляр Л.П. заключен контракт на оказание услуг по обращению с животными без владельцев на территории города Когалыма от 08.09.2023 №0187300013723000287 на сумму 1034,33 тыс.руб.
За октябрь отловлено 25 животных; внесена информация в АИС по 25 животным; содержание животных составило 2762 суток.
С начала года отловлено 146 животные; внесена информация в АИС по 146 животному; содержание животных составило 23 151 суток.
В соответствии с приказом КФ Администрации г.Когалыма от 18.10.2023 №78-О доведены дополнительные плановые ассигнования за счет средств бюджета ХМАО-Югры в сумме 0,900 тыс.руб.</t>
  </si>
  <si>
    <t xml:space="preserve">И.о. начальника УИДиРП </t>
  </si>
  <si>
    <t xml:space="preserve">       Пилипцова Д.В.</t>
  </si>
  <si>
    <t>Количество приютов для животных, соответствующих требованиям законодательства в области обращения с животными</t>
  </si>
  <si>
    <t>1. Муниципальный контракт №6/2023 от 29.03.2023 на оказание услуг по оформлению межевого плана под размещение объекта "Приют для животных в г. Когалыме", по адресу: город Когалым, улица Повховское шоссе, 2 на сумму 38,00 тыс. руб., срок завершения оказания услуг 30.06.2023. Услуги по контракту оказаны. Оплата произведена в полном объеме.
2. Муниципальный контракт №0187300013723000045 от 17.04.2023 на выполнение проектно-изыскательских работ для объекта "Реконструкция производственного здания №2, расположенного по адресу: город Когалым, улица Повховское шоссе, 2 строение 13, под объект "Приют для животных в городе Когалыме" на сумму 1 548,22 тыс. руб., срок выполнения работ 30.10.2023, ведутся работы.   
3. Муниципальный контракт №0187300013723000058 от 02.05.2023 на выполнение работ по установке вольеров на территории "Приют для животных в городе Когалыме" по адресу: город Когалым, улица Повховское шоссе, 2 на сумму 5 240,50 тыс. руб., срок выполнения работ 16.10.2023. Работы выполнены на сумму 2060,742 тыс.руб. Оплата работ произведена..                                    
4. Муниципальный контракт №0187300013723000053 от 02.05.2023 на выполнение работ по обустройству территории под "Приют для животных в городе Когалыме" по адресу: город Когалым, улица Повховское шоссе, 2 на сумму 5 957,64 тыс. руб., срок выполнения работ 29.09.2023, ведутся работы. Работы по МК выполнены на сумму 1657,47 тыс.руб. Произведена оплата выполненных работ.
5. Муниципальный контракт №12/2023 от 09.06.2023 на выполнение работ по устройству основания под сооружения в зоне содержания животных на территории "Приют для животных в городе Когалыме" по адресу: город Когалым, улица Повховское шоссе, 2 на сумму 530,403 тыс.руб. Работы по МК выполнены. Оплата произведена в полном объеме.
6. Муниципальный контракт №33/2023 от 07.07.2023 на выполнение работ по монтажу системы наружной канализации на территории "Приют для животных в городе Когалыме" по адресу: город Когалым, улица Повховское шоссе, 2 на сумму  599,134 тыс.руб. Работы завершены. Произведена оплата выполненных работ.
7. Муниципальный контракт №36/2023 от 10.07.2023 на выполнение работ по монтажу наружных сетей водопровода на территории "Приют для животных в городе Когалыме" по адресу: город Когалым, улица Повховское шоссе, 2 на сумму 488,591 тыс.руб. Срок окончания работ 11.12.2023.
8. Муниципальный контракт №0187300013723000257 от 07.08.2023 на выполнение работ по установке сооружений стационара и изолятора в зоне содержания животных на территории под "Приют для животных в городе Когалыме", по адресу: город Когалым, улица Повховское шоссе, 2 на сумму 2 988,01 тыс.руб. Срок окончания работ 23.10.2023.
В соответствии с решением Думы г.Когалыма от 12.09.2023 №298-ГД на создание приюта для животных выделены дополнительные плановые ассигнования в сумме 1 000,00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</si>
</sst>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_ ;[Red]\-#,##0\ "/>
    <numFmt numFmtId="166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3" fillId="0" borderId="0"/>
    <xf numFmtId="0" fontId="14" fillId="0" borderId="0"/>
    <xf numFmtId="0" fontId="1" fillId="0" borderId="0"/>
  </cellStyleXfs>
  <cellXfs count="56">
    <xf numFmtId="0" fontId="0" fillId="0" borderId="0" xfId="0"/>
    <xf numFmtId="0" fontId="7" fillId="0" borderId="5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center" wrapText="1"/>
    </xf>
    <xf numFmtId="3" fontId="6" fillId="4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center" vertical="center" wrapText="1"/>
    </xf>
    <xf numFmtId="1" fontId="11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8" xfId="0" applyFont="1" applyBorder="1"/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 wrapText="1"/>
    </xf>
    <xf numFmtId="166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0" fillId="0" borderId="5" xfId="0" applyBorder="1"/>
  </cellXfs>
  <cellStyles count="6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5" xfId="1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view="pageBreakPreview" topLeftCell="A2" zoomScaleNormal="100" zoomScaleSheetLayoutView="100" workbookViewId="0">
      <selection activeCell="I19" sqref="I19"/>
    </sheetView>
  </sheetViews>
  <sheetFormatPr defaultRowHeight="15" x14ac:dyDescent="0.25"/>
  <cols>
    <col min="1" max="1" width="11.7109375" customWidth="1"/>
    <col min="2" max="2" width="39.140625" customWidth="1"/>
    <col min="3" max="4" width="18" customWidth="1"/>
    <col min="5" max="5" width="16.5703125" customWidth="1"/>
    <col min="6" max="6" width="12.85546875" customWidth="1"/>
    <col min="7" max="7" width="12.7109375" customWidth="1"/>
    <col min="8" max="8" width="13.28515625" customWidth="1"/>
    <col min="9" max="9" width="11.5703125" customWidth="1"/>
    <col min="10" max="11" width="10.85546875" customWidth="1"/>
    <col min="12" max="13" width="12.7109375" customWidth="1"/>
    <col min="14" max="14" width="12.42578125" customWidth="1"/>
    <col min="15" max="15" width="10.7109375" customWidth="1"/>
    <col min="16" max="16" width="11.140625" customWidth="1"/>
    <col min="17" max="17" width="17.28515625" customWidth="1"/>
    <col min="18" max="18" width="9.140625" hidden="1" customWidth="1"/>
    <col min="19" max="19" width="61.42578125" customWidth="1"/>
  </cols>
  <sheetData>
    <row r="1" spans="1:19" ht="47.25" customHeight="1" x14ac:dyDescent="0.25">
      <c r="A1" s="46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5.75" x14ac:dyDescent="0.25">
      <c r="A2" s="48" t="s">
        <v>0</v>
      </c>
      <c r="B2" s="49" t="s">
        <v>1</v>
      </c>
      <c r="C2" s="49" t="s">
        <v>2</v>
      </c>
      <c r="D2" s="49" t="s">
        <v>3</v>
      </c>
      <c r="E2" s="49" t="s">
        <v>21</v>
      </c>
      <c r="F2" s="52" t="s">
        <v>4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1"/>
    </row>
    <row r="3" spans="1:19" ht="119.25" customHeight="1" x14ac:dyDescent="0.25">
      <c r="A3" s="48"/>
      <c r="B3" s="50"/>
      <c r="C3" s="51"/>
      <c r="D3" s="51"/>
      <c r="E3" s="51"/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22</v>
      </c>
      <c r="S3" s="3" t="s">
        <v>17</v>
      </c>
    </row>
    <row r="4" spans="1:19" ht="15.7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5">
        <v>17</v>
      </c>
      <c r="R4" s="5"/>
      <c r="S4" s="6">
        <v>18</v>
      </c>
    </row>
    <row r="5" spans="1:19" ht="20.25" x14ac:dyDescent="0.25">
      <c r="A5" s="43" t="s">
        <v>24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5"/>
    </row>
    <row r="6" spans="1:19" ht="78.75" x14ac:dyDescent="0.25">
      <c r="A6" s="7" t="s">
        <v>18</v>
      </c>
      <c r="B6" s="8" t="s">
        <v>25</v>
      </c>
      <c r="C6" s="15" t="s">
        <v>19</v>
      </c>
      <c r="D6" s="15">
        <v>10</v>
      </c>
      <c r="E6" s="9">
        <v>10</v>
      </c>
      <c r="F6" s="19">
        <v>10</v>
      </c>
      <c r="G6" s="24">
        <v>13</v>
      </c>
      <c r="H6" s="15">
        <v>13</v>
      </c>
      <c r="I6" s="15">
        <v>14</v>
      </c>
      <c r="J6" s="15">
        <v>14</v>
      </c>
      <c r="K6" s="15">
        <v>13</v>
      </c>
      <c r="L6" s="33">
        <v>13</v>
      </c>
      <c r="M6" s="34">
        <v>13</v>
      </c>
      <c r="N6" s="15">
        <v>13</v>
      </c>
      <c r="O6" s="15">
        <v>13</v>
      </c>
      <c r="P6" s="15"/>
      <c r="Q6" s="15"/>
      <c r="R6" s="10">
        <f>145.7/E6*100</f>
        <v>1456.9999999999998</v>
      </c>
      <c r="S6" s="8" t="s">
        <v>38</v>
      </c>
    </row>
    <row r="7" spans="1:19" ht="63" x14ac:dyDescent="0.25">
      <c r="A7" s="7">
        <v>1</v>
      </c>
      <c r="B7" s="8" t="s">
        <v>26</v>
      </c>
      <c r="C7" s="15" t="s">
        <v>27</v>
      </c>
      <c r="D7" s="15">
        <v>155</v>
      </c>
      <c r="E7" s="9">
        <v>57</v>
      </c>
      <c r="F7" s="19">
        <v>3</v>
      </c>
      <c r="G7" s="24">
        <f>F7+5.56</f>
        <v>8.5599999999999987</v>
      </c>
      <c r="H7" s="15">
        <f>G7+9.06</f>
        <v>17.619999999999997</v>
      </c>
      <c r="I7" s="11">
        <f>H7+6</f>
        <v>23.619999999999997</v>
      </c>
      <c r="J7" s="11">
        <f>I7+6</f>
        <v>29.619999999999997</v>
      </c>
      <c r="K7" s="11">
        <f>J7+6.16</f>
        <v>35.78</v>
      </c>
      <c r="L7" s="11">
        <f>K7+3.78</f>
        <v>39.56</v>
      </c>
      <c r="M7" s="11">
        <f>L7+3.6</f>
        <v>43.160000000000004</v>
      </c>
      <c r="N7" s="11">
        <f>M7+2.88</f>
        <v>46.040000000000006</v>
      </c>
      <c r="O7" s="10">
        <f>N7+1.98</f>
        <v>48.02</v>
      </c>
      <c r="P7" s="10"/>
      <c r="Q7" s="15"/>
      <c r="R7" s="10">
        <f t="shared" ref="R7:R14" si="0">P7/E7*100</f>
        <v>0</v>
      </c>
      <c r="S7" s="8"/>
    </row>
    <row r="8" spans="1:19" ht="94.5" x14ac:dyDescent="0.25">
      <c r="A8" s="7">
        <v>2</v>
      </c>
      <c r="B8" s="8" t="s">
        <v>28</v>
      </c>
      <c r="C8" s="15" t="s">
        <v>27</v>
      </c>
      <c r="D8" s="11">
        <v>16.399999999999999</v>
      </c>
      <c r="E8" s="9">
        <v>16.600000000000001</v>
      </c>
      <c r="F8" s="19">
        <v>0.92400000000000004</v>
      </c>
      <c r="G8" s="24">
        <f>F8+0.458</f>
        <v>1.3820000000000001</v>
      </c>
      <c r="H8" s="15">
        <f>G8+0.42</f>
        <v>1.802</v>
      </c>
      <c r="I8" s="15">
        <f>H8+0.941</f>
        <v>2.7429999999999999</v>
      </c>
      <c r="J8" s="15">
        <f>I8+0.477</f>
        <v>3.2199999999999998</v>
      </c>
      <c r="K8" s="39">
        <f t="shared" ref="K8:M9" si="1">J8</f>
        <v>3.2199999999999998</v>
      </c>
      <c r="L8" s="39">
        <f t="shared" si="1"/>
        <v>3.2199999999999998</v>
      </c>
      <c r="M8" s="39">
        <f t="shared" si="1"/>
        <v>3.2199999999999998</v>
      </c>
      <c r="N8" s="11">
        <f>M8+0.521</f>
        <v>3.7409999999999997</v>
      </c>
      <c r="O8" s="11">
        <f>N8</f>
        <v>3.7409999999999997</v>
      </c>
      <c r="P8" s="11"/>
      <c r="Q8" s="11"/>
      <c r="R8" s="10">
        <f t="shared" si="0"/>
        <v>0</v>
      </c>
      <c r="S8" s="8"/>
    </row>
    <row r="9" spans="1:19" ht="47.25" x14ac:dyDescent="0.25">
      <c r="A9" s="7">
        <v>3</v>
      </c>
      <c r="B9" s="8" t="s">
        <v>29</v>
      </c>
      <c r="C9" s="15" t="s">
        <v>30</v>
      </c>
      <c r="D9" s="15">
        <v>184.3</v>
      </c>
      <c r="E9" s="14">
        <v>24</v>
      </c>
      <c r="F9" s="19">
        <v>2.7</v>
      </c>
      <c r="G9" s="25">
        <f>F9</f>
        <v>2.7</v>
      </c>
      <c r="H9" s="26">
        <f>G9</f>
        <v>2.7</v>
      </c>
      <c r="I9" s="27">
        <f>H9</f>
        <v>2.7</v>
      </c>
      <c r="J9" s="29">
        <f>I9</f>
        <v>2.7</v>
      </c>
      <c r="K9" s="30">
        <f t="shared" si="1"/>
        <v>2.7</v>
      </c>
      <c r="L9" s="10">
        <f t="shared" si="1"/>
        <v>2.7</v>
      </c>
      <c r="M9" s="10">
        <f t="shared" si="1"/>
        <v>2.7</v>
      </c>
      <c r="N9" s="10">
        <f>M9</f>
        <v>2.7</v>
      </c>
      <c r="O9" s="10">
        <f>N9</f>
        <v>2.7</v>
      </c>
      <c r="P9" s="17"/>
      <c r="Q9" s="13"/>
      <c r="R9" s="16">
        <f t="shared" si="0"/>
        <v>0</v>
      </c>
      <c r="S9" s="8" t="s">
        <v>39</v>
      </c>
    </row>
    <row r="10" spans="1:19" ht="16.5" x14ac:dyDescent="0.25">
      <c r="A10" s="7">
        <v>4</v>
      </c>
      <c r="B10" s="8" t="s">
        <v>31</v>
      </c>
      <c r="C10" s="15" t="s">
        <v>27</v>
      </c>
      <c r="D10" s="15" t="s">
        <v>23</v>
      </c>
      <c r="E10" s="14">
        <v>10</v>
      </c>
      <c r="F10" s="18">
        <v>0</v>
      </c>
      <c r="G10" s="25">
        <v>0</v>
      </c>
      <c r="H10" s="26">
        <v>0</v>
      </c>
      <c r="I10" s="27">
        <v>0</v>
      </c>
      <c r="J10" s="29">
        <v>0</v>
      </c>
      <c r="K10" s="31">
        <v>0</v>
      </c>
      <c r="L10" s="32">
        <v>0</v>
      </c>
      <c r="M10" s="36">
        <v>0</v>
      </c>
      <c r="N10" s="41">
        <v>0</v>
      </c>
      <c r="O10" s="41">
        <v>0</v>
      </c>
      <c r="P10" s="13"/>
      <c r="Q10" s="17"/>
      <c r="R10" s="16">
        <f t="shared" si="0"/>
        <v>0</v>
      </c>
      <c r="S10" s="12"/>
    </row>
    <row r="11" spans="1:19" ht="31.5" x14ac:dyDescent="0.25">
      <c r="A11" s="7">
        <v>5</v>
      </c>
      <c r="B11" s="8" t="s">
        <v>32</v>
      </c>
      <c r="C11" s="15" t="s">
        <v>27</v>
      </c>
      <c r="D11" s="11">
        <v>1.0049999999999999</v>
      </c>
      <c r="E11" s="9">
        <v>5</v>
      </c>
      <c r="F11" s="18">
        <v>0</v>
      </c>
      <c r="G11" s="25">
        <v>0</v>
      </c>
      <c r="H11" s="15">
        <v>0</v>
      </c>
      <c r="I11" s="27">
        <v>0</v>
      </c>
      <c r="J11" s="15">
        <v>0</v>
      </c>
      <c r="K11" s="11">
        <v>0</v>
      </c>
      <c r="L11" s="11">
        <v>0</v>
      </c>
      <c r="M11" s="11">
        <v>0</v>
      </c>
      <c r="N11" s="11">
        <v>3.88</v>
      </c>
      <c r="O11" s="11">
        <f>N11+1.12</f>
        <v>5</v>
      </c>
      <c r="P11" s="11"/>
      <c r="Q11" s="11"/>
      <c r="R11" s="10">
        <f t="shared" si="0"/>
        <v>0</v>
      </c>
      <c r="S11" s="8"/>
    </row>
    <row r="12" spans="1:19" ht="47.25" x14ac:dyDescent="0.25">
      <c r="A12" s="7">
        <v>6</v>
      </c>
      <c r="B12" s="8" t="s">
        <v>33</v>
      </c>
      <c r="C12" s="15" t="s">
        <v>19</v>
      </c>
      <c r="D12" s="15">
        <v>1</v>
      </c>
      <c r="E12" s="14">
        <v>1</v>
      </c>
      <c r="F12" s="18">
        <v>0</v>
      </c>
      <c r="G12" s="25">
        <v>0</v>
      </c>
      <c r="H12" s="26">
        <v>0</v>
      </c>
      <c r="I12" s="27">
        <v>0</v>
      </c>
      <c r="J12" s="29">
        <v>0</v>
      </c>
      <c r="K12" s="31">
        <v>0</v>
      </c>
      <c r="L12" s="34">
        <v>0</v>
      </c>
      <c r="M12" s="34">
        <v>0</v>
      </c>
      <c r="N12" s="34">
        <v>0</v>
      </c>
      <c r="O12" s="34">
        <v>0</v>
      </c>
      <c r="P12" s="17"/>
      <c r="Q12" s="13"/>
      <c r="R12" s="16">
        <f t="shared" si="0"/>
        <v>0</v>
      </c>
      <c r="S12" s="12"/>
    </row>
    <row r="13" spans="1:19" ht="409.5" customHeight="1" x14ac:dyDescent="0.25">
      <c r="A13" s="7">
        <v>7</v>
      </c>
      <c r="B13" s="8" t="s">
        <v>35</v>
      </c>
      <c r="C13" s="15" t="s">
        <v>34</v>
      </c>
      <c r="D13" s="15">
        <v>211</v>
      </c>
      <c r="E13" s="14">
        <v>220</v>
      </c>
      <c r="F13" s="18">
        <v>2</v>
      </c>
      <c r="G13" s="25">
        <v>17</v>
      </c>
      <c r="H13" s="26">
        <f>G13+17</f>
        <v>34</v>
      </c>
      <c r="I13" s="28">
        <f>H13+24</f>
        <v>58</v>
      </c>
      <c r="J13" s="29">
        <f>I13+11</f>
        <v>69</v>
      </c>
      <c r="K13" s="31">
        <f>J13+19</f>
        <v>88</v>
      </c>
      <c r="L13" s="35">
        <f>K13+15</f>
        <v>103</v>
      </c>
      <c r="M13" s="38">
        <f>L13+10</f>
        <v>113</v>
      </c>
      <c r="N13" s="40">
        <f>M13+14</f>
        <v>127</v>
      </c>
      <c r="O13" s="41">
        <f>N13+25</f>
        <v>152</v>
      </c>
      <c r="P13" s="13"/>
      <c r="Q13" s="17"/>
      <c r="R13" s="16">
        <f t="shared" si="0"/>
        <v>0</v>
      </c>
      <c r="S13" s="37" t="s">
        <v>40</v>
      </c>
    </row>
    <row r="14" spans="1:19" ht="409.5" x14ac:dyDescent="0.25">
      <c r="A14" s="7">
        <v>8</v>
      </c>
      <c r="B14" s="8" t="s">
        <v>43</v>
      </c>
      <c r="C14" s="42" t="s">
        <v>19</v>
      </c>
      <c r="D14" s="42">
        <v>0</v>
      </c>
      <c r="E14" s="14">
        <v>1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55"/>
      <c r="Q14" s="55"/>
      <c r="R14" s="16">
        <f t="shared" si="0"/>
        <v>0</v>
      </c>
      <c r="S14" s="37" t="s">
        <v>44</v>
      </c>
    </row>
    <row r="17" spans="2:6" ht="16.5" x14ac:dyDescent="0.25">
      <c r="B17" s="20" t="s">
        <v>41</v>
      </c>
      <c r="C17" s="23"/>
      <c r="D17" s="23"/>
      <c r="E17" s="20" t="s">
        <v>42</v>
      </c>
      <c r="F17" s="20"/>
    </row>
    <row r="18" spans="2:6" ht="16.5" x14ac:dyDescent="0.25">
      <c r="B18" s="20"/>
      <c r="C18" s="22" t="s">
        <v>36</v>
      </c>
      <c r="D18" s="20"/>
      <c r="E18" s="20"/>
      <c r="F18" s="20"/>
    </row>
    <row r="19" spans="2:6" ht="66" x14ac:dyDescent="0.25">
      <c r="B19" s="21" t="s">
        <v>37</v>
      </c>
      <c r="C19" s="20"/>
      <c r="D19" s="20"/>
      <c r="E19" s="20"/>
      <c r="F19" s="20"/>
    </row>
    <row r="20" spans="2:6" ht="16.5" x14ac:dyDescent="0.25">
      <c r="B20" s="20"/>
      <c r="C20" s="20"/>
      <c r="D20" s="20"/>
      <c r="E20" s="20"/>
      <c r="F20" s="20"/>
    </row>
  </sheetData>
  <customSheetViews>
    <customSheetView guid="{73C3B9D4-9210-43F5-9883-0E949EA0E341}" scale="55" showPageBreaks="1" hiddenColumns="1" view="pageBreakPreview">
      <selection activeCell="O11" sqref="O11"/>
      <pageMargins left="0.7" right="0.7" top="0.75" bottom="0.75" header="0.3" footer="0.3"/>
      <pageSetup paperSize="9" orientation="portrait" r:id="rId1"/>
    </customSheetView>
    <customSheetView guid="{B08D60EB-17AC-43BC-A2EA-BCC34DA15115}" scale="55" showPageBreaks="1" hiddenColumns="1" view="pageBreakPreview">
      <selection activeCell="G6" sqref="G6"/>
      <pageMargins left="0.7" right="0.7" top="0.75" bottom="0.75" header="0.3" footer="0.3"/>
      <pageSetup paperSize="9" orientation="portrait" r:id="rId2"/>
    </customSheetView>
    <customSheetView guid="{5F1BE36F-0832-42CE-A3FC-1A76BC593CBA}" scale="55" showPageBreaks="1" hiddenColumns="1" view="pageBreakPreview">
      <selection activeCell="D19" sqref="D18:D19"/>
      <pageMargins left="0.7" right="0.7" top="0.75" bottom="0.75" header="0.3" footer="0.3"/>
      <pageSetup paperSize="9" orientation="portrait" r:id="rId3"/>
    </customSheetView>
  </customSheetViews>
  <mergeCells count="8">
    <mergeCell ref="A5:S5"/>
    <mergeCell ref="A1:S1"/>
    <mergeCell ref="A2:A3"/>
    <mergeCell ref="B2:B3"/>
    <mergeCell ref="C2:C3"/>
    <mergeCell ref="D2:D3"/>
    <mergeCell ref="E2:E3"/>
    <mergeCell ref="F2:R2"/>
  </mergeCells>
  <pageMargins left="0.7" right="0.7" top="0.75" bottom="0.75" header="0.3" footer="0.3"/>
  <pageSetup paperSize="9" scale="3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МП АПК</vt:lpstr>
      <vt:lpstr>'МП АПК'!_ftnref1</vt:lpstr>
      <vt:lpstr>'МП АПК'!_ftnref2</vt:lpstr>
      <vt:lpstr>'МП АПК'!_ftnref3</vt:lpstr>
      <vt:lpstr>'МП АПК'!Область_печати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Шамерзоева Татьяна Федоровна</dc:creator>
  <cp:lastModifiedBy>Шамерзоева Татьяна Федоровна</cp:lastModifiedBy>
  <cp:lastPrinted>2023-09-22T06:31:15Z</cp:lastPrinted>
  <dcterms:created xsi:type="dcterms:W3CDTF">2006-09-16T00:00:00Z</dcterms:created>
  <dcterms:modified xsi:type="dcterms:W3CDTF">2024-01-15T09:52:33Z</dcterms:modified>
</cp:coreProperties>
</file>