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I19" i="1" s="1"/>
  <c r="E18" i="1"/>
  <c r="E15" i="1"/>
  <c r="G15" i="1"/>
  <c r="E14" i="1"/>
  <c r="G14" i="1"/>
  <c r="G19" i="1"/>
  <c r="F19" i="1" s="1"/>
  <c r="D19" i="1"/>
  <c r="AD18" i="1"/>
  <c r="X18" i="1"/>
  <c r="V18" i="1"/>
  <c r="T18" i="1"/>
  <c r="R18" i="1"/>
  <c r="P18" i="1"/>
  <c r="G18" i="1"/>
  <c r="F18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D17" i="1"/>
  <c r="F15" i="1"/>
  <c r="F11" i="1" s="1"/>
  <c r="I15" i="1"/>
  <c r="D15" i="1"/>
  <c r="H15" i="1" s="1"/>
  <c r="R14" i="1"/>
  <c r="F14" i="1"/>
  <c r="E13" i="1"/>
  <c r="D14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G11" i="1"/>
  <c r="E11" i="1"/>
  <c r="I11" i="1" s="1"/>
  <c r="AG10" i="1"/>
  <c r="AF10" i="1"/>
  <c r="AE10" i="1"/>
  <c r="AD10" i="1"/>
  <c r="AD8" i="1" s="1"/>
  <c r="AC10" i="1"/>
  <c r="AC8" i="1" s="1"/>
  <c r="AB10" i="1"/>
  <c r="AA10" i="1"/>
  <c r="Z10" i="1"/>
  <c r="Z8" i="1" s="1"/>
  <c r="Y10" i="1"/>
  <c r="X10" i="1"/>
  <c r="W10" i="1"/>
  <c r="W8" i="1" s="1"/>
  <c r="V10" i="1"/>
  <c r="V8" i="1" s="1"/>
  <c r="U10" i="1"/>
  <c r="T10" i="1"/>
  <c r="S10" i="1"/>
  <c r="R10" i="1"/>
  <c r="R8" i="1" s="1"/>
  <c r="Q10" i="1"/>
  <c r="P10" i="1"/>
  <c r="O10" i="1"/>
  <c r="N10" i="1"/>
  <c r="N8" i="1" s="1"/>
  <c r="M10" i="1"/>
  <c r="L10" i="1"/>
  <c r="K10" i="1"/>
  <c r="J10" i="1"/>
  <c r="J8" i="1" s="1"/>
  <c r="AG9" i="1"/>
  <c r="AF9" i="1"/>
  <c r="AF8" i="1" s="1"/>
  <c r="AE9" i="1"/>
  <c r="AD9" i="1"/>
  <c r="AC9" i="1"/>
  <c r="AB9" i="1"/>
  <c r="AA9" i="1"/>
  <c r="Z9" i="1"/>
  <c r="Y9" i="1"/>
  <c r="X9" i="1"/>
  <c r="V9" i="1"/>
  <c r="U9" i="1"/>
  <c r="T9" i="1"/>
  <c r="S9" i="1"/>
  <c r="S8" i="1" s="1"/>
  <c r="R9" i="1"/>
  <c r="Q9" i="1"/>
  <c r="P9" i="1"/>
  <c r="O9" i="1"/>
  <c r="O8" i="1" s="1"/>
  <c r="N9" i="1"/>
  <c r="M9" i="1"/>
  <c r="L9" i="1"/>
  <c r="K9" i="1"/>
  <c r="K8" i="1" s="1"/>
  <c r="J9" i="1"/>
  <c r="G9" i="1"/>
  <c r="F9" i="1"/>
  <c r="Y8" i="1"/>
  <c r="X8" i="1"/>
  <c r="U8" i="1"/>
  <c r="T8" i="1"/>
  <c r="Q8" i="1"/>
  <c r="P8" i="1"/>
  <c r="M8" i="1"/>
  <c r="L8" i="1"/>
  <c r="D11" i="1" l="1"/>
  <c r="H11" i="1" s="1"/>
  <c r="G17" i="1"/>
  <c r="H17" i="1" s="1"/>
  <c r="H19" i="1"/>
  <c r="F17" i="1"/>
  <c r="AG8" i="1"/>
  <c r="AE8" i="1"/>
  <c r="AB8" i="1"/>
  <c r="AA8" i="1"/>
  <c r="H14" i="1"/>
  <c r="G10" i="1"/>
  <c r="G8" i="1" s="1"/>
  <c r="G13" i="1"/>
  <c r="I13" i="1" s="1"/>
  <c r="F13" i="1"/>
  <c r="F10" i="1"/>
  <c r="F8" i="1" s="1"/>
  <c r="I18" i="1"/>
  <c r="E17" i="1"/>
  <c r="E9" i="1"/>
  <c r="I9" i="1" s="1"/>
  <c r="I14" i="1"/>
  <c r="D10" i="1"/>
  <c r="D13" i="1"/>
  <c r="E10" i="1"/>
  <c r="D18" i="1"/>
  <c r="I17" i="1" l="1"/>
  <c r="H10" i="1"/>
  <c r="I10" i="1"/>
  <c r="H13" i="1"/>
  <c r="H18" i="1"/>
  <c r="D9" i="1"/>
  <c r="E8" i="1"/>
  <c r="I8" i="1" s="1"/>
  <c r="D8" i="1" l="1"/>
  <c r="H8" i="1" s="1"/>
  <c r="H9" i="1"/>
</calcChain>
</file>

<file path=xl/sharedStrings.xml><?xml version="1.0" encoding="utf-8"?>
<sst xmlns="http://schemas.openxmlformats.org/spreadsheetml/2006/main" count="70" uniqueCount="41">
  <si>
    <t xml:space="preserve">Отчет о ходе реализации муниципальной программы </t>
  </si>
  <si>
    <t xml:space="preserve"> "Содержание объектов городского хозяйства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</si>
  <si>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</si>
  <si>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</si>
  <si>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</si>
  <si>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</si>
  <si>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</si>
  <si>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</si>
  <si>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</si>
  <si>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</si>
  <si>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</si>
  <si>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</si>
  <si>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</si>
  <si>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</si>
  <si>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</si>
  <si>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</si>
  <si>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</si>
  <si>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</si>
  <si>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</si>
  <si>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</si>
  <si>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</si>
  <si>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</si>
  <si>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</si>
  <si>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</si>
  <si>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</si>
  <si>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</si>
  <si>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</si>
  <si>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</si>
  <si>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</si>
  <si>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автономного округа</t>
  </si>
  <si>
    <t>бюджет города Когалыма</t>
  </si>
  <si>
    <t>внебюджетные источники</t>
  </si>
  <si>
    <t>Направление (подпрограмма) «Организация благоустройства территории города Когалыма и содержание объектов городского хозяйства города Когалыма»</t>
  </si>
  <si>
    <t xml:space="preserve"> 1.1</t>
  </si>
  <si>
    <t>Комплекс процессных мероприятий «Организация благоустройства территории города Когалыма и содержание объектов городского хозяйства города Когалыма» / Мероприятие (результат) «Организовано благоустройство территории города Когалыма и содержание объектов городского хозяйства города Когалыма»</t>
  </si>
  <si>
    <t>ОАиГ:
Заключены договора с ООО "СКК" на сумму 190,68 тыс.руб. на изготовление и поставку полиграфической продукции к 9 мая: 
- от 05.02.2025 №25СКК056 на сумму 56,26 тыс.руб.;
- от 22.04.2025 №25СКК163 на сумму 134,42 тыс.руб. 
Услуги оказаны и оплачены в полном объеме.
В целях художественного оформления фасадов многоквартирных домов заключены муниципальные контракты:
- №01873000137250000220001 от 24.03.2025 на сумму 525,40 тыс.руб. (ул. Степана Повха, д.16). Работы выполнены и оплачены в полном объеме.
- №01873000137250000210001 от 24.03.2025 на сумму 271,04 тыс.руб. (ул. Сибирская, д.3). Работы выполнены и оплачены в полном объеме.
- №01873000137250000390001 от 08.04.2025 на сумму 1 890,00 тыс.руб. (Сургутское шоссе 3, 11А, 13). Срок выполнения работ - 01.08.2025. Работы выполнены ведется приемка.     Плановая оплата за разработку мастер плана в размере 4 500,0 тыс. руб. запланирована на ноябрь 2025</t>
  </si>
  <si>
    <t xml:space="preserve">На выполнение работ (оказание услуг) в 2025 году заключены МК: 
- №0187300013720000073 от 14.07.2020 с ООО "БЛ ЭНЕРГО"на выполнение работ по энергосбережению и повышению энергетической эффективности при эксплуатации объектов наружного (уличного) освещения в городе Когалыме - цена контракта 51 159,40812тыс. руб., ведется выполнение работ;
   - от 30.09.2024 №0187300013724000219 с ИП САГИТОВ М.С. на оказание услуг по содержанию мест (площадок) накопления твердых коммунальных отходов - цена контракта 1 850,14944тыс. руб., ведется оказание услуг
   - от 28.10.2024 №0187300013724000247 с АО "ЮТЭК-Когалым" на выполнение работ по оперативному, техническому обслуживанию и текущему ремонту электрооборудования сетей наружного освещения и светофорных объектов г.Когалыма на сумму 34 624,20 тыс.руб. (в т.ч.ТО сетей НО на сумму 28 019,500 тыс.руб.), работы выполнены и оплачены в полном объеме;
     - от 08.11.2024 №0187300013724000258 с ИП НУРИАХМЕТОВ Г.В. на поставку, монтаж и содержание зимних горок, - цена контракта 2 458,3465тыс. руб., - работы выполнены и оплачены в полном объеме.
- от 08.11.2024 №0187300013724000259 с ИП НУРИАХМЕТОВ Г.В. на оказание услуг по монтажу и содержанию зимних горок - цена контракта 3 770, 00 тыс. руб., услуги оказаны и оплачены в полном объеме.
   -  от 29.11.2024 №0187300013724000279 с ООО "Ритуал" на оказание услуг по содержанию городского кладбища на территории города Когалыма - цена контракта 3 858,656 тыс. руб., ведется оказание услуг. 
- от 09.12.2024 №1-34-КО с ООО "Ритуал" на предоставлении из бюджета города Когалыма субсидии на возмещение части затрат в связи с оказанием ритуальных услуг - цена контракта 1 325,604 тыс. руб., ведется оказание услуг.
- от 18.12.2024 №ЭС1902000062/25 с АО "Газпром энергосбыт Тюмень" на сумму 21 642,4 тыс.руб. на электроэнергию сетей НО улиц и дворовых территорий- ведется оказание услуг.
 -  от 11.03.2025 №2025.249062 с ИП ИВЛЮТИН И.А. на поставку флагов- цена контракта 220тыс. руб., работы выполнены и оплачены в полном объеме.
-  от 22.05.2025 №24/2025 с ИП Никулина Н.Э. на поставку флагов - цена контракта 417,58тыс. руб., работы выполнены и оплачены в полном объеме. 
-от 18.03.2025 №0187300013725000014 с АО "РОССЕТИ ТЮМЕНЬ" на сумму 1 022,64 тыс.руб. на выполнение работ по ремонту(замене) оборудования сетей наружного освещения на территории города Когалыма, работы выполнены и оплачены в полном объеме;
- от 20.03.2025 №30Д с ООО "ГОРВОДОКАНАЛ" на оказание услуг по обслуживанию участка сети хозяйственно-бытовой и производственной канализации на объекте, расположенном по адресу: ХМАО, г. Когалым, ул. Береговая, район дома 101 - цена контракта 302,901 тыс. руб., услуга оказана и оплачены в полном объеме.
 - от 25.03.2025 №7/2025 с ИП Блаженским М.В. на оказание услуг по очистке, погрузке и вывозу снега с территории города Когалыма на сумму 598,85 тыс.руб. услуга выполнена в полном объеме и оплачена;
- от 25.03.2025 №8/2025 с ИП Блаженским М.В. на оказание услуг по очистке, погрузке и вывозу снега с территории города Когалыма на сумму 598,85 тыс.руб. услуга выполнена в полном объеме и оплачена;
-от 25.03.2025 №9/2025 с ИП Блаженским М.В. на оказание услуг по очистке, погрузке и вывозу снега с территории города Когалыма на сумму 598,85 тыс.руб, услуга выполнена в полном объеме и оплачена;
- от 27.03.2025 №0387300043825000002 с  с ИП Блаженским М.В. на оказание услуг по очистке, погрузке и вывозу снега с территории города Когалыма на сумму 6 603,30 тыс. руб. услуга выполнена в полном объеме и оплачена;
-  от 28.03.2025 №0187300013725000027 с ИП КОЗЕР С.А. на выполнение работ по ремонту пешеходных дорожек и тротуаров в городе Когалыме - цена контракта 6 097,54895тыс. руб., работы выполнены и оплачены в полном объеме.
- от 31.03.2025 №10/2025 с ИП БЕЛОЗЕРОВ В.А. на оказание услуг по изготовлению пленки с оклейкой (брендирование) транспортных средств (автобусов) - цена контракта 460,68 тыс. руб., услуги оказаны и оплачены в полном объеме.
- от 31.03.2025  №11/2025 с ИП МОЦБАВЕР Е.Е. на оказание услуг по откачке дождевых вод - цена контракта 592,04тыс. руб., услуга оказана и оплачена.
     В соответствии с Решением Думы г.Когалыма от 12.02.2025 №510-ГД выделены плановые ассигнования:
- на украшение общественного транспорта, осуществляющего регулярные перевозки пассажиров и багажа на автобусных маршрутах города Когалыма, в рамках подготовки к празднованию знаменательных и юбилейных дат в сумме 3 416,70 тыс.руб.;
- на ремонт объекта "Архитектурная композиция и основание", расположенного на пересечении улиц Дружбы Народов - Молодежная - Югорская (Жемчужина) в сумме 499,41 тыс.руб., услуга оказана вып;
- на оформление технических планов на инженерные сети ливневой канализации в сумме 91,0 тыс.руб.
- от 03.04.2025 №ЮЭ86КО1700000483 с АО  "ЮГРА-ЭКОЛОГИЯ" на оказание услуг по обращению с твердыми коммунальными отходами с бюджетной организацией - цена контракта 120,10 тыс. руб., услуга выполнена в полном объеме и оплачена.
-  от 03.04.2025 №2/Л ООО "РГС" на выполнение работ по капитальному ремонту фонтанов на территории Рябинового бульвара, расположенного вдоль улицы Прибалтийской - цена контракта 36 496тыс. руб., работы выполнены и оплачены в полном объеме; 
- от 09.04.2025 №4/Л с ООО " ДОРСТРОЙСЕРВИС " на выполнение работ по обустройству пешеходной дорожки от объекта благоустройства "Экотропа" до пешеходной дорожки от улицы Дружбы народов до улицы Широкая - цена контракта 2 521тыс. руб., работы выполнены и оплачены. 
- от 10.04.2025 №3/Л с ООО " ДОРСТРОЙСЕРВИС "на выполнение работ по ремонту пешеходной дорожки от улицы дружбы народов до улицы Широкая - цена контракта 20 000 тыс. руб., работы выполнены и оплачены.
- от 14.04.2025 №15/2025 с  ИП Гаджикулиев Ф.М. на оказание услуг по удалению ледяных пробок паром высокого давления в системе ливневой канализации на территории города Когалыма - цена контракта 600тыс. руб., услуги оказаны и оплачена в полном объеме.
- от 15.04.2025 №0187300013725000053 с ИП Блаженским М.В. на оказание услуг по очистке, погрузке и вывозу снега с территории города Когалыма на сумму 20 861,5 тыс.руб.;
- от 15.04.2025 №16/2025 с ИП КАБАЦКИЙ Ю.Н. на оказание услуг по демонтажу и транспортировке на хранение новогодних композиций  - цена контракта 446,04 тыс. руб., услуги оказаны и оплачена в полном объеме;
-  от 15.04.2025 №17/2025 с ООО "УПТК" на оказание услуг по хранению новогодних композиций- цена контракта 380,1тыс. руб., ведется оказание услуг; 
- от 18.04.2025 №1/2213 с ИП ХАНИЕВА Н.А. на оказание услуг по оформлению технических планов на инженерные сети ливневой канализации- цена контракта 91,0 тыс. руб., услуги оказаны и оплачены. 
- от 22.04.2025 №25СКК163 с ООО "СПОРТИВНО-КУЛЬТУРНЫЙ КОМПЛЕКС"
на поставку полиграфической продукции- цена контракта 134,42тыс. руб., поставка выполнена и оплачена в полном объеме;
- от 24.04.2025 №18/2025 с ООО "Гарантия" на оказание услуг по содержанию специальных урн (дог-боксов) - цена контракта 228,8 тыс. руб., ведется оказание услуг. 
-  от 24.04.2025 №19/2025 с ИП БЕЛОЗЕРОВ В.А. на оказание услуг по изготовлению пленки с оклейкой (брендирование) транспортных средств (автобусов) - цена контракта 560,9тыс. руб., услуги оказаны и оплачены в полном объеме. 
- от 24.04.2025 №18/2025 с ООО "Гарантия" на оказание услуг по содержанию специальных урн (дог-боксов) - цена контракта 228,8 тыс. руб., ведется оказание услуг. 
- от 28.04.2025 №201 с ООО "Частная охранная организация "Вектор" на оказание услуг по охране объекта "Этнодеревня" на территории города Когалыма на сумму 474,48 тыс. руб. контракт исполнен;
- от 29.04.2025 №20/2025 с ИП ЛУЧИНИНА М.М. на выполнение работ по разработке проектно-сметной документации на обустройство пешеходной дорожки от объекта благоустройства "Экотропа" до пешеходной дорожки от улицы Дружбы народов до улицы Широкая - цена контракта 318,19тыс. руб., работы выполнены и оплачены в полном объеме.
- от 30.04.2025 №21/2025 с ИП Скляр Леонид Петрович на оказание услуг по содержанию объекта "Этнодеревня" на сумму 559,39 тыс. руб.; ведется оказание услуг.
- от 30.04.2025 №22/2025 ООО "ТУРА-ЗЕЛЕНГРУПП" на поставку саженцев деревьев
- цена контракта 599,9тыс. руб., работы выполнены и оплачены в полном объеме. 
- от 14.05.2025 №0187300013725000081 с ИП САГИДОВ М.С. на оказание услуг по содержанию площадок для выгула животных- цена контракта 2 000 тыс. руб., оказание услуг с 01.12.2025 по 30.11.2027.
- от 19.05.2025 №23/2025 с ИП Лучинина М.М.на разработку проектной документации на  устройство объекта: "Пешеходная и велосипедная дорожки в 5м микрорайоне города Когалыма (в границах ул.Мира, ул.Градостроителей, Объездной дороги)" - цена контракта 592тыс. руб., контракт исполнен.
- от 22.05.2025 №24/2025 с ИП Никулина Наталья Эдуардовна на поставку флагов на сумму 417,58 тыс.руб. услуга выполнена в полном объеме и оплачена;
- от 20.05.2025 №6/1 с ИП Гультяев А.В. на выполнение работ по покраске фасадов жилых домов в городе Когалыме - цена контракта 37 468,62тыс. руб., работы выполнены и оплачены в полном объеме.
-  от 28.05.2025 №2025.612214 ООО "СТРОЙУСПЕХ" на поставку хозяйственных товаров - цена контракта 98,46тыс. руб., контракт исполнен.
- от 11.06.2025№2025.674963 с ООО "СТРОЙУСПЕХ" на поставку хозяйственных товаров - цена контракта 86,45тыс. руб., контракт исполнен. 
- от 11.06.2025 №0187300013725000107 с ИП КОЗЕР С.А.на выполнение работ по покраске конструкций Пешеходного моста через реку Ингу-Ягун по адресу: город Когалым, район Административного здания блока «С» - цена контракта 1 273,16713тыс. руб., работы выполнены и оплачены в полном объеме. 
- от 11.06.2025 №29/2025 с ИП КОЗЕР С.А. на выполнение работ по окраске сооружений, установленных на центральной площади по улице Мира в городе Когалыме - цена контракта 159,988 тыс. руб., работы выполнены и оплачены в полном объеме.
- от 17.06.2025 №0187300013725000119 с ООО "МЕГАПЛАСТ" на выполнение работ по ремонту объекта "Архитектурная композиция и основание", расположенного на пересечении улиц Дружбы Народов - Молодёжная - Югорская (Жемчужина) в городе Когалыме - цена контракта 4 013,31925тыс. руб., ведется выполнение работ.
-  от 18.06.2025 №1/2310 с ИП ХАНИЕВА Н.А. на выполнение инженерных изысканий на устройство объекта "Пешеходная и велосипедные дорожки в 5-м микрорайоне города Когалыма (в границах ул.Мира, ул.Градостроителей, Объездной дороги" - цена контракта 565тыс. руб., контракт исполнен.
-  от 30.06.2025 №0187300013725000131с ИП СУСЛОВ Д.М. на выполнение работ по обустройству пешеходных дорожек и тротуаров в городе Когалыме - цена контракта 3 332тыс. руб., контракт исполнен.
 - от 30.06.2025 №0187300013725000133 с ИП БАРАНОВ А.А. на выполнение работ по обустройству ливневой канализации на дворовых территориях в городе Когалыме - цена контракта 1 662,26166тыс. руб., ведется выполнение работ.
- от 30.06.2025 №0187300013725000134 с ИП БАРАНОВ А.А. на выполнение работ по ремонту пешеходных дорожек и тротуаров в городе Когалыме - цена контракта 3 702,32768тыс. руб., контракт исполнен.
-  от 01.07.2025 №37/2025 ИП ГОРБАТОВ А.В.на поставку розовых искусственных веток "Сакуры"- цена контракта 453тыс. руб., услуга выполнена в полном объеме и оплачена.
- от 07.07.2025 №0187300013725000132 с ООО «КВИКСИ ГРУПП» на оказание услуг по ремонту сухого фонтана на площади по улице Мира в городе Когалыме - цена контракта - 5 357,10 тыс. руб., услуга выполнена в полном объеме и оплачена;
- от 11.07.2025 41/2025 с ИП Мустафаев Р.М. на оказание услуг по покосу газонной травы на территориях города Когалыма- цена 598,35 тыс. руб., контракт исполнен.
- от 11.07.2025 №0187300013725000140 ИП КОЗЕР С.С. на выполнение работ по ремонту пешеходных дорожек и тротуаров в городе Когалыме - цена контракт - 5 220,83883 тыс. руб., работы выполнены и оплачены в полном объеме.
- от 23.07.2025 №44/2025 ООО "СПОРТИВНО-КУЛЬТУРНЫЙ КОМПЛЕКС"
на поставку полиграфической продукции - цена контракта 125,25тыс. руб., поставка выполнена и оплачена в полном объеме;
-  от 25.07.2025 №46/2025 с ООО "Частная охранная организация "Вектор" на оказание услуг по охране объекта "Этнодеревня" на территории города Когалым - цена контракта 474.48632 тыс. руб., ведется оказание услуг;  
- от 25.07.2025 45/2025 с ИП Мустафаев Р.М. на оказание услуг по покосу газонной травы на территориях города Когалыма - цена 598,35 тыс. руб., контракт исполнен.
- от 28.07.2025 №0187300013725000150 с ООО "МЕГАПЛАСТ" на выполнение работ по ремонту пешеходных дорожек и тротуаров в городе Когалыме - цена контракта 1 497,11815 тыс. руб., контракт исполнен.
- от 28.07.2025 № 0187300013725000157 с ООО "АКВАСТРОЙ-СЕРВИС" на выполнение работ по обустройству ливневой канализации на дворовых территориях в городе Когалыме - цена контракта - 8 859,00174 тыс. руб., работы ведутся;
- от 28.07.2025 №0187300013725000158 с АО ЦЕНТР ИНЖЕНЕРНО-ЭКОЛОГИЧЕСКОЙ БЕЗОПАСНОСТИ "РУСИЧ" на выполнение работ по очистке дождеприемных колодцев и промывке ливневой канализации на территории города Когалыма - цена контракта - 13 324,077 тыс. руб., работы ведутся.
- от 07.08.2025 №25СКК249 ООО "СПОРТИВНО-КУЛЬТУРНЫЙ КОМПЛЕКС"
на поставку полиграфической продукции - цена контракта 36,66тыс. руб.,поставка выполнена и оплачена в полном объеме;
- от 12.08.2025 №55/2025 с ООО "Сантехсервис"на выполнение работ по восстановлению канализационных колодцев с люками и прилегающего к ним асфальтного покрытия по ул.Молодежная, д.20 (Монетка), 10/2 (ЕДДС) - цена контракта 207,5тыс. руб., услуги оказаны и оплачена в полном объеме.
- от 03.09.2025 63/2025 с ИП Мустафаев Р.М. на оказание услуг по покосу газонной травы на территориях города Когалыма - цена 597,87 тыс. руб., контракт исполнен. 
- от 04.09.2025 №25СКК267 ООО "СПОРТИВНО-КУЛЬТУРНЫЙ КОМПЛЕКС"на поставку полиграфической продукции - цена контракта 42,57тыс. руб.,поставка выполнена и оплачена в полном объеме;
- от 06.10.2025 №76/2025 с ООО "РЕГИОНАЛЬНЫЙ ЦЕНТР СТОИМОСТНОГО ИНЖИНИРИНГА И ЭКСПЕРТИЗЫ" на оказание услуг по расчету стоимости содержания объектов благоустройства города Когалыма - цена контракта 98,00 тыс. руб.
- от 30.10.2025 №US01.1500.2025.359 с АО "РОССЕТИ ТЮМЕНЬ" на оказание услуг по демонтажу сезонных веток на светодиодных деревьях - цена контракта 99,72 тыс. руб.
Неполное освоение плановых ассигнований обусловлено оплатой за электроэнергию наружного освещения, оказание ритуальных услуг и услуг по перевозке умерших по факту, на основании актов оказанных услуг с предоставлением счетов.
</t>
  </si>
  <si>
    <t>Направление (подпрограмма) «Обеспечение комплекса мер для решения вопросов местного значения»</t>
  </si>
  <si>
    <t xml:space="preserve"> 2.1</t>
  </si>
  <si>
    <t>Комплекс процессных мероприятий «Обеспечение функций и полномочий, переданных Администрацией города Когалыма в сфере жилищно-коммунального хозяйства» / Мероприятие (результат) «Организована реализация переданных полномочий в сфере жилищно-коммунального и городского хозяйства в городе Когалыме»</t>
  </si>
  <si>
    <t>1. Муниципальный контракт №0187300013724000262 от 11.11.2024 на оказание услуг по обращению с животными без владельцев на территории города Когалыма
- цена контракта 9 536,7тыс. руб.
- подрядчик - ИП СКЛЯР Л.П.
- ведется оказание услуг                                                                                                                                                    2.1. Муниципальный контракт № 0187300013725000025 от 26.03.2025 на оказание услуг по акарицидной, дезинсекционной (ларвицидной) обработке, барьерной дератизации, а также сбору и утилизации трупов животных на территории города Когалыма:
- цена контракта - 850 850,85 рублей;
- срок оказания услуг по 18.09.2025;                                                          
- исполнитель услуг - Индивидуальный предприниматель Карпов Владислав Геннадьевич.                                            -услуги оказаны и оплачены в полном объеме.
2.2. В рамках субвенции предусмотренно администрирование (заработная плата/страховые взносы) в размере 23 338,20 рублей, из них кассовые расходы на 01.01.2026 составили 23 338,20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</si>
</sst>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.0_ ;[Red]\-#,##0.0\ "/>
    <numFmt numFmtId="165" formatCode="#,##0_ ;[Red]\-#,##0\ "/>
    <numFmt numFmtId="166" formatCode="#,##0.000_ ;[Red]\-#,##0.000\ "/>
    <numFmt numFmtId="167" formatCode="#,##0.00_ ;[Red]\-#,##0.00\ "/>
    <numFmt numFmtId="168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8" fontId="13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1" applyFont="1" applyProtection="1"/>
    <xf numFmtId="0" fontId="3" fillId="0" borderId="0" xfId="1" applyFont="1" applyAlignment="1" applyProtection="1">
      <alignment horizontal="left" vertical="top" wrapText="1"/>
    </xf>
    <xf numFmtId="0" fontId="3" fillId="0" borderId="0" xfId="1" applyFont="1" applyAlignment="1" applyProtection="1">
      <alignment horizontal="justify" vertical="center" wrapText="1"/>
    </xf>
    <xf numFmtId="0" fontId="3" fillId="0" borderId="0" xfId="1" applyFont="1" applyAlignment="1" applyProtection="1">
      <alignment vertical="center" wrapText="1"/>
    </xf>
    <xf numFmtId="164" fontId="3" fillId="0" borderId="0" xfId="1" applyNumberFormat="1" applyFont="1" applyAlignment="1" applyProtection="1">
      <alignment vertical="center" wrapText="1"/>
    </xf>
    <xf numFmtId="164" fontId="4" fillId="0" borderId="0" xfId="1" applyNumberFormat="1" applyFont="1" applyAlignment="1" applyProtection="1">
      <alignment horizontal="left" vertical="center" wrapText="1"/>
    </xf>
    <xf numFmtId="0" fontId="5" fillId="0" borderId="0" xfId="1" applyFont="1" applyAlignment="1" applyProtection="1">
      <alignment vertical="center" wrapText="1"/>
    </xf>
    <xf numFmtId="0" fontId="6" fillId="0" borderId="0" xfId="1" applyFont="1" applyProtection="1"/>
    <xf numFmtId="164" fontId="7" fillId="0" borderId="0" xfId="1" applyNumberFormat="1" applyFont="1" applyAlignment="1" applyProtection="1">
      <alignment horizontal="center" vertical="center" wrapText="1"/>
    </xf>
    <xf numFmtId="164" fontId="7" fillId="0" borderId="0" xfId="1" applyNumberFormat="1" applyFont="1" applyAlignment="1" applyProtection="1">
      <alignment vertical="center" wrapText="1"/>
    </xf>
    <xf numFmtId="0" fontId="8" fillId="0" borderId="0" xfId="1" applyFont="1" applyProtection="1"/>
    <xf numFmtId="164" fontId="7" fillId="0" borderId="1" xfId="1" applyNumberFormat="1" applyFont="1" applyBorder="1" applyAlignment="1" applyProtection="1">
      <alignment horizontal="center" vertical="center" wrapText="1"/>
    </xf>
    <xf numFmtId="164" fontId="7" fillId="0" borderId="1" xfId="1" applyNumberFormat="1" applyFont="1" applyBorder="1" applyAlignment="1" applyProtection="1">
      <alignment vertical="center" wrapText="1"/>
    </xf>
    <xf numFmtId="164" fontId="9" fillId="0" borderId="1" xfId="1" applyNumberFormat="1" applyFont="1" applyBorder="1" applyAlignment="1" applyProtection="1">
      <alignment horizontal="right" vertical="center" wrapText="1"/>
    </xf>
    <xf numFmtId="0" fontId="7" fillId="0" borderId="2" xfId="1" applyFont="1" applyBorder="1" applyAlignment="1" applyProtection="1">
      <alignment horizontal="left" vertical="top" wrapText="1"/>
    </xf>
    <xf numFmtId="0" fontId="7" fillId="0" borderId="2" xfId="1" applyFont="1" applyBorder="1" applyAlignment="1" applyProtection="1">
      <alignment horizontal="center" vertical="top" wrapText="1"/>
    </xf>
    <xf numFmtId="164" fontId="7" fillId="0" borderId="2" xfId="1" applyNumberFormat="1" applyFont="1" applyBorder="1" applyAlignment="1" applyProtection="1">
      <alignment horizontal="center" vertical="center" wrapText="1"/>
    </xf>
    <xf numFmtId="164" fontId="7" fillId="0" borderId="3" xfId="1" applyNumberFormat="1" applyFont="1" applyBorder="1" applyAlignment="1" applyProtection="1">
      <alignment horizontal="center" vertical="center" wrapText="1"/>
    </xf>
    <xf numFmtId="164" fontId="7" fillId="0" borderId="4" xfId="1" applyNumberFormat="1" applyFont="1" applyBorder="1" applyAlignment="1" applyProtection="1">
      <alignment horizontal="center" vertical="center" wrapText="1"/>
    </xf>
    <xf numFmtId="0" fontId="7" fillId="0" borderId="2" xfId="1" applyFont="1" applyBorder="1" applyAlignment="1" applyProtection="1">
      <alignment horizontal="center" vertical="center" wrapText="1"/>
    </xf>
    <xf numFmtId="0" fontId="7" fillId="0" borderId="5" xfId="1" applyFont="1" applyBorder="1" applyAlignment="1" applyProtection="1">
      <alignment horizontal="left" vertical="top" wrapText="1"/>
    </xf>
    <xf numFmtId="0" fontId="7" fillId="0" borderId="5" xfId="1" applyFont="1" applyBorder="1" applyAlignment="1" applyProtection="1">
      <alignment horizontal="center" vertical="top" wrapText="1"/>
    </xf>
    <xf numFmtId="164" fontId="7" fillId="0" borderId="5" xfId="1" applyNumberFormat="1" applyFont="1" applyBorder="1" applyAlignment="1" applyProtection="1">
      <alignment horizontal="center" vertical="center" wrapText="1"/>
    </xf>
    <xf numFmtId="164" fontId="7" fillId="0" borderId="6" xfId="1" applyNumberFormat="1" applyFont="1" applyBorder="1" applyAlignment="1" applyProtection="1">
      <alignment horizontal="center" vertical="center" wrapText="1"/>
    </xf>
    <xf numFmtId="164" fontId="7" fillId="0" borderId="7" xfId="1" applyNumberFormat="1" applyFont="1" applyBorder="1" applyAlignment="1" applyProtection="1">
      <alignment horizontal="center" vertical="center" wrapText="1"/>
    </xf>
    <xf numFmtId="0" fontId="7" fillId="0" borderId="5" xfId="1" applyFont="1" applyBorder="1" applyAlignment="1" applyProtection="1">
      <alignment horizontal="center" vertical="center" wrapText="1"/>
    </xf>
    <xf numFmtId="0" fontId="7" fillId="0" borderId="8" xfId="1" applyFont="1" applyBorder="1" applyAlignment="1" applyProtection="1">
      <alignment horizontal="left" vertical="top" wrapText="1"/>
    </xf>
    <xf numFmtId="0" fontId="7" fillId="0" borderId="8" xfId="1" applyFont="1" applyBorder="1" applyAlignment="1" applyProtection="1">
      <alignment horizontal="center" vertical="top" wrapText="1"/>
    </xf>
    <xf numFmtId="0" fontId="7" fillId="0" borderId="9" xfId="1" applyFont="1" applyBorder="1" applyAlignment="1" applyProtection="1">
      <alignment horizontal="center" vertical="center" wrapText="1"/>
    </xf>
    <xf numFmtId="14" fontId="10" fillId="0" borderId="9" xfId="1" applyNumberFormat="1" applyFont="1" applyBorder="1" applyAlignment="1" applyProtection="1">
      <alignment horizontal="center" vertical="center" wrapText="1"/>
    </xf>
    <xf numFmtId="49" fontId="7" fillId="0" borderId="9" xfId="1" applyNumberFormat="1" applyFont="1" applyBorder="1" applyAlignment="1" applyProtection="1">
      <alignment horizontal="center" vertical="center" wrapText="1"/>
    </xf>
    <xf numFmtId="0" fontId="7" fillId="0" borderId="8" xfId="1" applyFont="1" applyBorder="1" applyAlignment="1" applyProtection="1">
      <alignment horizontal="center" vertical="center" wrapText="1"/>
    </xf>
    <xf numFmtId="165" fontId="9" fillId="0" borderId="9" xfId="1" applyNumberFormat="1" applyFont="1" applyBorder="1" applyAlignment="1" applyProtection="1">
      <alignment horizontal="center" vertical="center" wrapText="1"/>
    </xf>
    <xf numFmtId="0" fontId="11" fillId="0" borderId="2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left" vertical="center" wrapText="1"/>
    </xf>
    <xf numFmtId="166" fontId="7" fillId="0" borderId="9" xfId="1" applyNumberFormat="1" applyFont="1" applyBorder="1" applyAlignment="1" applyProtection="1">
      <alignment horizontal="center" vertical="center"/>
    </xf>
    <xf numFmtId="167" fontId="7" fillId="0" borderId="9" xfId="1" applyNumberFormat="1" applyFont="1" applyBorder="1" applyAlignment="1" applyProtection="1">
      <alignment horizontal="center" vertical="center"/>
    </xf>
    <xf numFmtId="167" fontId="7" fillId="0" borderId="9" xfId="1" applyNumberFormat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vertical="center" wrapText="1"/>
    </xf>
    <xf numFmtId="0" fontId="12" fillId="0" borderId="0" xfId="1" applyFont="1" applyAlignment="1" applyProtection="1">
      <alignment vertical="center"/>
    </xf>
    <xf numFmtId="0" fontId="11" fillId="0" borderId="5" xfId="1" applyFont="1" applyBorder="1" applyAlignment="1" applyProtection="1">
      <alignment horizontal="center" vertical="center"/>
    </xf>
    <xf numFmtId="0" fontId="9" fillId="0" borderId="9" xfId="1" applyFont="1" applyBorder="1" applyAlignment="1" applyProtection="1">
      <alignment horizontal="left" vertical="center" wrapText="1"/>
    </xf>
    <xf numFmtId="167" fontId="9" fillId="0" borderId="9" xfId="1" applyNumberFormat="1" applyFont="1" applyBorder="1" applyAlignment="1" applyProtection="1">
      <alignment horizontal="center" vertical="center"/>
    </xf>
    <xf numFmtId="167" fontId="9" fillId="0" borderId="9" xfId="1" applyNumberFormat="1" applyFont="1" applyBorder="1" applyAlignment="1" applyProtection="1">
      <alignment horizontal="center" vertical="center"/>
      <protection locked="0"/>
    </xf>
    <xf numFmtId="0" fontId="9" fillId="0" borderId="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/>
    </xf>
    <xf numFmtId="0" fontId="11" fillId="0" borderId="8" xfId="1" applyFont="1" applyBorder="1" applyAlignment="1" applyProtection="1">
      <alignment horizontal="center" vertical="center"/>
    </xf>
    <xf numFmtId="0" fontId="6" fillId="0" borderId="9" xfId="1" applyFont="1" applyBorder="1" applyAlignment="1" applyProtection="1">
      <alignment vertical="center"/>
    </xf>
    <xf numFmtId="0" fontId="9" fillId="0" borderId="10" xfId="1" applyFont="1" applyBorder="1" applyAlignment="1" applyProtection="1">
      <alignment horizontal="left" vertical="center" wrapText="1"/>
    </xf>
    <xf numFmtId="0" fontId="9" fillId="0" borderId="11" xfId="1" applyFont="1" applyBorder="1" applyAlignment="1" applyProtection="1">
      <alignment horizontal="left" vertical="center" wrapText="1"/>
    </xf>
    <xf numFmtId="0" fontId="9" fillId="0" borderId="12" xfId="1" applyFont="1" applyBorder="1" applyAlignment="1" applyProtection="1">
      <alignment horizontal="left" vertical="center" wrapText="1"/>
    </xf>
    <xf numFmtId="0" fontId="9" fillId="0" borderId="9" xfId="1" applyFont="1" applyBorder="1" applyAlignment="1" applyProtection="1">
      <alignment vertical="top" wrapText="1"/>
    </xf>
    <xf numFmtId="167" fontId="12" fillId="0" borderId="0" xfId="1" applyNumberFormat="1" applyFont="1" applyAlignment="1" applyProtection="1">
      <alignment vertical="center"/>
    </xf>
    <xf numFmtId="0" fontId="9" fillId="2" borderId="9" xfId="1" applyFont="1" applyFill="1" applyBorder="1" applyAlignment="1" applyProtection="1">
      <alignment horizontal="left" vertical="center" wrapText="1"/>
    </xf>
    <xf numFmtId="167" fontId="9" fillId="2" borderId="9" xfId="1" applyNumberFormat="1" applyFont="1" applyFill="1" applyBorder="1" applyAlignment="1" applyProtection="1">
      <alignment horizontal="center" vertical="center"/>
    </xf>
    <xf numFmtId="43" fontId="9" fillId="2" borderId="9" xfId="1" applyNumberFormat="1" applyFont="1" applyFill="1" applyBorder="1" applyAlignment="1" applyProtection="1">
      <alignment horizontal="right" vertical="center" wrapText="1"/>
    </xf>
    <xf numFmtId="167" fontId="9" fillId="2" borderId="9" xfId="1" applyNumberFormat="1" applyFont="1" applyFill="1" applyBorder="1" applyAlignment="1" applyProtection="1">
      <alignment horizontal="center" vertical="center"/>
      <protection locked="0"/>
    </xf>
    <xf numFmtId="168" fontId="14" fillId="2" borderId="9" xfId="2" applyFont="1" applyFill="1" applyBorder="1" applyAlignment="1">
      <alignment horizontal="center" vertical="center" wrapText="1"/>
    </xf>
    <xf numFmtId="165" fontId="9" fillId="2" borderId="9" xfId="0" applyNumberFormat="1" applyFont="1" applyFill="1" applyBorder="1" applyAlignment="1">
      <alignment horizontal="left" vertical="top" wrapText="1"/>
    </xf>
    <xf numFmtId="167" fontId="12" fillId="2" borderId="0" xfId="1" applyNumberFormat="1" applyFont="1" applyFill="1" applyAlignment="1" applyProtection="1">
      <alignment vertical="center"/>
    </xf>
    <xf numFmtId="0" fontId="12" fillId="2" borderId="0" xfId="1" applyFont="1" applyFill="1" applyAlignment="1" applyProtection="1">
      <alignment vertical="center"/>
    </xf>
    <xf numFmtId="167" fontId="9" fillId="2" borderId="9" xfId="1" applyNumberFormat="1" applyFont="1" applyFill="1" applyBorder="1" applyAlignment="1" applyProtection="1">
      <alignment horizontal="right" vertical="center"/>
    </xf>
    <xf numFmtId="167" fontId="9" fillId="2" borderId="9" xfId="1" applyNumberFormat="1" applyFont="1" applyFill="1" applyBorder="1" applyAlignment="1" applyProtection="1">
      <alignment vertical="center" wrapText="1"/>
    </xf>
    <xf numFmtId="167" fontId="15" fillId="2" borderId="0" xfId="1" applyNumberFormat="1" applyFont="1" applyFill="1" applyAlignment="1" applyProtection="1">
      <alignment vertical="center"/>
    </xf>
    <xf numFmtId="0" fontId="8" fillId="2" borderId="0" xfId="1" applyFont="1" applyFill="1" applyAlignment="1" applyProtection="1">
      <alignment vertical="center"/>
    </xf>
    <xf numFmtId="0" fontId="16" fillId="0" borderId="9" xfId="1" applyFont="1" applyBorder="1" applyAlignment="1" applyProtection="1">
      <alignment vertical="center"/>
    </xf>
    <xf numFmtId="0" fontId="3" fillId="0" borderId="9" xfId="1" applyFont="1" applyBorder="1" applyAlignment="1" applyProtection="1">
      <alignment vertical="center" wrapText="1"/>
    </xf>
    <xf numFmtId="167" fontId="17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18" fillId="2" borderId="9" xfId="0" applyFont="1" applyFill="1" applyBorder="1" applyAlignment="1">
      <alignment horizontal="left" vertical="center" wrapText="1"/>
    </xf>
    <xf numFmtId="167" fontId="15" fillId="0" borderId="0" xfId="1" applyNumberFormat="1" applyFont="1" applyAlignment="1" applyProtection="1">
      <alignment vertical="center"/>
    </xf>
    <xf numFmtId="168" fontId="9" fillId="0" borderId="9" xfId="0" applyNumberFormat="1" applyFont="1" applyFill="1" applyBorder="1" applyAlignment="1">
      <alignment vertical="center" wrapText="1"/>
    </xf>
    <xf numFmtId="4" fontId="9" fillId="0" borderId="9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left" vertical="center" wrapText="1"/>
    </xf>
    <xf numFmtId="167" fontId="6" fillId="2" borderId="0" xfId="1" applyNumberFormat="1" applyFont="1" applyFill="1" applyAlignment="1" applyProtection="1">
      <alignment vertical="center"/>
    </xf>
    <xf numFmtId="0" fontId="6" fillId="2" borderId="0" xfId="1" applyFont="1" applyFill="1" applyAlignment="1" applyProtection="1">
      <alignment vertical="center"/>
    </xf>
    <xf numFmtId="0" fontId="2" fillId="0" borderId="0" xfId="1" applyFont="1" applyAlignment="1" applyProtection="1">
      <alignment vertical="top"/>
    </xf>
  </cellXfs>
  <cellStyles count="3">
    <cellStyle name="Обычный" xfId="0" builtinId="0"/>
    <cellStyle name="Обычный 3" xfId="1"/>
    <cellStyle name="Финансов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"/>
  <sheetViews>
    <sheetView tabSelected="1" topLeftCell="L10" zoomScale="70" zoomScaleNormal="70" workbookViewId="0">
      <selection activeCell="AB17" sqref="AB17"/>
    </sheetView>
  </sheetViews>
  <sheetFormatPr defaultColWidth="9.140625" defaultRowHeight="15" x14ac:dyDescent="0.25"/>
  <cols>
    <col min="1" max="1" width="6.5703125" style="1" customWidth="1"/>
    <col min="2" max="2" width="46.28515625" style="1" customWidth="1"/>
    <col min="3" max="3" width="18.5703125" style="77" customWidth="1"/>
    <col min="4" max="4" width="19.5703125" style="1" customWidth="1"/>
    <col min="5" max="5" width="14.7109375" style="1" customWidth="1"/>
    <col min="6" max="6" width="16.5703125" style="1" customWidth="1"/>
    <col min="7" max="7" width="17.85546875" style="1" customWidth="1"/>
    <col min="8" max="8" width="12.140625" style="1" customWidth="1"/>
    <col min="9" max="9" width="10.85546875" style="1" customWidth="1"/>
    <col min="10" max="10" width="14.28515625" style="1" customWidth="1"/>
    <col min="11" max="11" width="13.5703125" style="1" customWidth="1"/>
    <col min="12" max="12" width="13.85546875" style="1" customWidth="1"/>
    <col min="13" max="13" width="22.28515625" style="1" customWidth="1"/>
    <col min="14" max="14" width="13.42578125" style="1" customWidth="1"/>
    <col min="15" max="15" width="15" style="1" customWidth="1"/>
    <col min="16" max="16" width="13.42578125" style="1" customWidth="1"/>
    <col min="17" max="17" width="15" style="1" customWidth="1"/>
    <col min="18" max="18" width="13" style="1" customWidth="1"/>
    <col min="19" max="19" width="16.28515625" style="1" customWidth="1"/>
    <col min="20" max="20" width="13" style="1" customWidth="1"/>
    <col min="21" max="21" width="11.5703125" style="1" customWidth="1"/>
    <col min="22" max="22" width="14.28515625" style="1" customWidth="1"/>
    <col min="23" max="23" width="11.5703125" style="1" customWidth="1"/>
    <col min="24" max="24" width="13.5703125" style="1" customWidth="1"/>
    <col min="25" max="25" width="11.5703125" style="1" customWidth="1"/>
    <col min="26" max="26" width="13.5703125" style="1" customWidth="1"/>
    <col min="27" max="27" width="11.5703125" style="1" customWidth="1"/>
    <col min="28" max="28" width="13" style="1" customWidth="1"/>
    <col min="29" max="29" width="11.5703125" style="1" customWidth="1"/>
    <col min="30" max="30" width="13.42578125" style="1" customWidth="1"/>
    <col min="31" max="33" width="11.5703125" style="1" customWidth="1"/>
    <col min="34" max="34" width="94.5703125" style="1" customWidth="1"/>
    <col min="35" max="16384" width="9.140625" style="1"/>
  </cols>
  <sheetData>
    <row r="1" spans="1:35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7"/>
    </row>
    <row r="2" spans="1:35" s="11" customFormat="1" ht="15.75" x14ac:dyDescent="0.25">
      <c r="A2" s="8"/>
      <c r="B2" s="8"/>
      <c r="C2" s="9" t="s">
        <v>0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5" s="11" customFormat="1" ht="36.75" customHeight="1" x14ac:dyDescent="0.25">
      <c r="A3" s="8"/>
      <c r="B3" s="8"/>
      <c r="C3" s="12" t="s">
        <v>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3"/>
      <c r="U3" s="13"/>
      <c r="V3" s="13"/>
      <c r="W3" s="13"/>
      <c r="X3" s="13"/>
      <c r="Y3" s="13"/>
      <c r="Z3" s="13"/>
      <c r="AA3" s="13"/>
      <c r="AB3" s="13"/>
      <c r="AC3" s="13"/>
      <c r="AD3" s="14"/>
      <c r="AE3" s="14"/>
      <c r="AF3" s="14"/>
      <c r="AG3" s="14" t="s">
        <v>2</v>
      </c>
      <c r="AH3" s="14"/>
    </row>
    <row r="4" spans="1:35" s="11" customFormat="1" ht="15" customHeight="1" x14ac:dyDescent="0.25">
      <c r="A4" s="15" t="s">
        <v>3</v>
      </c>
      <c r="B4" s="16" t="s">
        <v>4</v>
      </c>
      <c r="C4" s="16" t="s">
        <v>5</v>
      </c>
      <c r="D4" s="17" t="s">
        <v>6</v>
      </c>
      <c r="E4" s="17" t="s">
        <v>6</v>
      </c>
      <c r="F4" s="17" t="s">
        <v>7</v>
      </c>
      <c r="G4" s="17" t="s">
        <v>8</v>
      </c>
      <c r="H4" s="18" t="s">
        <v>9</v>
      </c>
      <c r="I4" s="19"/>
      <c r="J4" s="18" t="s">
        <v>10</v>
      </c>
      <c r="K4" s="19"/>
      <c r="L4" s="18" t="s">
        <v>11</v>
      </c>
      <c r="M4" s="19"/>
      <c r="N4" s="18" t="s">
        <v>12</v>
      </c>
      <c r="O4" s="19"/>
      <c r="P4" s="18" t="s">
        <v>13</v>
      </c>
      <c r="Q4" s="19"/>
      <c r="R4" s="18" t="s">
        <v>14</v>
      </c>
      <c r="S4" s="19"/>
      <c r="T4" s="18" t="s">
        <v>15</v>
      </c>
      <c r="U4" s="19"/>
      <c r="V4" s="18" t="s">
        <v>16</v>
      </c>
      <c r="W4" s="19"/>
      <c r="X4" s="18" t="s">
        <v>17</v>
      </c>
      <c r="Y4" s="19"/>
      <c r="Z4" s="18" t="s">
        <v>18</v>
      </c>
      <c r="AA4" s="19"/>
      <c r="AB4" s="18" t="s">
        <v>19</v>
      </c>
      <c r="AC4" s="19"/>
      <c r="AD4" s="18" t="s">
        <v>20</v>
      </c>
      <c r="AE4" s="19"/>
      <c r="AF4" s="18" t="s">
        <v>21</v>
      </c>
      <c r="AG4" s="19"/>
      <c r="AH4" s="20" t="s">
        <v>22</v>
      </c>
    </row>
    <row r="5" spans="1:35" s="11" customFormat="1" ht="39" customHeight="1" x14ac:dyDescent="0.25">
      <c r="A5" s="21"/>
      <c r="B5" s="22"/>
      <c r="C5" s="22"/>
      <c r="D5" s="23"/>
      <c r="E5" s="23"/>
      <c r="F5" s="23"/>
      <c r="G5" s="23"/>
      <c r="H5" s="24"/>
      <c r="I5" s="25"/>
      <c r="J5" s="24"/>
      <c r="K5" s="25"/>
      <c r="L5" s="24"/>
      <c r="M5" s="25"/>
      <c r="N5" s="24"/>
      <c r="O5" s="25"/>
      <c r="P5" s="24"/>
      <c r="Q5" s="25"/>
      <c r="R5" s="24"/>
      <c r="S5" s="25"/>
      <c r="T5" s="24"/>
      <c r="U5" s="25"/>
      <c r="V5" s="24"/>
      <c r="W5" s="25"/>
      <c r="X5" s="24"/>
      <c r="Y5" s="25"/>
      <c r="Z5" s="24"/>
      <c r="AA5" s="25"/>
      <c r="AB5" s="24"/>
      <c r="AC5" s="25"/>
      <c r="AD5" s="24"/>
      <c r="AE5" s="25"/>
      <c r="AF5" s="24"/>
      <c r="AG5" s="25"/>
      <c r="AH5" s="26"/>
    </row>
    <row r="6" spans="1:35" s="11" customFormat="1" ht="64.5" customHeight="1" x14ac:dyDescent="0.25">
      <c r="A6" s="27"/>
      <c r="B6" s="28"/>
      <c r="C6" s="28"/>
      <c r="D6" s="29">
        <v>2025</v>
      </c>
      <c r="E6" s="30">
        <v>45901</v>
      </c>
      <c r="F6" s="30">
        <v>45901</v>
      </c>
      <c r="G6" s="30">
        <v>45901</v>
      </c>
      <c r="H6" s="31" t="s">
        <v>23</v>
      </c>
      <c r="I6" s="31" t="s">
        <v>24</v>
      </c>
      <c r="J6" s="31" t="s">
        <v>25</v>
      </c>
      <c r="K6" s="31" t="s">
        <v>26</v>
      </c>
      <c r="L6" s="31" t="s">
        <v>25</v>
      </c>
      <c r="M6" s="31" t="s">
        <v>26</v>
      </c>
      <c r="N6" s="31" t="s">
        <v>25</v>
      </c>
      <c r="O6" s="31" t="s">
        <v>26</v>
      </c>
      <c r="P6" s="31" t="s">
        <v>25</v>
      </c>
      <c r="Q6" s="31" t="s">
        <v>26</v>
      </c>
      <c r="R6" s="31" t="s">
        <v>25</v>
      </c>
      <c r="S6" s="31" t="s">
        <v>26</v>
      </c>
      <c r="T6" s="31" t="s">
        <v>25</v>
      </c>
      <c r="U6" s="31" t="s">
        <v>26</v>
      </c>
      <c r="V6" s="31" t="s">
        <v>25</v>
      </c>
      <c r="W6" s="31" t="s">
        <v>26</v>
      </c>
      <c r="X6" s="31" t="s">
        <v>25</v>
      </c>
      <c r="Y6" s="31" t="s">
        <v>26</v>
      </c>
      <c r="Z6" s="31" t="s">
        <v>25</v>
      </c>
      <c r="AA6" s="31" t="s">
        <v>26</v>
      </c>
      <c r="AB6" s="31" t="s">
        <v>25</v>
      </c>
      <c r="AC6" s="31" t="s">
        <v>26</v>
      </c>
      <c r="AD6" s="31" t="s">
        <v>25</v>
      </c>
      <c r="AE6" s="31" t="s">
        <v>26</v>
      </c>
      <c r="AF6" s="31" t="s">
        <v>25</v>
      </c>
      <c r="AG6" s="31" t="s">
        <v>26</v>
      </c>
      <c r="AH6" s="32"/>
    </row>
    <row r="7" spans="1:35" s="11" customFormat="1" ht="15.75" x14ac:dyDescent="0.25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  <c r="N7" s="33">
        <v>14</v>
      </c>
      <c r="O7" s="33">
        <v>15</v>
      </c>
      <c r="P7" s="33">
        <v>16</v>
      </c>
      <c r="Q7" s="33">
        <v>17</v>
      </c>
      <c r="R7" s="33">
        <v>18</v>
      </c>
      <c r="S7" s="33">
        <v>19</v>
      </c>
      <c r="T7" s="33">
        <v>20</v>
      </c>
      <c r="U7" s="33">
        <v>21</v>
      </c>
      <c r="V7" s="33">
        <v>22</v>
      </c>
      <c r="W7" s="33">
        <v>23</v>
      </c>
      <c r="X7" s="33">
        <v>24</v>
      </c>
      <c r="Y7" s="33">
        <v>25</v>
      </c>
      <c r="Z7" s="33">
        <v>26</v>
      </c>
      <c r="AA7" s="33">
        <v>27</v>
      </c>
      <c r="AB7" s="33">
        <v>28</v>
      </c>
      <c r="AC7" s="33">
        <v>29</v>
      </c>
      <c r="AD7" s="33">
        <v>30</v>
      </c>
      <c r="AE7" s="33">
        <v>31</v>
      </c>
      <c r="AF7" s="33">
        <v>32</v>
      </c>
      <c r="AG7" s="33">
        <v>33</v>
      </c>
      <c r="AH7" s="33">
        <v>34</v>
      </c>
    </row>
    <row r="8" spans="1:35" s="40" customFormat="1" ht="31.5" customHeight="1" x14ac:dyDescent="0.25">
      <c r="A8" s="34"/>
      <c r="B8" s="20" t="s">
        <v>27</v>
      </c>
      <c r="C8" s="35" t="s">
        <v>28</v>
      </c>
      <c r="D8" s="36">
        <f>D9+D10+D11</f>
        <v>474325.66203000006</v>
      </c>
      <c r="E8" s="37">
        <f>E9+E10+E11</f>
        <v>308756.83552999998</v>
      </c>
      <c r="F8" s="37">
        <f>F9+F10+F11</f>
        <v>274650.95999999996</v>
      </c>
      <c r="G8" s="37">
        <f t="shared" ref="G8" si="0">G9+G10+G11</f>
        <v>274650.95999999996</v>
      </c>
      <c r="H8" s="37">
        <f>IFERROR(G8/D8*100,0)</f>
        <v>57.903457895269618</v>
      </c>
      <c r="I8" s="37">
        <f>IFERROR(G8/E8*100,0)</f>
        <v>88.953807137109948</v>
      </c>
      <c r="J8" s="38">
        <f>J9+J10+J11</f>
        <v>20405.210000000003</v>
      </c>
      <c r="K8" s="38">
        <f t="shared" ref="K8:AG8" si="1">K9+K10+K11</f>
        <v>16274.48</v>
      </c>
      <c r="L8" s="38">
        <f t="shared" si="1"/>
        <v>33700.769999999997</v>
      </c>
      <c r="M8" s="38">
        <f t="shared" si="1"/>
        <v>28320.71</v>
      </c>
      <c r="N8" s="38">
        <f t="shared" si="1"/>
        <v>40074.259529999996</v>
      </c>
      <c r="O8" s="38">
        <f t="shared" si="1"/>
        <v>38874.549999999996</v>
      </c>
      <c r="P8" s="38">
        <f t="shared" si="1"/>
        <v>75447.099999999991</v>
      </c>
      <c r="Q8" s="38">
        <f t="shared" si="1"/>
        <v>74234.97</v>
      </c>
      <c r="R8" s="38">
        <f t="shared" si="1"/>
        <v>20041.208500000001</v>
      </c>
      <c r="S8" s="38">
        <f t="shared" si="1"/>
        <v>16811.099999999999</v>
      </c>
      <c r="T8" s="38">
        <f t="shared" si="1"/>
        <v>47841.561499999996</v>
      </c>
      <c r="U8" s="38">
        <f t="shared" si="1"/>
        <v>38880.74</v>
      </c>
      <c r="V8" s="38">
        <f t="shared" si="1"/>
        <v>33449.909499999994</v>
      </c>
      <c r="W8" s="38">
        <f t="shared" si="1"/>
        <v>23931.18</v>
      </c>
      <c r="X8" s="38">
        <f t="shared" si="1"/>
        <v>37796.816500000001</v>
      </c>
      <c r="Y8" s="38">
        <f t="shared" si="1"/>
        <v>36304.33</v>
      </c>
      <c r="Z8" s="38">
        <f t="shared" si="1"/>
        <v>83415.75</v>
      </c>
      <c r="AA8" s="38">
        <f t="shared" si="1"/>
        <v>0</v>
      </c>
      <c r="AB8" s="38">
        <f t="shared" si="1"/>
        <v>47577.082999999999</v>
      </c>
      <c r="AC8" s="38">
        <f t="shared" si="1"/>
        <v>0</v>
      </c>
      <c r="AD8" s="38">
        <f t="shared" si="1"/>
        <v>13501.415499999999</v>
      </c>
      <c r="AE8" s="38">
        <f t="shared" si="1"/>
        <v>0</v>
      </c>
      <c r="AF8" s="38">
        <f t="shared" si="1"/>
        <v>21074.577999999998</v>
      </c>
      <c r="AG8" s="38">
        <f t="shared" si="1"/>
        <v>0</v>
      </c>
      <c r="AH8" s="39"/>
    </row>
    <row r="9" spans="1:35" s="46" customFormat="1" ht="57" customHeight="1" x14ac:dyDescent="0.25">
      <c r="A9" s="41"/>
      <c r="B9" s="26"/>
      <c r="C9" s="42" t="s">
        <v>29</v>
      </c>
      <c r="D9" s="43">
        <f>D18</f>
        <v>5124.6975000000002</v>
      </c>
      <c r="E9" s="43">
        <f>E18</f>
        <v>4261.8780000000006</v>
      </c>
      <c r="F9" s="43">
        <f>F18</f>
        <v>4261.4800000000005</v>
      </c>
      <c r="G9" s="43">
        <f t="shared" ref="G9" si="2">G18</f>
        <v>4261.4800000000005</v>
      </c>
      <c r="H9" s="43">
        <f>IFERROR(G9/D9*100,0)</f>
        <v>83.155737484993026</v>
      </c>
      <c r="I9" s="43">
        <f>IFERROR(G9/E9*100,0)</f>
        <v>99.990661393873779</v>
      </c>
      <c r="J9" s="44">
        <f>J18</f>
        <v>300</v>
      </c>
      <c r="K9" s="44">
        <f t="shared" ref="K9:AG9" si="3">K18</f>
        <v>0</v>
      </c>
      <c r="L9" s="44">
        <f t="shared" si="3"/>
        <v>133.5</v>
      </c>
      <c r="M9" s="44">
        <f t="shared" si="3"/>
        <v>433.5</v>
      </c>
      <c r="N9" s="44">
        <f t="shared" si="3"/>
        <v>0</v>
      </c>
      <c r="O9" s="44">
        <f t="shared" si="3"/>
        <v>0</v>
      </c>
      <c r="P9" s="44">
        <f t="shared" si="3"/>
        <v>1360.15</v>
      </c>
      <c r="Q9" s="44">
        <f t="shared" si="3"/>
        <v>0</v>
      </c>
      <c r="R9" s="44">
        <f t="shared" si="3"/>
        <v>1402.9694999999999</v>
      </c>
      <c r="S9" s="44">
        <f>S18</f>
        <v>1331.52</v>
      </c>
      <c r="T9" s="44">
        <f t="shared" si="3"/>
        <v>1059.3195000000001</v>
      </c>
      <c r="U9" s="44">
        <f t="shared" si="3"/>
        <v>1471.62</v>
      </c>
      <c r="V9" s="44">
        <f t="shared" si="3"/>
        <v>2.9695</v>
      </c>
      <c r="W9" s="44">
        <v>2.97</v>
      </c>
      <c r="X9" s="44">
        <f t="shared" si="3"/>
        <v>2.9695</v>
      </c>
      <c r="Y9" s="44">
        <f t="shared" si="3"/>
        <v>2.97</v>
      </c>
      <c r="Z9" s="44">
        <f t="shared" si="3"/>
        <v>853.82</v>
      </c>
      <c r="AA9" s="44">
        <f t="shared" si="3"/>
        <v>0</v>
      </c>
      <c r="AB9" s="44">
        <f t="shared" si="3"/>
        <v>3.48</v>
      </c>
      <c r="AC9" s="44">
        <f t="shared" si="3"/>
        <v>0</v>
      </c>
      <c r="AD9" s="44">
        <f t="shared" si="3"/>
        <v>2.9695</v>
      </c>
      <c r="AE9" s="44">
        <f t="shared" si="3"/>
        <v>0</v>
      </c>
      <c r="AF9" s="44">
        <f t="shared" si="3"/>
        <v>2.5499999999999998</v>
      </c>
      <c r="AG9" s="44">
        <f t="shared" si="3"/>
        <v>0</v>
      </c>
      <c r="AH9" s="45"/>
    </row>
    <row r="10" spans="1:35" s="46" customFormat="1" ht="38.25" customHeight="1" x14ac:dyDescent="0.25">
      <c r="A10" s="41"/>
      <c r="B10" s="26"/>
      <c r="C10" s="42" t="s">
        <v>30</v>
      </c>
      <c r="D10" s="43">
        <f>D14+D19</f>
        <v>464388.96953000006</v>
      </c>
      <c r="E10" s="43">
        <f>E14+E19</f>
        <v>301007.06952999998</v>
      </c>
      <c r="F10" s="43">
        <f>F14+F19</f>
        <v>269171.37</v>
      </c>
      <c r="G10" s="43">
        <f t="shared" ref="G10:AG10" si="4">G14+G19</f>
        <v>269171.37</v>
      </c>
      <c r="H10" s="43">
        <f>IFERROR(G10/D10*100,0)</f>
        <v>57.962481381162775</v>
      </c>
      <c r="I10" s="43">
        <f>IFERROR(G10/E10*100,0)</f>
        <v>89.423604043682744</v>
      </c>
      <c r="J10" s="43">
        <f t="shared" si="4"/>
        <v>19745.810000000001</v>
      </c>
      <c r="K10" s="43">
        <f>K14+K19</f>
        <v>16225</v>
      </c>
      <c r="L10" s="43">
        <f t="shared" si="4"/>
        <v>33217.879999999997</v>
      </c>
      <c r="M10" s="43">
        <f t="shared" si="4"/>
        <v>27825.11</v>
      </c>
      <c r="N10" s="43">
        <f t="shared" si="4"/>
        <v>39620.309529999999</v>
      </c>
      <c r="O10" s="43">
        <f t="shared" si="4"/>
        <v>38799.299999999996</v>
      </c>
      <c r="P10" s="43">
        <f t="shared" si="4"/>
        <v>73671.929999999993</v>
      </c>
      <c r="Q10" s="43">
        <f t="shared" si="4"/>
        <v>74080.5</v>
      </c>
      <c r="R10" s="43">
        <f t="shared" si="4"/>
        <v>18261.150000000001</v>
      </c>
      <c r="S10" s="43">
        <f t="shared" si="4"/>
        <v>15329.31</v>
      </c>
      <c r="T10" s="43">
        <f>T14+T19</f>
        <v>46325.65</v>
      </c>
      <c r="U10" s="43">
        <f t="shared" si="4"/>
        <v>37215.599999999999</v>
      </c>
      <c r="V10" s="43">
        <f t="shared" si="4"/>
        <v>32949.56</v>
      </c>
      <c r="W10" s="43">
        <f t="shared" si="4"/>
        <v>23682.809999999998</v>
      </c>
      <c r="X10" s="43">
        <f t="shared" si="4"/>
        <v>37214.78</v>
      </c>
      <c r="Y10" s="43">
        <f t="shared" si="4"/>
        <v>36013.74</v>
      </c>
      <c r="Z10" s="43">
        <f t="shared" si="4"/>
        <v>82209.399999999994</v>
      </c>
      <c r="AA10" s="43">
        <f t="shared" si="4"/>
        <v>0</v>
      </c>
      <c r="AB10" s="43">
        <f t="shared" si="4"/>
        <v>47271.009999999995</v>
      </c>
      <c r="AC10" s="43">
        <f t="shared" si="4"/>
        <v>0</v>
      </c>
      <c r="AD10" s="43">
        <f t="shared" si="4"/>
        <v>13181.53</v>
      </c>
      <c r="AE10" s="43">
        <f t="shared" si="4"/>
        <v>0</v>
      </c>
      <c r="AF10" s="43">
        <f t="shared" si="4"/>
        <v>20719.96</v>
      </c>
      <c r="AG10" s="43">
        <f t="shared" si="4"/>
        <v>0</v>
      </c>
      <c r="AH10" s="45"/>
    </row>
    <row r="11" spans="1:35" s="46" customFormat="1" ht="38.25" customHeight="1" x14ac:dyDescent="0.25">
      <c r="A11" s="47"/>
      <c r="B11" s="32"/>
      <c r="C11" s="42" t="s">
        <v>31</v>
      </c>
      <c r="D11" s="43">
        <f>D15</f>
        <v>4811.9949999999999</v>
      </c>
      <c r="E11" s="43">
        <f>E15</f>
        <v>3487.8879999999999</v>
      </c>
      <c r="F11" s="43">
        <f t="shared" ref="F11:AG11" si="5">F15</f>
        <v>1218.1099999999999</v>
      </c>
      <c r="G11" s="43">
        <f t="shared" si="5"/>
        <v>1218.1099999999999</v>
      </c>
      <c r="H11" s="43">
        <f>IFERROR(G11/D11*100,0)</f>
        <v>25.31403295306832</v>
      </c>
      <c r="I11" s="43">
        <f>IFERROR(G11/E11*100,0)</f>
        <v>34.923999853206297</v>
      </c>
      <c r="J11" s="43">
        <f t="shared" si="5"/>
        <v>359.4</v>
      </c>
      <c r="K11" s="43">
        <f t="shared" si="5"/>
        <v>49.48</v>
      </c>
      <c r="L11" s="43">
        <f t="shared" si="5"/>
        <v>349.39</v>
      </c>
      <c r="M11" s="43">
        <f t="shared" si="5"/>
        <v>62.1</v>
      </c>
      <c r="N11" s="43">
        <f t="shared" si="5"/>
        <v>453.95</v>
      </c>
      <c r="O11" s="43">
        <f t="shared" si="5"/>
        <v>75.25</v>
      </c>
      <c r="P11" s="43">
        <f t="shared" si="5"/>
        <v>415.02</v>
      </c>
      <c r="Q11" s="43">
        <f t="shared" si="5"/>
        <v>154.47</v>
      </c>
      <c r="R11" s="43">
        <f t="shared" si="5"/>
        <v>377.0889999999996</v>
      </c>
      <c r="S11" s="43">
        <f t="shared" si="5"/>
        <v>150.27000000000001</v>
      </c>
      <c r="T11" s="43">
        <f>T15</f>
        <v>456.59200000000021</v>
      </c>
      <c r="U11" s="43">
        <f t="shared" si="5"/>
        <v>193.52</v>
      </c>
      <c r="V11" s="43">
        <f t="shared" si="5"/>
        <v>497.38</v>
      </c>
      <c r="W11" s="43">
        <f t="shared" si="5"/>
        <v>245.4</v>
      </c>
      <c r="X11" s="43">
        <f t="shared" si="5"/>
        <v>579.06700000000012</v>
      </c>
      <c r="Y11" s="43">
        <f t="shared" si="5"/>
        <v>287.62</v>
      </c>
      <c r="Z11" s="43">
        <f t="shared" si="5"/>
        <v>352.53</v>
      </c>
      <c r="AA11" s="43">
        <f t="shared" si="5"/>
        <v>0</v>
      </c>
      <c r="AB11" s="43">
        <f t="shared" si="5"/>
        <v>302.59300000000007</v>
      </c>
      <c r="AC11" s="43">
        <f>AC15</f>
        <v>0</v>
      </c>
      <c r="AD11" s="43">
        <f t="shared" si="5"/>
        <v>316.916</v>
      </c>
      <c r="AE11" s="43">
        <f t="shared" si="5"/>
        <v>0</v>
      </c>
      <c r="AF11" s="43">
        <f t="shared" si="5"/>
        <v>352.06800000000032</v>
      </c>
      <c r="AG11" s="43">
        <f t="shared" si="5"/>
        <v>0</v>
      </c>
      <c r="AH11" s="45"/>
    </row>
    <row r="12" spans="1:35" s="46" customFormat="1" ht="18.75" customHeight="1" x14ac:dyDescent="0.25">
      <c r="A12" s="48"/>
      <c r="B12" s="49" t="s">
        <v>32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1"/>
      <c r="AH12" s="45"/>
    </row>
    <row r="13" spans="1:35" s="40" customFormat="1" ht="264" customHeight="1" x14ac:dyDescent="0.25">
      <c r="A13" s="34" t="s">
        <v>33</v>
      </c>
      <c r="B13" s="20" t="s">
        <v>34</v>
      </c>
      <c r="C13" s="35" t="s">
        <v>28</v>
      </c>
      <c r="D13" s="37">
        <f>D14+D15</f>
        <v>456518.66453000007</v>
      </c>
      <c r="E13" s="37">
        <f>E14+E15</f>
        <v>294482.10752999998</v>
      </c>
      <c r="F13" s="37">
        <f>F14+F15</f>
        <v>263905.73</v>
      </c>
      <c r="G13" s="37">
        <f>G14+G15</f>
        <v>263905.73</v>
      </c>
      <c r="H13" s="37">
        <f>IFERROR(G13/D13*100,0)</f>
        <v>57.808311139194934</v>
      </c>
      <c r="I13" s="37">
        <f>IFERROR(G13/E13*100,0)</f>
        <v>89.616898022612432</v>
      </c>
      <c r="J13" s="38">
        <f>J14+J15</f>
        <v>20105.210000000003</v>
      </c>
      <c r="K13" s="38">
        <f t="shared" ref="K13:AG13" si="6">K14+K15</f>
        <v>16274.48</v>
      </c>
      <c r="L13" s="38">
        <f t="shared" si="6"/>
        <v>32495.62</v>
      </c>
      <c r="M13" s="38">
        <f t="shared" si="6"/>
        <v>26815.559999999998</v>
      </c>
      <c r="N13" s="38">
        <f t="shared" si="6"/>
        <v>38905.559529999999</v>
      </c>
      <c r="O13" s="38">
        <f t="shared" si="6"/>
        <v>37705.85</v>
      </c>
      <c r="P13" s="38">
        <f t="shared" si="6"/>
        <v>72726.8</v>
      </c>
      <c r="Q13" s="38">
        <f t="shared" si="6"/>
        <v>72874.820000000007</v>
      </c>
      <c r="R13" s="38">
        <f t="shared" si="6"/>
        <v>17638.239000000001</v>
      </c>
      <c r="S13" s="38">
        <f t="shared" si="6"/>
        <v>15479.58</v>
      </c>
      <c r="T13" s="38">
        <f>T14+T15</f>
        <v>44313.591999999997</v>
      </c>
      <c r="U13" s="38">
        <f t="shared" si="6"/>
        <v>37409.119999999995</v>
      </c>
      <c r="V13" s="38">
        <f t="shared" si="6"/>
        <v>31990.59</v>
      </c>
      <c r="W13" s="38">
        <f t="shared" si="6"/>
        <v>22244.86</v>
      </c>
      <c r="X13" s="38">
        <f t="shared" si="6"/>
        <v>36306.497000000003</v>
      </c>
      <c r="Y13" s="38">
        <f t="shared" si="6"/>
        <v>35101.46</v>
      </c>
      <c r="Z13" s="38">
        <f t="shared" si="6"/>
        <v>81561.929999999993</v>
      </c>
      <c r="AA13" s="38">
        <f t="shared" si="6"/>
        <v>0</v>
      </c>
      <c r="AB13" s="38">
        <f t="shared" si="6"/>
        <v>45904.152999999998</v>
      </c>
      <c r="AC13" s="38">
        <f t="shared" si="6"/>
        <v>0</v>
      </c>
      <c r="AD13" s="38">
        <f t="shared" si="6"/>
        <v>13498.446</v>
      </c>
      <c r="AE13" s="38">
        <f t="shared" si="6"/>
        <v>0</v>
      </c>
      <c r="AF13" s="38">
        <f t="shared" si="6"/>
        <v>21072.027999999998</v>
      </c>
      <c r="AG13" s="38">
        <f t="shared" si="6"/>
        <v>0</v>
      </c>
      <c r="AH13" s="52" t="s">
        <v>35</v>
      </c>
      <c r="AI13" s="53"/>
    </row>
    <row r="14" spans="1:35" s="61" customFormat="1" ht="66" customHeight="1" x14ac:dyDescent="0.25">
      <c r="A14" s="41"/>
      <c r="B14" s="26"/>
      <c r="C14" s="54" t="s">
        <v>30</v>
      </c>
      <c r="D14" s="55">
        <f>SUM(J14,L14,N14,P14,R14,T14,V14,X14,Z14,AB14,AD14,AF14)</f>
        <v>451706.66953000007</v>
      </c>
      <c r="E14" s="55">
        <f>J14+L14+N14+P14+R14+T14+V14+X14</f>
        <v>290994.21953</v>
      </c>
      <c r="F14" s="56">
        <f>G14</f>
        <v>262687.62</v>
      </c>
      <c r="G14" s="55">
        <f>SUM(K14,M14,O14,Q14,S14,U14,W14,Y14,AA14,AC14,AE14,AG14)</f>
        <v>262687.62</v>
      </c>
      <c r="H14" s="55">
        <f>IFERROR(G14/D14*100,0)</f>
        <v>58.154470084164565</v>
      </c>
      <c r="I14" s="55">
        <f>IFERROR(G14/E14*100,0)</f>
        <v>90.272452980090307</v>
      </c>
      <c r="J14" s="57">
        <v>19745.810000000001</v>
      </c>
      <c r="K14" s="57">
        <v>16225</v>
      </c>
      <c r="L14" s="57">
        <v>32146.23</v>
      </c>
      <c r="M14" s="58">
        <v>26753.46</v>
      </c>
      <c r="N14" s="57">
        <v>38451.609530000002</v>
      </c>
      <c r="O14" s="58">
        <v>37630.6</v>
      </c>
      <c r="P14" s="57">
        <v>72311.78</v>
      </c>
      <c r="Q14" s="57">
        <v>72720.350000000006</v>
      </c>
      <c r="R14" s="57">
        <f>9941.25+7319.9</f>
        <v>17261.150000000001</v>
      </c>
      <c r="S14" s="57">
        <v>15329.31</v>
      </c>
      <c r="T14" s="57">
        <v>43857</v>
      </c>
      <c r="U14" s="57">
        <v>37215.599999999999</v>
      </c>
      <c r="V14" s="57">
        <v>31493.21</v>
      </c>
      <c r="W14" s="57">
        <v>21999.46</v>
      </c>
      <c r="X14" s="57">
        <v>35727.43</v>
      </c>
      <c r="Y14" s="57">
        <v>34813.839999999997</v>
      </c>
      <c r="Z14" s="57">
        <v>81209.399999999994</v>
      </c>
      <c r="AA14" s="57"/>
      <c r="AB14" s="57">
        <v>45601.56</v>
      </c>
      <c r="AC14" s="57"/>
      <c r="AD14" s="57">
        <v>13181.53</v>
      </c>
      <c r="AE14" s="57"/>
      <c r="AF14" s="57">
        <v>20719.96</v>
      </c>
      <c r="AG14" s="57"/>
      <c r="AH14" s="59" t="s">
        <v>36</v>
      </c>
      <c r="AI14" s="60"/>
    </row>
    <row r="15" spans="1:35" s="65" customFormat="1" ht="58.5" customHeight="1" x14ac:dyDescent="0.25">
      <c r="A15" s="47"/>
      <c r="B15" s="32"/>
      <c r="C15" s="54" t="s">
        <v>31</v>
      </c>
      <c r="D15" s="55">
        <f>SUM(J15,L15,N15,P15,R15,T15,V15,X15,Z15,AB15,AD15,AF15)</f>
        <v>4811.9949999999999</v>
      </c>
      <c r="E15" s="55">
        <f>J15+L15+N15+P15+R15+T15+V15+X15</f>
        <v>3487.8879999999999</v>
      </c>
      <c r="F15" s="62">
        <f>G15</f>
        <v>1218.1099999999999</v>
      </c>
      <c r="G15" s="55">
        <f>SUM(K15,M15,O15,Q15,S15,U15,W15,Y15,AA15,AC15,AE15,AG15)</f>
        <v>1218.1099999999999</v>
      </c>
      <c r="H15" s="55">
        <f>IFERROR(G15/D15*100,0)</f>
        <v>25.31403295306832</v>
      </c>
      <c r="I15" s="55">
        <f>IFERROR(G15/E15*100,0)</f>
        <v>34.923999853206297</v>
      </c>
      <c r="J15" s="57">
        <v>359.4</v>
      </c>
      <c r="K15" s="57">
        <v>49.48</v>
      </c>
      <c r="L15" s="57">
        <v>349.39</v>
      </c>
      <c r="M15" s="57">
        <v>62.1</v>
      </c>
      <c r="N15" s="57">
        <v>453.95</v>
      </c>
      <c r="O15" s="57">
        <v>75.25</v>
      </c>
      <c r="P15" s="57">
        <v>415.02</v>
      </c>
      <c r="Q15" s="57">
        <v>154.47</v>
      </c>
      <c r="R15" s="57">
        <v>377.0889999999996</v>
      </c>
      <c r="S15" s="57">
        <v>150.27000000000001</v>
      </c>
      <c r="T15" s="57">
        <v>456.59200000000021</v>
      </c>
      <c r="U15" s="57">
        <v>193.52</v>
      </c>
      <c r="V15" s="57">
        <v>497.38</v>
      </c>
      <c r="W15" s="57">
        <v>245.4</v>
      </c>
      <c r="X15" s="57">
        <v>579.06700000000012</v>
      </c>
      <c r="Y15" s="57">
        <v>287.62</v>
      </c>
      <c r="Z15" s="57">
        <v>352.53</v>
      </c>
      <c r="AA15" s="57"/>
      <c r="AB15" s="57">
        <v>302.59300000000007</v>
      </c>
      <c r="AC15" s="57"/>
      <c r="AD15" s="57">
        <v>316.916</v>
      </c>
      <c r="AE15" s="57"/>
      <c r="AF15" s="57">
        <v>352.06800000000032</v>
      </c>
      <c r="AG15" s="57"/>
      <c r="AH15" s="63"/>
      <c r="AI15" s="64"/>
    </row>
    <row r="16" spans="1:35" s="69" customFormat="1" ht="21" customHeight="1" x14ac:dyDescent="0.25">
      <c r="A16" s="66"/>
      <c r="B16" s="49" t="s">
        <v>37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1"/>
      <c r="AH16" s="67"/>
      <c r="AI16" s="68"/>
    </row>
    <row r="17" spans="1:35" s="40" customFormat="1" ht="195" customHeight="1" x14ac:dyDescent="0.25">
      <c r="A17" s="34" t="s">
        <v>38</v>
      </c>
      <c r="B17" s="20" t="s">
        <v>39</v>
      </c>
      <c r="C17" s="35" t="s">
        <v>28</v>
      </c>
      <c r="D17" s="37">
        <f>SUM(J17,L17,N17,P17,R17,T17,V17,X17,Z17,AB17,AD17,AF17)</f>
        <v>17806.997499999998</v>
      </c>
      <c r="E17" s="37">
        <f>E18+E19</f>
        <v>14274.728000000001</v>
      </c>
      <c r="F17" s="37">
        <f>F18+F19</f>
        <v>10745.23</v>
      </c>
      <c r="G17" s="37">
        <f t="shared" ref="G17" si="7">G18+G19</f>
        <v>10745.23</v>
      </c>
      <c r="H17" s="37">
        <f>IFERROR(G17/D17*100,0)</f>
        <v>60.342738858698674</v>
      </c>
      <c r="I17" s="37">
        <f>IFERROR(G17/E17*100,0)</f>
        <v>75.274499100788461</v>
      </c>
      <c r="J17" s="38">
        <f>J18+J19</f>
        <v>300</v>
      </c>
      <c r="K17" s="38">
        <f t="shared" ref="K17:AG17" si="8">K18+K19</f>
        <v>0</v>
      </c>
      <c r="L17" s="38">
        <f t="shared" si="8"/>
        <v>1205.1500000000001</v>
      </c>
      <c r="M17" s="38">
        <f t="shared" si="8"/>
        <v>1505.15</v>
      </c>
      <c r="N17" s="38">
        <f t="shared" si="8"/>
        <v>1168.7</v>
      </c>
      <c r="O17" s="38">
        <f t="shared" si="8"/>
        <v>1168.7</v>
      </c>
      <c r="P17" s="38">
        <f t="shared" si="8"/>
        <v>2720.3</v>
      </c>
      <c r="Q17" s="38">
        <f t="shared" si="8"/>
        <v>1360.15</v>
      </c>
      <c r="R17" s="38">
        <f t="shared" si="8"/>
        <v>2402.9695000000002</v>
      </c>
      <c r="S17" s="38">
        <f t="shared" si="8"/>
        <v>1331.52</v>
      </c>
      <c r="T17" s="38">
        <f t="shared" si="8"/>
        <v>3527.9695000000002</v>
      </c>
      <c r="U17" s="38">
        <f t="shared" si="8"/>
        <v>1471.62</v>
      </c>
      <c r="V17" s="38">
        <f t="shared" si="8"/>
        <v>1459.3194999999998</v>
      </c>
      <c r="W17" s="38">
        <f t="shared" si="8"/>
        <v>2705.22</v>
      </c>
      <c r="X17" s="38">
        <f t="shared" si="8"/>
        <v>1490.3194999999998</v>
      </c>
      <c r="Y17" s="38">
        <f t="shared" si="8"/>
        <v>1202.8700000000001</v>
      </c>
      <c r="Z17" s="38">
        <f t="shared" si="8"/>
        <v>1853.8200000000002</v>
      </c>
      <c r="AA17" s="38">
        <f t="shared" si="8"/>
        <v>0</v>
      </c>
      <c r="AB17" s="38">
        <f t="shared" si="8"/>
        <v>1672.93</v>
      </c>
      <c r="AC17" s="38">
        <f t="shared" si="8"/>
        <v>0</v>
      </c>
      <c r="AD17" s="38">
        <f t="shared" si="8"/>
        <v>2.9695</v>
      </c>
      <c r="AE17" s="38">
        <f t="shared" si="8"/>
        <v>0</v>
      </c>
      <c r="AF17" s="38">
        <f t="shared" si="8"/>
        <v>2.5499999999999998</v>
      </c>
      <c r="AG17" s="38">
        <f t="shared" si="8"/>
        <v>0</v>
      </c>
      <c r="AH17" s="70" t="s">
        <v>40</v>
      </c>
      <c r="AI17" s="71"/>
    </row>
    <row r="18" spans="1:35" s="76" customFormat="1" ht="82.5" customHeight="1" x14ac:dyDescent="0.25">
      <c r="A18" s="41"/>
      <c r="B18" s="26"/>
      <c r="C18" s="54" t="s">
        <v>29</v>
      </c>
      <c r="D18" s="55">
        <f>SUM(J18,L18,N18,P18,R18,T18,V18,X18,Z18,AB18,AD18,AF18)</f>
        <v>5124.6975000000002</v>
      </c>
      <c r="E18" s="55">
        <f>J18+L18+N18+P18+R18+T18+V18+X18</f>
        <v>4261.8780000000006</v>
      </c>
      <c r="F18" s="55">
        <f>G18</f>
        <v>4261.4800000000005</v>
      </c>
      <c r="G18" s="55">
        <f>SUM(K18,M18,O18,Q18,S18,U18,W18,Y18,AA18,AC18,AE18,AG18)</f>
        <v>4261.4800000000005</v>
      </c>
      <c r="H18" s="55">
        <f>IFERROR(G18/D18*100,0)</f>
        <v>83.155737484993026</v>
      </c>
      <c r="I18" s="55">
        <f>IFERROR(G18/E18*100,0)</f>
        <v>99.990661393873779</v>
      </c>
      <c r="J18" s="72">
        <v>300</v>
      </c>
      <c r="K18" s="73">
        <v>0</v>
      </c>
      <c r="L18" s="57">
        <v>133.5</v>
      </c>
      <c r="M18" s="57">
        <v>433.5</v>
      </c>
      <c r="N18" s="57">
        <v>0</v>
      </c>
      <c r="O18" s="57">
        <v>0</v>
      </c>
      <c r="P18" s="57">
        <f>1360150/1000</f>
        <v>1360.15</v>
      </c>
      <c r="Q18" s="57">
        <v>0</v>
      </c>
      <c r="R18" s="57">
        <f>1402969.5/1000</f>
        <v>1402.9694999999999</v>
      </c>
      <c r="S18" s="57">
        <v>1331.52</v>
      </c>
      <c r="T18" s="57">
        <f>1059319.5/1000</f>
        <v>1059.3195000000001</v>
      </c>
      <c r="U18" s="57">
        <v>1471.62</v>
      </c>
      <c r="V18" s="57">
        <f>2969.5/1000</f>
        <v>2.9695</v>
      </c>
      <c r="W18" s="57">
        <v>1021.87</v>
      </c>
      <c r="X18" s="57">
        <f>2969.5/1000</f>
        <v>2.9695</v>
      </c>
      <c r="Y18" s="57">
        <v>2.97</v>
      </c>
      <c r="Z18" s="57">
        <v>853.82</v>
      </c>
      <c r="AA18" s="57"/>
      <c r="AB18" s="57">
        <v>3.48</v>
      </c>
      <c r="AC18" s="57"/>
      <c r="AD18" s="57">
        <f>2969.5/1000</f>
        <v>2.9695</v>
      </c>
      <c r="AE18" s="57"/>
      <c r="AF18" s="57">
        <v>2.5499999999999998</v>
      </c>
      <c r="AG18" s="57"/>
      <c r="AH18" s="74"/>
      <c r="AI18" s="75"/>
    </row>
    <row r="19" spans="1:35" s="65" customFormat="1" ht="92.25" customHeight="1" x14ac:dyDescent="0.25">
      <c r="A19" s="47"/>
      <c r="B19" s="32"/>
      <c r="C19" s="54" t="s">
        <v>30</v>
      </c>
      <c r="D19" s="55">
        <f>SUM(J19,L19,N19,P19,R19,T19,V19,X19,Z19,AB19,AD19,AF19)</f>
        <v>12682.300000000001</v>
      </c>
      <c r="E19" s="55">
        <f>J19+L19+N19+P19+R19+T19+V19+X19</f>
        <v>10012.85</v>
      </c>
      <c r="F19" s="55">
        <f>G19</f>
        <v>6483.75</v>
      </c>
      <c r="G19" s="55">
        <f>SUM(K19,M19,O19,Q19,S19,U19,W19,Y19,AA19,AC19,AE19,AG19)</f>
        <v>6483.75</v>
      </c>
      <c r="H19" s="55">
        <f>IFERROR(G19/D19*100,0)</f>
        <v>51.12440172523911</v>
      </c>
      <c r="I19" s="55">
        <f>IFERROR(G19/E19*100,0)</f>
        <v>64.754290736403718</v>
      </c>
      <c r="J19" s="57">
        <v>0</v>
      </c>
      <c r="K19" s="57">
        <v>0</v>
      </c>
      <c r="L19" s="57">
        <v>1071.6500000000001</v>
      </c>
      <c r="M19" s="57">
        <v>1071.6500000000001</v>
      </c>
      <c r="N19" s="57">
        <v>1168.7</v>
      </c>
      <c r="O19" s="57">
        <v>1168.7</v>
      </c>
      <c r="P19" s="57">
        <v>1360.15</v>
      </c>
      <c r="Q19" s="57">
        <v>1360.15</v>
      </c>
      <c r="R19" s="57">
        <v>1000</v>
      </c>
      <c r="S19" s="57">
        <v>0</v>
      </c>
      <c r="T19" s="57">
        <v>2468.65</v>
      </c>
      <c r="U19" s="57">
        <v>0</v>
      </c>
      <c r="V19" s="57">
        <v>1456.35</v>
      </c>
      <c r="W19" s="57">
        <v>1683.35</v>
      </c>
      <c r="X19" s="57">
        <v>1487.35</v>
      </c>
      <c r="Y19" s="57">
        <v>1199.9000000000001</v>
      </c>
      <c r="Z19" s="57">
        <v>1000</v>
      </c>
      <c r="AA19" s="57"/>
      <c r="AB19" s="57">
        <v>1669.45</v>
      </c>
      <c r="AC19" s="57"/>
      <c r="AD19" s="57">
        <v>0</v>
      </c>
      <c r="AE19" s="57"/>
      <c r="AF19" s="57">
        <v>0</v>
      </c>
      <c r="AG19" s="57"/>
      <c r="AH19" s="74"/>
      <c r="AI19" s="64"/>
    </row>
  </sheetData>
  <mergeCells count="31">
    <mergeCell ref="B16:AG16"/>
    <mergeCell ref="A17:A19"/>
    <mergeCell ref="B17:B19"/>
    <mergeCell ref="AH4:AH6"/>
    <mergeCell ref="A8:A11"/>
    <mergeCell ref="B8:B11"/>
    <mergeCell ref="B12:AG12"/>
    <mergeCell ref="A13:A15"/>
    <mergeCell ref="B13:B15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2026-01-19T06:26:16Z</dcterms:modified>
</cp:coreProperties>
</file>