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ynovaSV\Desktop\МУНИЦИПАЛЬНАЯ  ПРОГРАММА\ТЕХЗАДАНИЕ, СЕТЕВОЙ ГРАФИК\сетевой график ФАКТ\2026\июнь\+на сайт\"/>
    </mc:Choice>
  </mc:AlternateContent>
  <bookViews>
    <workbookView xWindow="0" yWindow="0" windowWidth="28800" windowHeight="12000"/>
  </bookViews>
  <sheets>
    <sheet name="6. СЗН" sheetId="1" r:id="rId1"/>
  </sheets>
  <definedNames>
    <definedName name="Z_133BB3F8_8DD4_4AEF_8CD6_A5FB14681329_.wvu.Rows" localSheetId="0" hidden="1">'6. СЗН'!$9:$9,'6. СЗН'!$14:$14,'6. СЗН'!$18:$18,'6. СЗН'!$22:$22,'6. СЗН'!$26:$26,'6. СЗН'!$30:$31,'6. СЗН'!$34:$34,'6. СЗН'!$36:$36,'6. СЗН'!$39:$39,'6. СЗН'!$43:$43,'6. СЗН'!$47:$48</definedName>
    <definedName name="Z_20A05A62_CBE8_4538_BBC3_2AD9D3B8FAC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1E1D423_7B38_4272_8354_09B4DB62C9E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940A182_D1A7_43C5_8D6E_965BED4371B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A5A11D4_90C6_4A3E_8165_7D7BD634B22F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30B635D9_57DB_47D5_8A0F_4B30DD76996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4E221C17_6DAB_4FFA_B18C_35D4D85AF6E8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19948E4_0B24_465F_9D9E_44BE50D1D64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62453CE_35F5_40A3_AD14_6399D1197C9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DF2C78B_5EE4_439D_8D72_8D3A913B65F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60A1F930_4BEC_460A_8E14_01E47F6DD055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7C5A2A36_3D69_43D9_9018_A52C27EC78F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996EC2F0_F6EC_4E63_A83E_34865157BD8D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0E2FBF6_E560_4343_8BE6_217DC798135B_.wvu.Rows" localSheetId="0" hidden="1">'6. СЗН'!$9:$9,'6. СЗН'!$14:$14,'6. СЗН'!$18:$18,'6. СЗН'!$22:$22,'6. СЗН'!$26:$26,'6. СЗН'!$30:$31,'6. СЗН'!$34:$34,'6. СЗН'!$36:$36,'6. СЗН'!$39:$39,'6. СЗН'!$43:$43,'6. СЗН'!$47:$48</definedName>
    <definedName name="Z_A4AF2100_C59D_4F60_9EAB_56D9103463F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7640BE7_6438_4196_9A67_AF5B992A1E7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B9978E4_895D_4050_8F07_2484E22632D1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FADB96A_0516_43C1_9F1B_0604F3CAC04A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686A221_D885_4536_BEAC_E7F4BBC0215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6B60ED6_A6CC_4DA7_A8CA_5E6DB52D5A8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BF6B43F_E0FC_43DF_B91C_674F6AB4B556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01DC081_B312_4391_B775_A8CE76216D71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282AA4E_1BB5_4296_9AC6_844C0F88E5FC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68436F4_AFB3_4D1D_A7C4_56D0C677D68E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7DC638A_7F60_46C9_A1FB_9ADEAE87F332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DAEDC989_02E7_4319_8354_59410ACF3F1F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EA46B61D_849C_4795_A4FF_F8F1740022E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F528EF6A_C113_49B5_B25F_D660F898CBF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_xlnm.Print_Area" localSheetId="0">'6. СЗН'!$A$1:$AH$49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47" i="1"/>
  <c r="I47" i="1"/>
  <c r="H48" i="1"/>
  <c r="I48" i="1"/>
  <c r="H49" i="1"/>
  <c r="I49" i="1"/>
  <c r="I46" i="1"/>
  <c r="H46" i="1"/>
  <c r="H45" i="1"/>
  <c r="I45" i="1"/>
  <c r="I44" i="1"/>
  <c r="H44" i="1"/>
  <c r="I42" i="1"/>
  <c r="H42" i="1"/>
  <c r="H41" i="1"/>
  <c r="I41" i="1"/>
  <c r="I40" i="1"/>
  <c r="H40" i="1"/>
  <c r="I38" i="1"/>
  <c r="H38" i="1"/>
  <c r="I32" i="1"/>
  <c r="H32" i="1"/>
  <c r="I29" i="1"/>
  <c r="H29" i="1"/>
  <c r="H28" i="1"/>
  <c r="I28" i="1"/>
  <c r="I27" i="1"/>
  <c r="H27" i="1"/>
  <c r="I25" i="1"/>
  <c r="H25" i="1"/>
  <c r="H24" i="1"/>
  <c r="I24" i="1"/>
  <c r="I23" i="1"/>
  <c r="H23" i="1"/>
  <c r="I21" i="1"/>
  <c r="H21" i="1"/>
  <c r="I8" i="1"/>
  <c r="H8" i="1"/>
  <c r="I11" i="1"/>
  <c r="H11" i="1"/>
  <c r="I10" i="1"/>
  <c r="I13" i="1"/>
  <c r="H13" i="1"/>
  <c r="I15" i="1"/>
  <c r="H15" i="1"/>
  <c r="I16" i="1"/>
  <c r="H16" i="1"/>
  <c r="I17" i="1"/>
  <c r="H17" i="1"/>
  <c r="I33" i="1"/>
  <c r="H33" i="1"/>
  <c r="I35" i="1"/>
  <c r="H35" i="1"/>
  <c r="H20" i="1"/>
  <c r="I20" i="1"/>
  <c r="I19" i="1"/>
  <c r="H19" i="1"/>
  <c r="G49" i="1" l="1"/>
  <c r="E49" i="1" l="1"/>
  <c r="E45" i="1"/>
  <c r="E44" i="1"/>
  <c r="E35" i="1"/>
  <c r="E32" i="1"/>
  <c r="E28" i="1"/>
  <c r="E27" i="1"/>
  <c r="E24" i="1"/>
  <c r="E23" i="1"/>
  <c r="E25" i="1"/>
  <c r="E20" i="1"/>
  <c r="E19" i="1"/>
  <c r="AI45" i="1" l="1"/>
  <c r="O28" i="1"/>
  <c r="AI9" i="1" l="1"/>
  <c r="F32" i="1" l="1"/>
  <c r="F28" i="1"/>
  <c r="F24" i="1"/>
  <c r="V32" i="1" l="1"/>
  <c r="L32" i="1"/>
  <c r="J32" i="1"/>
  <c r="V28" i="1"/>
  <c r="L28" i="1"/>
  <c r="J28" i="1"/>
  <c r="V24" i="1"/>
  <c r="L24" i="1"/>
  <c r="J24" i="1"/>
  <c r="F49" i="1" l="1"/>
  <c r="D49" i="1"/>
  <c r="G48" i="1"/>
  <c r="E48" i="1"/>
  <c r="D48" i="1"/>
  <c r="G47" i="1"/>
  <c r="G46" i="1" s="1"/>
  <c r="F47" i="1"/>
  <c r="E47" i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5" i="1"/>
  <c r="D45" i="1"/>
  <c r="AQ44" i="1"/>
  <c r="AG42" i="1"/>
  <c r="G44" i="1"/>
  <c r="AI44" i="1" s="1"/>
  <c r="D44" i="1"/>
  <c r="G43" i="1"/>
  <c r="F43" i="1"/>
  <c r="E43" i="1"/>
  <c r="D43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N38" i="1" s="1"/>
  <c r="M40" i="1"/>
  <c r="L40" i="1"/>
  <c r="K40" i="1"/>
  <c r="J40" i="1"/>
  <c r="F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E39" i="1" s="1"/>
  <c r="G36" i="1"/>
  <c r="F36" i="1"/>
  <c r="E36" i="1"/>
  <c r="D36" i="1"/>
  <c r="G35" i="1"/>
  <c r="D35" i="1"/>
  <c r="I34" i="1"/>
  <c r="G34" i="1"/>
  <c r="E34" i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G32" i="1"/>
  <c r="AI32" i="1" s="1"/>
  <c r="D32" i="1"/>
  <c r="G31" i="1"/>
  <c r="I31" i="1" s="1"/>
  <c r="E31" i="1"/>
  <c r="D31" i="1"/>
  <c r="G30" i="1"/>
  <c r="F30" i="1" s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8" i="1"/>
  <c r="AI28" i="1" s="1"/>
  <c r="D28" i="1"/>
  <c r="G27" i="1"/>
  <c r="AI27" i="1" s="1"/>
  <c r="D27" i="1"/>
  <c r="G26" i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U21" i="1"/>
  <c r="D24" i="1"/>
  <c r="G23" i="1"/>
  <c r="AI23" i="1" s="1"/>
  <c r="D23" i="1"/>
  <c r="G22" i="1"/>
  <c r="F22" i="1" s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T21" i="1"/>
  <c r="S21" i="1"/>
  <c r="R21" i="1"/>
  <c r="Q21" i="1"/>
  <c r="P21" i="1"/>
  <c r="O21" i="1"/>
  <c r="N21" i="1"/>
  <c r="M21" i="1"/>
  <c r="L21" i="1"/>
  <c r="K21" i="1"/>
  <c r="J21" i="1"/>
  <c r="G20" i="1"/>
  <c r="D20" i="1"/>
  <c r="G19" i="1"/>
  <c r="AI19" i="1" s="1"/>
  <c r="D19" i="1"/>
  <c r="G18" i="1"/>
  <c r="H18" i="1" s="1"/>
  <c r="E18" i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F11" i="1" s="1"/>
  <c r="AE16" i="1"/>
  <c r="AE11" i="1" s="1"/>
  <c r="AD16" i="1"/>
  <c r="AC16" i="1"/>
  <c r="AC11" i="1" s="1"/>
  <c r="AB16" i="1"/>
  <c r="AB11" i="1" s="1"/>
  <c r="AA16" i="1"/>
  <c r="Z16" i="1"/>
  <c r="Y16" i="1"/>
  <c r="X16" i="1"/>
  <c r="X11" i="1" s="1"/>
  <c r="W16" i="1"/>
  <c r="W11" i="1" s="1"/>
  <c r="V16" i="1"/>
  <c r="T16" i="1"/>
  <c r="T11" i="1" s="1"/>
  <c r="S16" i="1"/>
  <c r="R16" i="1"/>
  <c r="Q16" i="1"/>
  <c r="P16" i="1"/>
  <c r="P11" i="1" s="1"/>
  <c r="O16" i="1"/>
  <c r="O11" i="1" s="1"/>
  <c r="N16" i="1"/>
  <c r="N11" i="1" s="1"/>
  <c r="M16" i="1"/>
  <c r="M11" i="1" s="1"/>
  <c r="L16" i="1"/>
  <c r="L11" i="1" s="1"/>
  <c r="K16" i="1"/>
  <c r="J16" i="1"/>
  <c r="AG15" i="1"/>
  <c r="AF15" i="1"/>
  <c r="AE15" i="1"/>
  <c r="AD15" i="1"/>
  <c r="AC15" i="1"/>
  <c r="AB15" i="1"/>
  <c r="AA15" i="1"/>
  <c r="AA10" i="1" s="1"/>
  <c r="Z15" i="1"/>
  <c r="Y15" i="1"/>
  <c r="X15" i="1"/>
  <c r="W15" i="1"/>
  <c r="V15" i="1"/>
  <c r="U15" i="1"/>
  <c r="T15" i="1"/>
  <c r="S15" i="1"/>
  <c r="S10" i="1" s="1"/>
  <c r="R15" i="1"/>
  <c r="Q15" i="1"/>
  <c r="P15" i="1"/>
  <c r="O15" i="1"/>
  <c r="O10" i="1" s="1"/>
  <c r="N15" i="1"/>
  <c r="M15" i="1"/>
  <c r="L15" i="1"/>
  <c r="K15" i="1"/>
  <c r="K10" i="1" s="1"/>
  <c r="J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G14" i="1" s="1"/>
  <c r="F14" i="1" s="1"/>
  <c r="N14" i="1"/>
  <c r="M14" i="1"/>
  <c r="L14" i="1"/>
  <c r="K14" i="1"/>
  <c r="J14" i="1"/>
  <c r="E14" i="1"/>
  <c r="AA13" i="1"/>
  <c r="G9" i="1"/>
  <c r="E9" i="1"/>
  <c r="D9" i="1"/>
  <c r="AI20" i="1" l="1"/>
  <c r="F20" i="1"/>
  <c r="AF38" i="1"/>
  <c r="L13" i="1"/>
  <c r="I18" i="1"/>
  <c r="G33" i="1"/>
  <c r="O38" i="1"/>
  <c r="K13" i="1"/>
  <c r="AD13" i="1"/>
  <c r="F31" i="1"/>
  <c r="H34" i="1"/>
  <c r="G39" i="1"/>
  <c r="Y38" i="1"/>
  <c r="X38" i="1"/>
  <c r="D14" i="1"/>
  <c r="H14" i="1" s="1"/>
  <c r="H31" i="1"/>
  <c r="Y11" i="1"/>
  <c r="AA38" i="1"/>
  <c r="K11" i="1"/>
  <c r="AG11" i="1"/>
  <c r="S38" i="1"/>
  <c r="S11" i="1"/>
  <c r="S8" i="1" s="1"/>
  <c r="I9" i="1"/>
  <c r="Y10" i="1"/>
  <c r="Z11" i="1"/>
  <c r="H26" i="1"/>
  <c r="D29" i="1"/>
  <c r="I43" i="1"/>
  <c r="D33" i="1"/>
  <c r="J11" i="1"/>
  <c r="R11" i="1"/>
  <c r="I26" i="1"/>
  <c r="D42" i="1"/>
  <c r="T13" i="1"/>
  <c r="F15" i="1"/>
  <c r="F10" i="1" s="1"/>
  <c r="W38" i="1"/>
  <c r="J10" i="1"/>
  <c r="AB13" i="1"/>
  <c r="S13" i="1"/>
  <c r="G17" i="1"/>
  <c r="N13" i="1"/>
  <c r="M13" i="1"/>
  <c r="D17" i="1"/>
  <c r="V13" i="1"/>
  <c r="D21" i="1"/>
  <c r="V11" i="1"/>
  <c r="E21" i="1"/>
  <c r="AC13" i="1"/>
  <c r="G25" i="1"/>
  <c r="AA11" i="1"/>
  <c r="AA8" i="1" s="1"/>
  <c r="O8" i="1"/>
  <c r="D25" i="1"/>
  <c r="AD11" i="1"/>
  <c r="E29" i="1"/>
  <c r="AI29" i="1" s="1"/>
  <c r="R10" i="1"/>
  <c r="Z10" i="1"/>
  <c r="T10" i="1"/>
  <c r="T8" i="1" s="1"/>
  <c r="AB10" i="1"/>
  <c r="AB8" i="1" s="1"/>
  <c r="L10" i="1"/>
  <c r="L8" i="1" s="1"/>
  <c r="G15" i="1"/>
  <c r="M10" i="1"/>
  <c r="M8" i="1" s="1"/>
  <c r="U10" i="1"/>
  <c r="AC10" i="1"/>
  <c r="AC8" i="1" s="1"/>
  <c r="O13" i="1"/>
  <c r="W13" i="1"/>
  <c r="AE13" i="1"/>
  <c r="V10" i="1"/>
  <c r="AD10" i="1"/>
  <c r="AE10" i="1"/>
  <c r="D15" i="1"/>
  <c r="G42" i="1"/>
  <c r="AC38" i="1"/>
  <c r="AE8" i="1"/>
  <c r="N10" i="1"/>
  <c r="N8" i="1" s="1"/>
  <c r="F45" i="1"/>
  <c r="F41" i="1" s="1"/>
  <c r="AD38" i="1"/>
  <c r="AF10" i="1"/>
  <c r="AF8" i="1" s="1"/>
  <c r="AG10" i="1"/>
  <c r="AG8" i="1" s="1"/>
  <c r="AG38" i="1"/>
  <c r="AE38" i="1"/>
  <c r="AB38" i="1"/>
  <c r="X10" i="1"/>
  <c r="X8" i="1" s="1"/>
  <c r="W10" i="1"/>
  <c r="W8" i="1" s="1"/>
  <c r="V38" i="1"/>
  <c r="U38" i="1"/>
  <c r="T38" i="1"/>
  <c r="Q10" i="1"/>
  <c r="P38" i="1"/>
  <c r="M38" i="1"/>
  <c r="G40" i="1"/>
  <c r="L38" i="1"/>
  <c r="D40" i="1"/>
  <c r="E40" i="1"/>
  <c r="E46" i="1"/>
  <c r="D46" i="1"/>
  <c r="E41" i="1"/>
  <c r="D41" i="1"/>
  <c r="Y8" i="1"/>
  <c r="K8" i="1"/>
  <c r="F39" i="1"/>
  <c r="I39" i="1"/>
  <c r="H22" i="1"/>
  <c r="G29" i="1"/>
  <c r="H30" i="1"/>
  <c r="Q38" i="1"/>
  <c r="E42" i="1"/>
  <c r="P13" i="1"/>
  <c r="X13" i="1"/>
  <c r="AF13" i="1"/>
  <c r="I14" i="1"/>
  <c r="I22" i="1"/>
  <c r="I30" i="1"/>
  <c r="H36" i="1"/>
  <c r="J38" i="1"/>
  <c r="R38" i="1"/>
  <c r="Z38" i="1"/>
  <c r="F9" i="1"/>
  <c r="Q13" i="1"/>
  <c r="Y13" i="1"/>
  <c r="AG13" i="1"/>
  <c r="D16" i="1"/>
  <c r="E17" i="1"/>
  <c r="F18" i="1"/>
  <c r="F26" i="1"/>
  <c r="F25" i="1" s="1"/>
  <c r="E33" i="1"/>
  <c r="F34" i="1"/>
  <c r="F33" i="1" s="1"/>
  <c r="I36" i="1"/>
  <c r="K38" i="1"/>
  <c r="D39" i="1"/>
  <c r="H39" i="1" s="1"/>
  <c r="H43" i="1"/>
  <c r="P10" i="1"/>
  <c r="P8" i="1" s="1"/>
  <c r="Q11" i="1"/>
  <c r="J13" i="1"/>
  <c r="R13" i="1"/>
  <c r="Z13" i="1"/>
  <c r="E16" i="1"/>
  <c r="U16" i="1"/>
  <c r="G16" i="1" s="1"/>
  <c r="F17" i="1"/>
  <c r="G41" i="1"/>
  <c r="H9" i="1"/>
  <c r="E15" i="1"/>
  <c r="G24" i="1"/>
  <c r="AI24" i="1" s="1"/>
  <c r="F48" i="1"/>
  <c r="F46" i="1" s="1"/>
  <c r="AI25" i="1" l="1"/>
  <c r="AI17" i="1"/>
  <c r="AI42" i="1"/>
  <c r="R8" i="1"/>
  <c r="J8" i="1"/>
  <c r="F29" i="1"/>
  <c r="Z8" i="1"/>
  <c r="E38" i="1"/>
  <c r="D11" i="1"/>
  <c r="V8" i="1"/>
  <c r="Q8" i="1"/>
  <c r="AD8" i="1"/>
  <c r="D13" i="1"/>
  <c r="F38" i="1"/>
  <c r="F42" i="1"/>
  <c r="G10" i="1"/>
  <c r="G38" i="1"/>
  <c r="G13" i="1"/>
  <c r="G21" i="1"/>
  <c r="AI21" i="1" s="1"/>
  <c r="D38" i="1"/>
  <c r="E13" i="1"/>
  <c r="E10" i="1"/>
  <c r="D10" i="1"/>
  <c r="E11" i="1"/>
  <c r="U13" i="1"/>
  <c r="U11" i="1"/>
  <c r="U8" i="1" s="1"/>
  <c r="D8" i="1" l="1"/>
  <c r="G11" i="1"/>
  <c r="E8" i="1"/>
  <c r="F21" i="1"/>
  <c r="F16" i="1"/>
  <c r="F11" i="1" l="1"/>
  <c r="F8" i="1" s="1"/>
  <c r="F13" i="1"/>
  <c r="G8" i="1"/>
  <c r="AI8" i="1" l="1"/>
</calcChain>
</file>

<file path=xl/sharedStrings.xml><?xml version="1.0" encoding="utf-8"?>
<sst xmlns="http://schemas.openxmlformats.org/spreadsheetml/2006/main" count="109" uniqueCount="50">
  <si>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</si>
  <si>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</si>
  <si>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</si>
  <si>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</si>
  <si>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</si>
  <si>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</si>
  <si>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</si>
  <si>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</si>
  <si>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</si>
  <si>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</si>
  <si>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</si>
  <si>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</si>
  <si>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</si>
  <si>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</si>
  <si>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</si>
  <si>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</si>
  <si>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</si>
  <si>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</si>
  <si>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</si>
  <si>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</si>
  <si>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</si>
  <si>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</si>
  <si>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</si>
  <si>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</si>
  <si>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</si>
  <si>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</si>
  <si>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</si>
  <si>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</si>
  <si>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</si>
  <si>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</si>
  <si>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</si>
  <si>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</si>
  <si>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</si>
  <si>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</si>
  <si>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</si>
  <si>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</si>
  <si>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</si>
  <si>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</si>
  <si>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t>4. Привлечены прочие специалисты для организации работ трудовых бригад несовершеннолетних граждан</t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</si>
  <si>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</si>
  <si>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</si>
  <si>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</si>
  <si>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</si>
  <si>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</si>
  <si>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t>Организованы смотры – конкурсы по охране труда</t>
  </si>
  <si>
    <t>Остаток плановых ассигнований составил: 169,58 тыс.руб.:
1) по бюджету г.Когалыма - 139,24 тыс. руб.                                                             Оплата труда гражданского персонала, начисления на выплаты по оплате труда (работники приняты не в запланированные даты и отработали не полный месяц);
2) по бюджету автономного округа - 30,34 тыс.руб.                                         Оплата труда гражданского персонала  (работники приняты не в запланированные даты, отработали не полный месяц).                                       Средства будут освоены в июле 2026 года.</t>
  </si>
  <si>
    <t>Остаток плановых ассигнований по бюджету автономного округа в сумме 198,68 тыс. рублей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Специалистами отдела по труду и занятости: рассмотрено 482 устных и 8 письменных обращений,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</si>
  <si>
    <t xml:space="preserve">Остаток плановых ассигнований по бюджету г.Когалыма составил 432,08 тыс.руб. (оплата труда и начисления на неё).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Средства будут освоены в период трудоустройства несовершеннолетних граждан с сентября по ноябрь 2026 года.              </t>
  </si>
  <si>
    <t xml:space="preserve">Остаток плановых ассигнований составил 375,74 тыс.руб.:                      1) по бюджету г. Когалыма - 181,91 тыс. руб. из них:                                                      179,63 тыс. руб. оплата труда и начисления на неё (за фактически отработанное время несовершеннолетних граждан согласно табеля рабочего времени);                                                   2,28 тыс. руб. экономия по результатам проведённых торгов на приобретение спец.одежды и аптечек;                                                 2) по бюджету автономного округа -193,83 тыс. руб. оплата труда и начисления на неё (за фактически отработанное время несовершеннолетних граждан согласно табеля рабочего времени).                                                Средства будут освоены в июле 2026 года.                                                        </t>
  </si>
  <si>
    <t xml:space="preserve">Остаток плановых ассигнований по бюджету г.Когалыма составил 12,32 тыс.руб., из них:                                        1,50 тыс. руб. оплата труда и начисления на неё (за фактически отработанное время трудоустроенных граждан согласно табеля рабочего времени);                                                    10,82 тыс. руб. приобретение мягкого инвентаря (экономия по результатам проведённых торгов).                                    Средства будут освоены в июле 2026 года.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</si>
</sst>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3" fillId="0" borderId="0" xfId="1" applyFont="1" applyFill="1" applyProtection="1"/>
    <xf numFmtId="0" fontId="8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vertical="center"/>
    </xf>
    <xf numFmtId="0" fontId="3" fillId="0" borderId="0" xfId="1" applyFont="1" applyAlignment="1" applyProtection="1">
      <alignment vertical="center"/>
    </xf>
    <xf numFmtId="166" fontId="8" fillId="0" borderId="0" xfId="1" applyNumberFormat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166" fontId="9" fillId="0" borderId="0" xfId="1" applyNumberFormat="1" applyFont="1" applyAlignment="1" applyProtection="1">
      <alignment vertical="center"/>
    </xf>
    <xf numFmtId="2" fontId="8" fillId="0" borderId="0" xfId="1" applyNumberFormat="1" applyFont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10" fillId="0" borderId="5" xfId="1" applyFont="1" applyBorder="1" applyAlignment="1" applyProtection="1">
      <alignment vertical="center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vertical="center" wrapText="1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0" fontId="10" fillId="0" borderId="8" xfId="1" applyFont="1" applyBorder="1" applyAlignment="1" applyProtection="1">
      <alignment vertical="center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vertical="top" wrapText="1"/>
    </xf>
    <xf numFmtId="0" fontId="10" fillId="0" borderId="5" xfId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left" vertical="top" wrapText="1"/>
      <protection locked="0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vertical="center" wrapText="1"/>
    </xf>
    <xf numFmtId="0" fontId="12" fillId="0" borderId="9" xfId="1" applyFont="1" applyBorder="1" applyAlignment="1" applyProtection="1">
      <alignment vertical="center"/>
    </xf>
    <xf numFmtId="0" fontId="12" fillId="0" borderId="0" xfId="1" applyFont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0" xfId="1" applyNumberFormat="1" applyFont="1" applyFill="1" applyAlignment="1" applyProtection="1">
      <alignment vertical="center"/>
    </xf>
    <xf numFmtId="164" fontId="10" fillId="0" borderId="9" xfId="1" applyNumberFormat="1" applyFont="1" applyBorder="1" applyAlignment="1" applyProtection="1">
      <alignment horizontal="center" vertical="center"/>
    </xf>
    <xf numFmtId="164" fontId="5" fillId="0" borderId="9" xfId="1" applyNumberFormat="1" applyFont="1" applyFill="1" applyBorder="1" applyAlignment="1" applyProtection="1">
      <alignment horizontal="center" vertical="center"/>
    </xf>
    <xf numFmtId="164" fontId="5" fillId="0" borderId="9" xfId="1" applyNumberFormat="1" applyFont="1" applyBorder="1" applyAlignment="1" applyProtection="1">
      <alignment horizontal="center" vertical="center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left" vertical="center" wrapText="1"/>
    </xf>
    <xf numFmtId="0" fontId="10" fillId="0" borderId="5" xfId="1" applyFont="1" applyFill="1" applyBorder="1" applyAlignment="1" applyProtection="1">
      <alignment horizontal="left" vertical="center" wrapText="1"/>
    </xf>
    <xf numFmtId="0" fontId="10" fillId="0" borderId="8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Q49"/>
  <sheetViews>
    <sheetView tabSelected="1" view="pageBreakPreview" zoomScaleNormal="85" zoomScaleSheetLayoutView="100" workbookViewId="0">
      <pane xSplit="6" ySplit="7" topLeftCell="AC29" activePane="bottomRight" state="frozen"/>
      <selection pane="topRight" activeCell="G1" sqref="G1"/>
      <selection pane="bottomLeft" activeCell="A8" sqref="A8"/>
      <selection pane="bottomRight" activeCell="X59" sqref="X59"/>
    </sheetView>
  </sheetViews>
  <sheetFormatPr defaultColWidth="9.140625" defaultRowHeight="15" x14ac:dyDescent="0.25"/>
  <cols>
    <col min="1" max="1" width="6.5703125" style="17" customWidth="1"/>
    <col min="2" max="2" width="34.5703125" style="17" customWidth="1"/>
    <col min="3" max="3" width="20.85546875" style="18" customWidth="1"/>
    <col min="4" max="4" width="18" style="19" customWidth="1"/>
    <col min="5" max="5" width="14.7109375" style="17" customWidth="1"/>
    <col min="6" max="6" width="15" style="17" customWidth="1"/>
    <col min="7" max="7" width="13.85546875" style="17" customWidth="1"/>
    <col min="8" max="8" width="12.140625" style="17" customWidth="1"/>
    <col min="9" max="9" width="10.85546875" style="17" customWidth="1"/>
    <col min="10" max="10" width="14.28515625" style="17" customWidth="1"/>
    <col min="11" max="11" width="13.5703125" style="17" customWidth="1"/>
    <col min="12" max="12" width="15.140625" style="17" customWidth="1"/>
    <col min="13" max="13" width="13" style="17" customWidth="1"/>
    <col min="14" max="14" width="15.28515625" style="17" customWidth="1"/>
    <col min="15" max="15" width="11.5703125" style="17" customWidth="1"/>
    <col min="16" max="16" width="15" style="17" customWidth="1"/>
    <col min="17" max="17" width="11.5703125" style="17" customWidth="1"/>
    <col min="18" max="18" width="14.42578125" style="17" customWidth="1"/>
    <col min="19" max="19" width="11.5703125" style="17" customWidth="1"/>
    <col min="20" max="20" width="13" style="17" customWidth="1"/>
    <col min="21" max="21" width="11.5703125" style="17" customWidth="1"/>
    <col min="22" max="22" width="14.28515625" style="17" customWidth="1"/>
    <col min="23" max="23" width="11.5703125" style="17" customWidth="1"/>
    <col min="24" max="24" width="15" style="17" customWidth="1"/>
    <col min="25" max="25" width="11.5703125" style="17" customWidth="1"/>
    <col min="26" max="26" width="16.140625" style="17" customWidth="1"/>
    <col min="27" max="27" width="11.5703125" style="17" customWidth="1"/>
    <col min="28" max="28" width="14.85546875" style="17" customWidth="1"/>
    <col min="29" max="29" width="11.5703125" style="17" customWidth="1"/>
    <col min="30" max="30" width="13.42578125" style="17" customWidth="1"/>
    <col min="31" max="31" width="11.5703125" style="17" customWidth="1"/>
    <col min="32" max="32" width="13.7109375" style="17" customWidth="1"/>
    <col min="33" max="33" width="11.5703125" style="17" customWidth="1"/>
    <col min="34" max="34" width="42.140625" style="17" customWidth="1"/>
    <col min="35" max="35" width="42.140625" style="17" hidden="1" customWidth="1"/>
    <col min="36" max="42" width="9.140625" style="17"/>
    <col min="43" max="43" width="26" style="17" customWidth="1"/>
    <col min="44" max="16384" width="9.140625" style="17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41"/>
      <c r="B2" s="41"/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1:35" s="1" customFormat="1" ht="27" customHeight="1" x14ac:dyDescent="0.25">
      <c r="A3" s="41"/>
      <c r="B3" s="41"/>
      <c r="C3" s="59" t="s">
        <v>1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/>
      <c r="AE3" s="44"/>
      <c r="AF3" s="44"/>
      <c r="AG3" s="44" t="s">
        <v>2</v>
      </c>
      <c r="AH3" s="44"/>
    </row>
    <row r="4" spans="1:35" s="1" customFormat="1" ht="15" customHeight="1" x14ac:dyDescent="0.25">
      <c r="A4" s="60" t="s">
        <v>3</v>
      </c>
      <c r="B4" s="63" t="s">
        <v>4</v>
      </c>
      <c r="C4" s="66" t="s">
        <v>5</v>
      </c>
      <c r="D4" s="69" t="s">
        <v>6</v>
      </c>
      <c r="E4" s="71" t="s">
        <v>6</v>
      </c>
      <c r="F4" s="71" t="s">
        <v>7</v>
      </c>
      <c r="G4" s="71" t="s">
        <v>8</v>
      </c>
      <c r="H4" s="54" t="s">
        <v>9</v>
      </c>
      <c r="I4" s="55"/>
      <c r="J4" s="54" t="s">
        <v>10</v>
      </c>
      <c r="K4" s="55"/>
      <c r="L4" s="54" t="s">
        <v>11</v>
      </c>
      <c r="M4" s="55"/>
      <c r="N4" s="54" t="s">
        <v>12</v>
      </c>
      <c r="O4" s="55"/>
      <c r="P4" s="54" t="s">
        <v>13</v>
      </c>
      <c r="Q4" s="55"/>
      <c r="R4" s="54" t="s">
        <v>14</v>
      </c>
      <c r="S4" s="55"/>
      <c r="T4" s="54" t="s">
        <v>15</v>
      </c>
      <c r="U4" s="55"/>
      <c r="V4" s="54" t="s">
        <v>16</v>
      </c>
      <c r="W4" s="55"/>
      <c r="X4" s="54" t="s">
        <v>17</v>
      </c>
      <c r="Y4" s="55"/>
      <c r="Z4" s="54" t="s">
        <v>18</v>
      </c>
      <c r="AA4" s="55"/>
      <c r="AB4" s="54" t="s">
        <v>19</v>
      </c>
      <c r="AC4" s="55"/>
      <c r="AD4" s="54" t="s">
        <v>20</v>
      </c>
      <c r="AE4" s="55"/>
      <c r="AF4" s="54" t="s">
        <v>21</v>
      </c>
      <c r="AG4" s="55"/>
      <c r="AH4" s="73" t="s">
        <v>22</v>
      </c>
    </row>
    <row r="5" spans="1:35" s="1" customFormat="1" ht="39" customHeight="1" x14ac:dyDescent="0.25">
      <c r="A5" s="61"/>
      <c r="B5" s="64"/>
      <c r="C5" s="67"/>
      <c r="D5" s="70"/>
      <c r="E5" s="72"/>
      <c r="F5" s="72"/>
      <c r="G5" s="72"/>
      <c r="H5" s="56"/>
      <c r="I5" s="57"/>
      <c r="J5" s="56"/>
      <c r="K5" s="57"/>
      <c r="L5" s="56"/>
      <c r="M5" s="57"/>
      <c r="N5" s="56"/>
      <c r="O5" s="57"/>
      <c r="P5" s="56"/>
      <c r="Q5" s="57"/>
      <c r="R5" s="56"/>
      <c r="S5" s="57"/>
      <c r="T5" s="56"/>
      <c r="U5" s="57"/>
      <c r="V5" s="56"/>
      <c r="W5" s="57"/>
      <c r="X5" s="56"/>
      <c r="Y5" s="57"/>
      <c r="Z5" s="56"/>
      <c r="AA5" s="57"/>
      <c r="AB5" s="56"/>
      <c r="AC5" s="57"/>
      <c r="AD5" s="56"/>
      <c r="AE5" s="57"/>
      <c r="AF5" s="56"/>
      <c r="AG5" s="57"/>
      <c r="AH5" s="74"/>
    </row>
    <row r="6" spans="1:35" s="1" customFormat="1" ht="64.5" customHeight="1" x14ac:dyDescent="0.25">
      <c r="A6" s="62"/>
      <c r="B6" s="65"/>
      <c r="C6" s="68"/>
      <c r="D6" s="45">
        <v>2026</v>
      </c>
      <c r="E6" s="46">
        <v>46204</v>
      </c>
      <c r="F6" s="46">
        <v>46204</v>
      </c>
      <c r="G6" s="46">
        <v>46204</v>
      </c>
      <c r="H6" s="47" t="s">
        <v>23</v>
      </c>
      <c r="I6" s="47" t="s">
        <v>24</v>
      </c>
      <c r="J6" s="47" t="s">
        <v>25</v>
      </c>
      <c r="K6" s="47" t="s">
        <v>26</v>
      </c>
      <c r="L6" s="47" t="s">
        <v>25</v>
      </c>
      <c r="M6" s="47" t="s">
        <v>26</v>
      </c>
      <c r="N6" s="47" t="s">
        <v>25</v>
      </c>
      <c r="O6" s="47" t="s">
        <v>26</v>
      </c>
      <c r="P6" s="47" t="s">
        <v>25</v>
      </c>
      <c r="Q6" s="47" t="s">
        <v>26</v>
      </c>
      <c r="R6" s="47" t="s">
        <v>25</v>
      </c>
      <c r="S6" s="47" t="s">
        <v>26</v>
      </c>
      <c r="T6" s="47" t="s">
        <v>25</v>
      </c>
      <c r="U6" s="47" t="s">
        <v>26</v>
      </c>
      <c r="V6" s="47" t="s">
        <v>25</v>
      </c>
      <c r="W6" s="47" t="s">
        <v>26</v>
      </c>
      <c r="X6" s="47" t="s">
        <v>25</v>
      </c>
      <c r="Y6" s="47" t="s">
        <v>26</v>
      </c>
      <c r="Z6" s="47" t="s">
        <v>25</v>
      </c>
      <c r="AA6" s="47" t="s">
        <v>26</v>
      </c>
      <c r="AB6" s="47" t="s">
        <v>25</v>
      </c>
      <c r="AC6" s="47" t="s">
        <v>26</v>
      </c>
      <c r="AD6" s="47" t="s">
        <v>25</v>
      </c>
      <c r="AE6" s="47" t="s">
        <v>26</v>
      </c>
      <c r="AF6" s="47" t="s">
        <v>25</v>
      </c>
      <c r="AG6" s="47" t="s">
        <v>26</v>
      </c>
      <c r="AH6" s="75"/>
    </row>
    <row r="7" spans="1:35" s="9" customFormat="1" ht="15.75" x14ac:dyDescent="0.25">
      <c r="A7" s="48">
        <v>1</v>
      </c>
      <c r="B7" s="48">
        <v>2</v>
      </c>
      <c r="C7" s="49">
        <v>3</v>
      </c>
      <c r="D7" s="48">
        <v>4</v>
      </c>
      <c r="E7" s="48">
        <v>5</v>
      </c>
      <c r="F7" s="48">
        <v>6</v>
      </c>
      <c r="G7" s="48">
        <v>7</v>
      </c>
      <c r="H7" s="48">
        <v>8</v>
      </c>
      <c r="I7" s="48">
        <v>9</v>
      </c>
      <c r="J7" s="48">
        <v>10</v>
      </c>
      <c r="K7" s="48">
        <v>11</v>
      </c>
      <c r="L7" s="48">
        <v>12</v>
      </c>
      <c r="M7" s="48">
        <v>13</v>
      </c>
      <c r="N7" s="48">
        <v>14</v>
      </c>
      <c r="O7" s="48">
        <v>15</v>
      </c>
      <c r="P7" s="48">
        <v>16</v>
      </c>
      <c r="Q7" s="48">
        <v>17</v>
      </c>
      <c r="R7" s="48">
        <v>18</v>
      </c>
      <c r="S7" s="48">
        <v>19</v>
      </c>
      <c r="T7" s="48">
        <v>20</v>
      </c>
      <c r="U7" s="48">
        <v>21</v>
      </c>
      <c r="V7" s="48">
        <v>22</v>
      </c>
      <c r="W7" s="48">
        <v>23</v>
      </c>
      <c r="X7" s="48">
        <v>24</v>
      </c>
      <c r="Y7" s="48">
        <v>25</v>
      </c>
      <c r="Z7" s="48">
        <v>26</v>
      </c>
      <c r="AA7" s="48">
        <v>27</v>
      </c>
      <c r="AB7" s="48">
        <v>28</v>
      </c>
      <c r="AC7" s="48">
        <v>29</v>
      </c>
      <c r="AD7" s="48">
        <v>30</v>
      </c>
      <c r="AE7" s="48">
        <v>31</v>
      </c>
      <c r="AF7" s="48">
        <v>32</v>
      </c>
      <c r="AG7" s="48">
        <v>33</v>
      </c>
      <c r="AH7" s="48">
        <v>34</v>
      </c>
    </row>
    <row r="8" spans="1:35" s="10" customFormat="1" ht="31.5" customHeight="1" x14ac:dyDescent="0.25">
      <c r="A8" s="76"/>
      <c r="B8" s="78" t="s">
        <v>27</v>
      </c>
      <c r="C8" s="36" t="s">
        <v>28</v>
      </c>
      <c r="D8" s="22">
        <f>D10+D11</f>
        <v>44521.9</v>
      </c>
      <c r="E8" s="22">
        <f>E10+E11</f>
        <v>19434.923429999999</v>
      </c>
      <c r="F8" s="22">
        <f>F10+F11</f>
        <v>18872.843799999999</v>
      </c>
      <c r="G8" s="22">
        <f>G10+G11</f>
        <v>18246.527959999999</v>
      </c>
      <c r="H8" s="51">
        <f>G8/D8*100</f>
        <v>40.983264326095693</v>
      </c>
      <c r="I8" s="51">
        <f>G8/E8*100</f>
        <v>93.885257771761644</v>
      </c>
      <c r="J8" s="37">
        <f>J10+J11</f>
        <v>10381.36721</v>
      </c>
      <c r="K8" s="37">
        <f t="shared" ref="K8:AG8" si="0">K10+K11</f>
        <v>390.19594000000001</v>
      </c>
      <c r="L8" s="37">
        <f t="shared" si="0"/>
        <v>3519.4383399999997</v>
      </c>
      <c r="M8" s="37">
        <f t="shared" si="0"/>
        <v>1486.1087299999999</v>
      </c>
      <c r="N8" s="37">
        <f t="shared" si="0"/>
        <v>745.41566</v>
      </c>
      <c r="O8" s="37">
        <f t="shared" si="0"/>
        <v>1456.6428099999998</v>
      </c>
      <c r="P8" s="37">
        <f t="shared" si="0"/>
        <v>1029.6587</v>
      </c>
      <c r="Q8" s="37">
        <f t="shared" si="0"/>
        <v>1937.9121399999999</v>
      </c>
      <c r="R8" s="37">
        <f t="shared" si="0"/>
        <v>797.12786000000006</v>
      </c>
      <c r="S8" s="37">
        <f t="shared" si="0"/>
        <v>1395.44696</v>
      </c>
      <c r="T8" s="37">
        <f t="shared" si="0"/>
        <v>2961.9156600000006</v>
      </c>
      <c r="U8" s="37">
        <f t="shared" si="0"/>
        <v>11580.221379999999</v>
      </c>
      <c r="V8" s="37">
        <f t="shared" si="0"/>
        <v>19660.783820000001</v>
      </c>
      <c r="W8" s="37">
        <f t="shared" si="0"/>
        <v>0</v>
      </c>
      <c r="X8" s="37">
        <f t="shared" si="0"/>
        <v>2400.2716599999999</v>
      </c>
      <c r="Y8" s="37">
        <f t="shared" si="0"/>
        <v>0</v>
      </c>
      <c r="Z8" s="37">
        <f t="shared" si="0"/>
        <v>605.40466000000004</v>
      </c>
      <c r="AA8" s="37">
        <f t="shared" si="0"/>
        <v>0</v>
      </c>
      <c r="AB8" s="37">
        <f t="shared" si="0"/>
        <v>861.45668000000012</v>
      </c>
      <c r="AC8" s="37">
        <f t="shared" si="0"/>
        <v>0</v>
      </c>
      <c r="AD8" s="37">
        <f t="shared" si="0"/>
        <v>706.61566000000005</v>
      </c>
      <c r="AE8" s="37">
        <f t="shared" si="0"/>
        <v>0</v>
      </c>
      <c r="AF8" s="37">
        <f t="shared" si="0"/>
        <v>852.44408999999996</v>
      </c>
      <c r="AG8" s="37">
        <f t="shared" si="0"/>
        <v>0</v>
      </c>
      <c r="AH8" s="24"/>
      <c r="AI8" s="50">
        <f>E8-G8</f>
        <v>1188.3954699999995</v>
      </c>
    </row>
    <row r="9" spans="1:35" s="11" customFormat="1" ht="26.25" hidden="1" customHeight="1" x14ac:dyDescent="0.25">
      <c r="A9" s="77"/>
      <c r="B9" s="79"/>
      <c r="C9" s="38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52">
        <f t="shared" ref="H9" si="1">IFERROR(G9/D9*100,0)</f>
        <v>0</v>
      </c>
      <c r="I9" s="52">
        <f t="shared" ref="I9" si="2">IFERROR(G9/E9*100,0)</f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39"/>
      <c r="AI9" s="50">
        <f>E9-G9</f>
        <v>0</v>
      </c>
    </row>
    <row r="10" spans="1:35" s="11" customFormat="1" ht="40.5" customHeight="1" x14ac:dyDescent="0.25">
      <c r="A10" s="77"/>
      <c r="B10" s="79"/>
      <c r="C10" s="38" t="s">
        <v>30</v>
      </c>
      <c r="D10" s="26">
        <f>J10+L10+N10+P10+R10+T10+V10+X10+Z10+AB10+AD10+AF10</f>
        <v>13069.800000000003</v>
      </c>
      <c r="E10" s="26">
        <f>E15+E40</f>
        <v>5876.3908799999999</v>
      </c>
      <c r="F10" s="26">
        <f>F15+F40</f>
        <v>5453.5512500000004</v>
      </c>
      <c r="G10" s="26">
        <f>K10+M10+O10+Q10+S10+U10+W10+Y10+AA10+AC10+AE10+AG10</f>
        <v>5453.5481</v>
      </c>
      <c r="H10" s="53">
        <f>G10/D10*100</f>
        <v>41.726331695970856</v>
      </c>
      <c r="I10" s="53">
        <f>G10/E10*100</f>
        <v>92.804379616081633</v>
      </c>
      <c r="J10" s="26">
        <f>J15+J40</f>
        <v>561.90134</v>
      </c>
      <c r="K10" s="26">
        <f t="shared" ref="K10:AG11" si="3">K15+K40</f>
        <v>360.96593999999999</v>
      </c>
      <c r="L10" s="26">
        <f t="shared" si="3"/>
        <v>575.87166000000002</v>
      </c>
      <c r="M10" s="26">
        <f t="shared" si="3"/>
        <v>636.58033</v>
      </c>
      <c r="N10" s="26">
        <f t="shared" si="3"/>
        <v>538.01566000000003</v>
      </c>
      <c r="O10" s="26">
        <f t="shared" si="3"/>
        <v>573.73006999999996</v>
      </c>
      <c r="P10" s="26">
        <f t="shared" si="3"/>
        <v>824.55870000000004</v>
      </c>
      <c r="Q10" s="26">
        <f t="shared" si="3"/>
        <v>550.47</v>
      </c>
      <c r="R10" s="26">
        <f t="shared" si="3"/>
        <v>594.92786000000001</v>
      </c>
      <c r="S10" s="26">
        <f t="shared" si="3"/>
        <v>583.17000000000007</v>
      </c>
      <c r="T10" s="26">
        <f t="shared" si="3"/>
        <v>2781.1156600000004</v>
      </c>
      <c r="U10" s="26">
        <f t="shared" si="3"/>
        <v>2748.6317600000002</v>
      </c>
      <c r="V10" s="26">
        <f t="shared" si="3"/>
        <v>2618.1163699999997</v>
      </c>
      <c r="W10" s="26">
        <f t="shared" si="3"/>
        <v>0</v>
      </c>
      <c r="X10" s="26">
        <f t="shared" si="3"/>
        <v>2362.7716599999999</v>
      </c>
      <c r="Y10" s="26">
        <f t="shared" si="3"/>
        <v>0</v>
      </c>
      <c r="Z10" s="26">
        <f t="shared" si="3"/>
        <v>491.20465999999999</v>
      </c>
      <c r="AA10" s="26">
        <f t="shared" si="3"/>
        <v>0</v>
      </c>
      <c r="AB10" s="26">
        <f t="shared" si="3"/>
        <v>665.3566800000001</v>
      </c>
      <c r="AC10" s="26">
        <f t="shared" si="3"/>
        <v>0</v>
      </c>
      <c r="AD10" s="26">
        <f t="shared" si="3"/>
        <v>531.01566000000003</v>
      </c>
      <c r="AE10" s="26">
        <f t="shared" si="3"/>
        <v>0</v>
      </c>
      <c r="AF10" s="26">
        <f t="shared" si="3"/>
        <v>524.94408999999996</v>
      </c>
      <c r="AG10" s="26">
        <f t="shared" si="3"/>
        <v>0</v>
      </c>
      <c r="AH10" s="39"/>
    </row>
    <row r="11" spans="1:35" s="11" customFormat="1" ht="40.5" customHeight="1" x14ac:dyDescent="0.25">
      <c r="A11" s="77"/>
      <c r="B11" s="79"/>
      <c r="C11" s="38" t="s">
        <v>31</v>
      </c>
      <c r="D11" s="26">
        <f>J11+L11+N11+P11+R11+T11+V11+X11+Z11+AB11+AD11+AF11</f>
        <v>31452.1</v>
      </c>
      <c r="E11" s="26">
        <f>E16+E41</f>
        <v>13558.532549999998</v>
      </c>
      <c r="F11" s="26">
        <f>F16+F41</f>
        <v>13419.292549999998</v>
      </c>
      <c r="G11" s="26">
        <f t="shared" ref="G11" si="4">K11+M11+O11+Q11+S11+U11+W11+Y11+AA11+AC11+AE11+AG11</f>
        <v>12792.979859999999</v>
      </c>
      <c r="H11" s="53">
        <f>G11/D11*100</f>
        <v>40.674485519249906</v>
      </c>
      <c r="I11" s="53">
        <f>G11/E11*100</f>
        <v>94.353720159782355</v>
      </c>
      <c r="J11" s="26">
        <f>J16+J41</f>
        <v>9819.46587</v>
      </c>
      <c r="K11" s="26">
        <f t="shared" si="3"/>
        <v>29.23</v>
      </c>
      <c r="L11" s="26">
        <f t="shared" si="3"/>
        <v>2943.5666799999999</v>
      </c>
      <c r="M11" s="26">
        <f t="shared" si="3"/>
        <v>849.52839999999992</v>
      </c>
      <c r="N11" s="26">
        <f t="shared" si="3"/>
        <v>207.4</v>
      </c>
      <c r="O11" s="26">
        <f t="shared" si="3"/>
        <v>882.91273999999999</v>
      </c>
      <c r="P11" s="26">
        <f t="shared" si="3"/>
        <v>205.1</v>
      </c>
      <c r="Q11" s="26">
        <f t="shared" si="3"/>
        <v>1387.4421399999999</v>
      </c>
      <c r="R11" s="26">
        <f t="shared" si="3"/>
        <v>202.2</v>
      </c>
      <c r="S11" s="26">
        <f t="shared" si="3"/>
        <v>812.27695999999992</v>
      </c>
      <c r="T11" s="26">
        <f t="shared" si="3"/>
        <v>180.8</v>
      </c>
      <c r="U11" s="26">
        <f t="shared" si="3"/>
        <v>8831.5896199999988</v>
      </c>
      <c r="V11" s="26">
        <f t="shared" si="3"/>
        <v>17042.667450000001</v>
      </c>
      <c r="W11" s="26">
        <f t="shared" si="3"/>
        <v>0</v>
      </c>
      <c r="X11" s="26">
        <f t="shared" si="3"/>
        <v>37.5</v>
      </c>
      <c r="Y11" s="26">
        <f t="shared" si="3"/>
        <v>0</v>
      </c>
      <c r="Z11" s="26">
        <f t="shared" si="3"/>
        <v>114.2</v>
      </c>
      <c r="AA11" s="26">
        <f t="shared" si="3"/>
        <v>0</v>
      </c>
      <c r="AB11" s="26">
        <f t="shared" si="3"/>
        <v>196.1</v>
      </c>
      <c r="AC11" s="26">
        <f t="shared" si="3"/>
        <v>0</v>
      </c>
      <c r="AD11" s="26">
        <f t="shared" si="3"/>
        <v>175.6</v>
      </c>
      <c r="AE11" s="26">
        <f t="shared" si="3"/>
        <v>0</v>
      </c>
      <c r="AF11" s="26">
        <f t="shared" si="3"/>
        <v>327.5</v>
      </c>
      <c r="AG11" s="26">
        <f t="shared" si="3"/>
        <v>0</v>
      </c>
      <c r="AH11" s="39"/>
    </row>
    <row r="12" spans="1:35" s="12" customFormat="1" ht="18.75" customHeight="1" x14ac:dyDescent="0.25">
      <c r="A12" s="40"/>
      <c r="B12" s="80" t="s">
        <v>32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32"/>
    </row>
    <row r="13" spans="1:35" s="14" customFormat="1" ht="23.25" customHeight="1" x14ac:dyDescent="0.25">
      <c r="A13" s="83" t="s">
        <v>33</v>
      </c>
      <c r="B13" s="86" t="s">
        <v>34</v>
      </c>
      <c r="C13" s="21" t="s">
        <v>28</v>
      </c>
      <c r="D13" s="22">
        <f>D15+D16+D14</f>
        <v>40127.299999999996</v>
      </c>
      <c r="E13" s="23">
        <f>E15+E16+E14</f>
        <v>17134.987549999998</v>
      </c>
      <c r="F13" s="23">
        <f>F15+F16+F14</f>
        <v>16771.586799999997</v>
      </c>
      <c r="G13" s="23">
        <f>G15+G16+G14</f>
        <v>16145.27162</v>
      </c>
      <c r="H13" s="51">
        <f>G13/D13*100</f>
        <v>40.235130746399591</v>
      </c>
      <c r="I13" s="51">
        <f>G13/E13*100</f>
        <v>94.224005549394178</v>
      </c>
      <c r="J13" s="23">
        <f t="shared" ref="J13:AG13" si="5">J15+J16+J14</f>
        <v>9831.1658700000007</v>
      </c>
      <c r="K13" s="23">
        <f t="shared" si="5"/>
        <v>29.23</v>
      </c>
      <c r="L13" s="23">
        <f t="shared" si="5"/>
        <v>3221.3776800000001</v>
      </c>
      <c r="M13" s="23">
        <f t="shared" si="5"/>
        <v>1109.9283999999998</v>
      </c>
      <c r="N13" s="23">
        <f t="shared" si="5"/>
        <v>472.11099999999999</v>
      </c>
      <c r="O13" s="23">
        <f t="shared" si="5"/>
        <v>1166.5627399999998</v>
      </c>
      <c r="P13" s="23">
        <f t="shared" si="5"/>
        <v>447.81100000000004</v>
      </c>
      <c r="Q13" s="23">
        <f t="shared" si="5"/>
        <v>1607.11214</v>
      </c>
      <c r="R13" s="23">
        <f t="shared" si="5"/>
        <v>466.911</v>
      </c>
      <c r="S13" s="23">
        <f t="shared" si="5"/>
        <v>1089.7569599999999</v>
      </c>
      <c r="T13" s="23">
        <f t="shared" si="5"/>
        <v>2695.6110000000003</v>
      </c>
      <c r="U13" s="23">
        <f t="shared" si="5"/>
        <v>11142.681379999998</v>
      </c>
      <c r="V13" s="23">
        <f t="shared" si="5"/>
        <v>19157.37845</v>
      </c>
      <c r="W13" s="23">
        <f t="shared" si="5"/>
        <v>0</v>
      </c>
      <c r="X13" s="23">
        <f t="shared" si="5"/>
        <v>2102.511</v>
      </c>
      <c r="Y13" s="23">
        <f t="shared" si="5"/>
        <v>0</v>
      </c>
      <c r="Z13" s="23">
        <f t="shared" si="5"/>
        <v>339.1</v>
      </c>
      <c r="AA13" s="23">
        <f t="shared" si="5"/>
        <v>0</v>
      </c>
      <c r="AB13" s="23">
        <f t="shared" si="5"/>
        <v>560.81100000000004</v>
      </c>
      <c r="AC13" s="23">
        <f t="shared" si="5"/>
        <v>0</v>
      </c>
      <c r="AD13" s="23">
        <f t="shared" si="5"/>
        <v>440.31100000000004</v>
      </c>
      <c r="AE13" s="23">
        <f t="shared" si="5"/>
        <v>0</v>
      </c>
      <c r="AF13" s="23">
        <f t="shared" si="5"/>
        <v>392.20100000000002</v>
      </c>
      <c r="AG13" s="23">
        <f t="shared" si="5"/>
        <v>0</v>
      </c>
      <c r="AH13" s="28"/>
      <c r="AI13" s="13"/>
    </row>
    <row r="14" spans="1:35" s="14" customFormat="1" ht="17.25" hidden="1" customHeight="1" x14ac:dyDescent="0.25">
      <c r="A14" s="84"/>
      <c r="B14" s="87"/>
      <c r="C14" s="25" t="s">
        <v>29</v>
      </c>
      <c r="D14" s="26">
        <f>SUM(J14,L14,N14,P14,R14,T14,V14,X14,Z14,AB14,AD14,AF14)</f>
        <v>0</v>
      </c>
      <c r="E14" s="27">
        <f>J14</f>
        <v>0</v>
      </c>
      <c r="F14" s="27">
        <f>G14</f>
        <v>0</v>
      </c>
      <c r="G14" s="27">
        <f>SUM(K14,M14,O14,Q14,S14,U14,W14,Y14,AA14,AC14,AE14,AG14)</f>
        <v>0</v>
      </c>
      <c r="H14" s="53">
        <f t="shared" ref="H14:H36" si="6">IFERROR(G14/D14*100,0)</f>
        <v>0</v>
      </c>
      <c r="I14" s="53">
        <f t="shared" ref="I14:I36" si="7">IFERROR(G14/E14*100,0)</f>
        <v>0</v>
      </c>
      <c r="J14" s="27">
        <f>J18</f>
        <v>0</v>
      </c>
      <c r="K14" s="27">
        <f t="shared" ref="K14:AG14" si="8">K18</f>
        <v>0</v>
      </c>
      <c r="L14" s="27">
        <f t="shared" si="8"/>
        <v>0</v>
      </c>
      <c r="M14" s="27">
        <f t="shared" si="8"/>
        <v>0</v>
      </c>
      <c r="N14" s="27">
        <f t="shared" si="8"/>
        <v>0</v>
      </c>
      <c r="O14" s="27">
        <f t="shared" si="8"/>
        <v>0</v>
      </c>
      <c r="P14" s="27">
        <f t="shared" si="8"/>
        <v>0</v>
      </c>
      <c r="Q14" s="27">
        <f t="shared" si="8"/>
        <v>0</v>
      </c>
      <c r="R14" s="27">
        <f t="shared" si="8"/>
        <v>0</v>
      </c>
      <c r="S14" s="27">
        <f t="shared" si="8"/>
        <v>0</v>
      </c>
      <c r="T14" s="27">
        <f t="shared" si="8"/>
        <v>0</v>
      </c>
      <c r="U14" s="27">
        <f t="shared" si="8"/>
        <v>0</v>
      </c>
      <c r="V14" s="27">
        <f t="shared" si="8"/>
        <v>0</v>
      </c>
      <c r="W14" s="27">
        <f t="shared" si="8"/>
        <v>0</v>
      </c>
      <c r="X14" s="27">
        <f t="shared" si="8"/>
        <v>0</v>
      </c>
      <c r="Y14" s="27">
        <f t="shared" si="8"/>
        <v>0</v>
      </c>
      <c r="Z14" s="27">
        <f t="shared" si="8"/>
        <v>0</v>
      </c>
      <c r="AA14" s="27">
        <f t="shared" si="8"/>
        <v>0</v>
      </c>
      <c r="AB14" s="27">
        <f t="shared" si="8"/>
        <v>0</v>
      </c>
      <c r="AC14" s="27">
        <f t="shared" si="8"/>
        <v>0</v>
      </c>
      <c r="AD14" s="27">
        <f t="shared" si="8"/>
        <v>0</v>
      </c>
      <c r="AE14" s="27">
        <f t="shared" si="8"/>
        <v>0</v>
      </c>
      <c r="AF14" s="27">
        <f t="shared" si="8"/>
        <v>0</v>
      </c>
      <c r="AG14" s="27">
        <f t="shared" si="8"/>
        <v>0</v>
      </c>
      <c r="AH14" s="28"/>
      <c r="AI14" s="13"/>
    </row>
    <row r="15" spans="1:35" s="14" customFormat="1" ht="37.5" customHeight="1" x14ac:dyDescent="0.25">
      <c r="A15" s="84"/>
      <c r="B15" s="87"/>
      <c r="C15" s="25" t="s">
        <v>30</v>
      </c>
      <c r="D15" s="26">
        <f>SUM(J15,L15,N15,P15,R15,T15,V15,X15,Z15,AB15,AD15,AF15)</f>
        <v>8697.1999999999971</v>
      </c>
      <c r="E15" s="27">
        <f>E19+E23+E27+E35</f>
        <v>3598.4549999999999</v>
      </c>
      <c r="F15" s="27">
        <f>F19+F23+F27+F35</f>
        <v>3374.2942500000004</v>
      </c>
      <c r="G15" s="27">
        <f>SUM(K15,M15,O15,Q15,S15,U15,W15,Y15,AA15,AC15,AE15,AG15)</f>
        <v>3374.2917600000001</v>
      </c>
      <c r="H15" s="53">
        <f>G15/D15*100</f>
        <v>38.797449294025675</v>
      </c>
      <c r="I15" s="53">
        <f>G15/E15*100</f>
        <v>93.77056986956903</v>
      </c>
      <c r="J15" s="29">
        <f>J19+J23+J27+J35</f>
        <v>11.7</v>
      </c>
      <c r="K15" s="29">
        <f t="shared" ref="K15:AG15" si="9">K19+K23+K27+K35</f>
        <v>0</v>
      </c>
      <c r="L15" s="29">
        <f t="shared" si="9"/>
        <v>277.81100000000004</v>
      </c>
      <c r="M15" s="29">
        <f t="shared" si="9"/>
        <v>260.39999999999998</v>
      </c>
      <c r="N15" s="29">
        <f t="shared" si="9"/>
        <v>264.71100000000001</v>
      </c>
      <c r="O15" s="29">
        <f t="shared" si="9"/>
        <v>283.64999999999998</v>
      </c>
      <c r="P15" s="29">
        <f t="shared" si="9"/>
        <v>264.71100000000001</v>
      </c>
      <c r="Q15" s="29">
        <f t="shared" si="9"/>
        <v>241.67000000000002</v>
      </c>
      <c r="R15" s="29">
        <f t="shared" si="9"/>
        <v>264.71100000000001</v>
      </c>
      <c r="S15" s="29">
        <f t="shared" si="9"/>
        <v>277.48</v>
      </c>
      <c r="T15" s="29">
        <f t="shared" si="9"/>
        <v>2514.8110000000001</v>
      </c>
      <c r="U15" s="29">
        <f t="shared" si="9"/>
        <v>2311.0917600000002</v>
      </c>
      <c r="V15" s="29">
        <f t="shared" si="9"/>
        <v>2114.7109999999998</v>
      </c>
      <c r="W15" s="29">
        <f t="shared" si="9"/>
        <v>0</v>
      </c>
      <c r="X15" s="29">
        <f t="shared" si="9"/>
        <v>2065.011</v>
      </c>
      <c r="Y15" s="29">
        <f t="shared" si="9"/>
        <v>0</v>
      </c>
      <c r="Z15" s="29">
        <f t="shared" si="9"/>
        <v>224.9</v>
      </c>
      <c r="AA15" s="29">
        <f t="shared" si="9"/>
        <v>0</v>
      </c>
      <c r="AB15" s="29">
        <f t="shared" si="9"/>
        <v>364.71100000000001</v>
      </c>
      <c r="AC15" s="29">
        <f t="shared" si="9"/>
        <v>0</v>
      </c>
      <c r="AD15" s="29">
        <f t="shared" si="9"/>
        <v>264.71100000000001</v>
      </c>
      <c r="AE15" s="29">
        <f t="shared" si="9"/>
        <v>0</v>
      </c>
      <c r="AF15" s="29">
        <f t="shared" si="9"/>
        <v>64.700999999999993</v>
      </c>
      <c r="AG15" s="29">
        <f t="shared" si="9"/>
        <v>0</v>
      </c>
      <c r="AH15" s="28"/>
      <c r="AI15" s="13"/>
    </row>
    <row r="16" spans="1:35" s="12" customFormat="1" ht="29.25" customHeight="1" x14ac:dyDescent="0.25">
      <c r="A16" s="85"/>
      <c r="B16" s="88"/>
      <c r="C16" s="25" t="s">
        <v>31</v>
      </c>
      <c r="D16" s="26">
        <f>SUM(J16,L16,N16,P16,R16,T16,V16,X16,Z16,AB16,AD16,AF16)</f>
        <v>31430.1</v>
      </c>
      <c r="E16" s="27">
        <f>E20+E24+E28+E32</f>
        <v>13536.532549999998</v>
      </c>
      <c r="F16" s="27">
        <f>F20+F24+F28+F32</f>
        <v>13397.292549999998</v>
      </c>
      <c r="G16" s="27">
        <f>SUM(K16,M16,O16,Q16,S16,U16,W16,Y16,AA16,AC16,AE16,AG16)</f>
        <v>12770.979859999999</v>
      </c>
      <c r="H16" s="53">
        <f>G16/D16*100</f>
        <v>40.632959678779258</v>
      </c>
      <c r="I16" s="53">
        <f>G16/E16*100</f>
        <v>94.344543647553238</v>
      </c>
      <c r="J16" s="31">
        <f>J20+J24+J28+J32</f>
        <v>9819.46587</v>
      </c>
      <c r="K16" s="31">
        <f t="shared" ref="K16:AG16" si="10">K20+K24+K28+K32</f>
        <v>29.23</v>
      </c>
      <c r="L16" s="31">
        <f t="shared" si="10"/>
        <v>2943.5666799999999</v>
      </c>
      <c r="M16" s="31">
        <f t="shared" si="10"/>
        <v>849.52839999999992</v>
      </c>
      <c r="N16" s="31">
        <f t="shared" si="10"/>
        <v>207.4</v>
      </c>
      <c r="O16" s="31">
        <f t="shared" si="10"/>
        <v>882.91273999999999</v>
      </c>
      <c r="P16" s="31">
        <f t="shared" si="10"/>
        <v>183.1</v>
      </c>
      <c r="Q16" s="31">
        <f t="shared" si="10"/>
        <v>1365.4421399999999</v>
      </c>
      <c r="R16" s="31">
        <f t="shared" si="10"/>
        <v>202.2</v>
      </c>
      <c r="S16" s="31">
        <f t="shared" si="10"/>
        <v>812.27695999999992</v>
      </c>
      <c r="T16" s="31">
        <f t="shared" si="10"/>
        <v>180.8</v>
      </c>
      <c r="U16" s="31">
        <f t="shared" si="10"/>
        <v>8831.5896199999988</v>
      </c>
      <c r="V16" s="31">
        <f t="shared" si="10"/>
        <v>17042.667450000001</v>
      </c>
      <c r="W16" s="31">
        <f t="shared" si="10"/>
        <v>0</v>
      </c>
      <c r="X16" s="31">
        <f t="shared" si="10"/>
        <v>37.5</v>
      </c>
      <c r="Y16" s="31">
        <f t="shared" si="10"/>
        <v>0</v>
      </c>
      <c r="Z16" s="31">
        <f t="shared" si="10"/>
        <v>114.2</v>
      </c>
      <c r="AA16" s="31">
        <f t="shared" si="10"/>
        <v>0</v>
      </c>
      <c r="AB16" s="31">
        <f t="shared" si="10"/>
        <v>196.1</v>
      </c>
      <c r="AC16" s="31">
        <f t="shared" si="10"/>
        <v>0</v>
      </c>
      <c r="AD16" s="31">
        <f t="shared" si="10"/>
        <v>175.6</v>
      </c>
      <c r="AE16" s="31">
        <f t="shared" si="10"/>
        <v>0</v>
      </c>
      <c r="AF16" s="31">
        <f t="shared" si="10"/>
        <v>327.5</v>
      </c>
      <c r="AG16" s="31">
        <f t="shared" si="10"/>
        <v>0</v>
      </c>
      <c r="AH16" s="32"/>
      <c r="AI16" s="15"/>
    </row>
    <row r="17" spans="1:35" s="14" customFormat="1" ht="21" customHeight="1" x14ac:dyDescent="0.25">
      <c r="A17" s="83"/>
      <c r="B17" s="89" t="s">
        <v>35</v>
      </c>
      <c r="C17" s="21" t="s">
        <v>28</v>
      </c>
      <c r="D17" s="22">
        <f>D19+D20+D18</f>
        <v>2710.3</v>
      </c>
      <c r="E17" s="23">
        <f>E19+E20+E18</f>
        <v>1355.7550000000001</v>
      </c>
      <c r="F17" s="23">
        <f>F19+F20+F18</f>
        <v>1186.1824900000001</v>
      </c>
      <c r="G17" s="23">
        <f t="shared" ref="G17" si="11">G19+G20+G18</f>
        <v>1186.18</v>
      </c>
      <c r="H17" s="51">
        <f>G17/D17*100</f>
        <v>43.765634800575583</v>
      </c>
      <c r="I17" s="51">
        <f>G17/E17*100</f>
        <v>87.492209138081733</v>
      </c>
      <c r="J17" s="23">
        <f t="shared" ref="J17:AG17" si="12">J19+J20+J18</f>
        <v>41.7</v>
      </c>
      <c r="K17" s="23">
        <f t="shared" si="12"/>
        <v>29.23</v>
      </c>
      <c r="L17" s="23">
        <f t="shared" si="12"/>
        <v>281.61099999999999</v>
      </c>
      <c r="M17" s="23">
        <f t="shared" si="12"/>
        <v>263.31</v>
      </c>
      <c r="N17" s="23">
        <f t="shared" si="12"/>
        <v>272.11099999999999</v>
      </c>
      <c r="O17" s="23">
        <f t="shared" si="12"/>
        <v>226.76000000000002</v>
      </c>
      <c r="P17" s="23">
        <f t="shared" si="12"/>
        <v>247.81099999999998</v>
      </c>
      <c r="Q17" s="23">
        <f t="shared" si="12"/>
        <v>216.42000000000002</v>
      </c>
      <c r="R17" s="23">
        <f t="shared" si="12"/>
        <v>266.911</v>
      </c>
      <c r="S17" s="23">
        <f t="shared" si="12"/>
        <v>238.68</v>
      </c>
      <c r="T17" s="23">
        <f t="shared" si="12"/>
        <v>245.61100000000002</v>
      </c>
      <c r="U17" s="23">
        <f t="shared" si="12"/>
        <v>211.78000000000003</v>
      </c>
      <c r="V17" s="23">
        <f t="shared" si="12"/>
        <v>269.61099999999999</v>
      </c>
      <c r="W17" s="23">
        <f t="shared" si="12"/>
        <v>0</v>
      </c>
      <c r="X17" s="23">
        <f t="shared" si="12"/>
        <v>52.510999999999996</v>
      </c>
      <c r="Y17" s="23">
        <f t="shared" si="12"/>
        <v>0</v>
      </c>
      <c r="Z17" s="23">
        <f t="shared" si="12"/>
        <v>139.1</v>
      </c>
      <c r="AA17" s="23">
        <f t="shared" si="12"/>
        <v>0</v>
      </c>
      <c r="AB17" s="23">
        <f t="shared" si="12"/>
        <v>260.81099999999998</v>
      </c>
      <c r="AC17" s="23">
        <f t="shared" si="12"/>
        <v>0</v>
      </c>
      <c r="AD17" s="23">
        <f t="shared" si="12"/>
        <v>240.31099999999998</v>
      </c>
      <c r="AE17" s="23">
        <f t="shared" si="12"/>
        <v>0</v>
      </c>
      <c r="AF17" s="23">
        <f t="shared" si="12"/>
        <v>392.20100000000002</v>
      </c>
      <c r="AG17" s="23">
        <f t="shared" si="12"/>
        <v>0</v>
      </c>
      <c r="AH17" s="28"/>
      <c r="AI17" s="50">
        <f>E17-G17</f>
        <v>169.57500000000005</v>
      </c>
    </row>
    <row r="18" spans="1:35" s="14" customFormat="1" ht="23.25" hidden="1" customHeight="1" x14ac:dyDescent="0.25">
      <c r="A18" s="84"/>
      <c r="B18" s="90"/>
      <c r="C18" s="25" t="s">
        <v>29</v>
      </c>
      <c r="D18" s="26">
        <f>SUM(J18,L18,N18,P18,R18,T18,V18,X18,Z18,AB18,AD18,AF18)</f>
        <v>0</v>
      </c>
      <c r="E18" s="27">
        <f>J18</f>
        <v>0</v>
      </c>
      <c r="F18" s="27">
        <f>G18</f>
        <v>0</v>
      </c>
      <c r="G18" s="27">
        <f>SUM(K18,M18,O18,Q18,S18,U18,W18,Y18,AA18,AC18,AE18,AG18)</f>
        <v>0</v>
      </c>
      <c r="H18" s="53">
        <f t="shared" si="6"/>
        <v>0</v>
      </c>
      <c r="I18" s="53">
        <f t="shared" si="7"/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8"/>
      <c r="AI18" s="13"/>
    </row>
    <row r="19" spans="1:35" s="14" customFormat="1" ht="280.5" customHeight="1" x14ac:dyDescent="0.25">
      <c r="A19" s="84"/>
      <c r="B19" s="90"/>
      <c r="C19" s="25" t="s">
        <v>30</v>
      </c>
      <c r="D19" s="26">
        <f>SUM(J19,L19,N19,P19,R19,T19,V19,X19,Z19,AB19,AD19,AF19)</f>
        <v>647.20000000000005</v>
      </c>
      <c r="E19" s="27">
        <f>J19+L19+N19+P19+R19+T19</f>
        <v>348.45500000000004</v>
      </c>
      <c r="F19" s="27">
        <v>318.12249000000003</v>
      </c>
      <c r="G19" s="27">
        <f>SUM(K19,M19,O19,Q19,S19,U19,W19,Y19,AA19,AC19,AE19,AG19)</f>
        <v>318.12000000000006</v>
      </c>
      <c r="H19" s="53">
        <f>G19/D19*100</f>
        <v>49.153275648949325</v>
      </c>
      <c r="I19" s="53">
        <f>G19/E19*100</f>
        <v>91.294428261898958</v>
      </c>
      <c r="J19" s="29">
        <v>11.7</v>
      </c>
      <c r="K19" s="29">
        <v>0</v>
      </c>
      <c r="L19" s="29">
        <v>77.811000000000007</v>
      </c>
      <c r="M19" s="29">
        <v>60.4</v>
      </c>
      <c r="N19" s="29">
        <v>64.710999999999999</v>
      </c>
      <c r="O19" s="29">
        <v>83.65</v>
      </c>
      <c r="P19" s="29">
        <v>64.710999999999999</v>
      </c>
      <c r="Q19" s="29">
        <v>41.67</v>
      </c>
      <c r="R19" s="29">
        <v>64.710999999999999</v>
      </c>
      <c r="S19" s="29">
        <v>77.48</v>
      </c>
      <c r="T19" s="29">
        <v>64.811000000000007</v>
      </c>
      <c r="U19" s="29">
        <v>54.92</v>
      </c>
      <c r="V19" s="29">
        <v>64.710999999999999</v>
      </c>
      <c r="W19" s="29">
        <v>0</v>
      </c>
      <c r="X19" s="29">
        <v>15.010999999999999</v>
      </c>
      <c r="Y19" s="29">
        <v>0</v>
      </c>
      <c r="Z19" s="29">
        <v>24.9</v>
      </c>
      <c r="AA19" s="29">
        <v>0</v>
      </c>
      <c r="AB19" s="29">
        <v>64.710999999999999</v>
      </c>
      <c r="AC19" s="29">
        <v>0</v>
      </c>
      <c r="AD19" s="29">
        <v>64.710999999999999</v>
      </c>
      <c r="AE19" s="29">
        <v>0</v>
      </c>
      <c r="AF19" s="29">
        <v>64.700999999999993</v>
      </c>
      <c r="AG19" s="29">
        <v>0</v>
      </c>
      <c r="AH19" s="33" t="s">
        <v>45</v>
      </c>
      <c r="AI19" s="50">
        <f>E19-G19</f>
        <v>30.33499999999998</v>
      </c>
    </row>
    <row r="20" spans="1:35" s="12" customFormat="1" ht="33" customHeight="1" x14ac:dyDescent="0.25">
      <c r="A20" s="85"/>
      <c r="B20" s="91"/>
      <c r="C20" s="25" t="s">
        <v>31</v>
      </c>
      <c r="D20" s="26">
        <f>SUM(J20,L20,N20,P20,R20,T20,V20,X20,Z20,AB20,AD20,AF20)</f>
        <v>2063.1</v>
      </c>
      <c r="E20" s="27">
        <f>J20+L20+N20+P20+R20+T20</f>
        <v>1007.3</v>
      </c>
      <c r="F20" s="27">
        <f>G20</f>
        <v>868.06000000000006</v>
      </c>
      <c r="G20" s="27">
        <f>SUM(K20,M20,O20,Q20,S20,U20,W20,Y20,AA20,AC20,AE20,AG20)</f>
        <v>868.06000000000006</v>
      </c>
      <c r="H20" s="53">
        <f>G20/D20*100</f>
        <v>42.075517425233876</v>
      </c>
      <c r="I20" s="53">
        <f>G20/E20*100</f>
        <v>86.176908567457559</v>
      </c>
      <c r="J20" s="31">
        <v>30</v>
      </c>
      <c r="K20" s="31">
        <v>29.23</v>
      </c>
      <c r="L20" s="31">
        <v>203.8</v>
      </c>
      <c r="M20" s="31">
        <v>202.91</v>
      </c>
      <c r="N20" s="31">
        <v>207.4</v>
      </c>
      <c r="O20" s="31">
        <v>143.11000000000001</v>
      </c>
      <c r="P20" s="31">
        <v>183.1</v>
      </c>
      <c r="Q20" s="31">
        <v>174.75</v>
      </c>
      <c r="R20" s="31">
        <v>202.2</v>
      </c>
      <c r="S20" s="31">
        <v>161.19999999999999</v>
      </c>
      <c r="T20" s="31">
        <v>180.8</v>
      </c>
      <c r="U20" s="31">
        <v>156.86000000000001</v>
      </c>
      <c r="V20" s="31">
        <v>204.9</v>
      </c>
      <c r="W20" s="31">
        <v>0</v>
      </c>
      <c r="X20" s="31">
        <v>37.5</v>
      </c>
      <c r="Y20" s="31">
        <v>0</v>
      </c>
      <c r="Z20" s="31">
        <v>114.2</v>
      </c>
      <c r="AA20" s="31">
        <v>0</v>
      </c>
      <c r="AB20" s="31">
        <v>196.1</v>
      </c>
      <c r="AC20" s="31">
        <v>0</v>
      </c>
      <c r="AD20" s="31">
        <v>175.6</v>
      </c>
      <c r="AE20" s="31">
        <v>0</v>
      </c>
      <c r="AF20" s="31">
        <v>327.5</v>
      </c>
      <c r="AG20" s="31">
        <v>0</v>
      </c>
      <c r="AH20" s="32"/>
      <c r="AI20" s="50">
        <f>E20-G20</f>
        <v>139.2399999999999</v>
      </c>
    </row>
    <row r="21" spans="1:35" s="14" customFormat="1" ht="18" customHeight="1" x14ac:dyDescent="0.25">
      <c r="A21" s="83"/>
      <c r="B21" s="89" t="s">
        <v>36</v>
      </c>
      <c r="C21" s="21" t="s">
        <v>28</v>
      </c>
      <c r="D21" s="22">
        <f>D23+D24+D22</f>
        <v>28013.5</v>
      </c>
      <c r="E21" s="23">
        <f>E23+E24+E22</f>
        <v>10687.678099999999</v>
      </c>
      <c r="F21" s="23">
        <f t="shared" ref="F21:G21" si="13">F23+F24+F22</f>
        <v>10493.849859999998</v>
      </c>
      <c r="G21" s="23">
        <f t="shared" si="13"/>
        <v>10311.935229999999</v>
      </c>
      <c r="H21" s="51">
        <f>G21/D21*100</f>
        <v>36.810592143073876</v>
      </c>
      <c r="I21" s="51">
        <f>G21/E21*100</f>
        <v>96.484335825945209</v>
      </c>
      <c r="J21" s="23">
        <f t="shared" ref="J21:AG21" si="14">J23+J24+J22</f>
        <v>6665.2447599999996</v>
      </c>
      <c r="K21" s="23">
        <f t="shared" si="14"/>
        <v>0</v>
      </c>
      <c r="L21" s="23">
        <f t="shared" si="14"/>
        <v>1572.43334</v>
      </c>
      <c r="M21" s="23">
        <f t="shared" si="14"/>
        <v>0</v>
      </c>
      <c r="N21" s="23">
        <f t="shared" si="14"/>
        <v>0</v>
      </c>
      <c r="O21" s="23">
        <f t="shared" si="14"/>
        <v>102.4</v>
      </c>
      <c r="P21" s="23">
        <f t="shared" si="14"/>
        <v>0</v>
      </c>
      <c r="Q21" s="23">
        <f t="shared" si="14"/>
        <v>506.08213999999998</v>
      </c>
      <c r="R21" s="23">
        <f t="shared" si="14"/>
        <v>0</v>
      </c>
      <c r="S21" s="23">
        <f t="shared" si="14"/>
        <v>0</v>
      </c>
      <c r="T21" s="23">
        <f t="shared" si="14"/>
        <v>2450</v>
      </c>
      <c r="U21" s="23">
        <f t="shared" si="14"/>
        <v>9703.4530899999991</v>
      </c>
      <c r="V21" s="23">
        <f t="shared" si="14"/>
        <v>15275.821900000001</v>
      </c>
      <c r="W21" s="23">
        <f t="shared" si="14"/>
        <v>0</v>
      </c>
      <c r="X21" s="23">
        <f t="shared" si="14"/>
        <v>2050</v>
      </c>
      <c r="Y21" s="23">
        <f t="shared" si="14"/>
        <v>0</v>
      </c>
      <c r="Z21" s="23">
        <f t="shared" si="14"/>
        <v>0</v>
      </c>
      <c r="AA21" s="23">
        <f t="shared" si="14"/>
        <v>0</v>
      </c>
      <c r="AB21" s="23">
        <f t="shared" si="14"/>
        <v>0</v>
      </c>
      <c r="AC21" s="23">
        <f t="shared" si="14"/>
        <v>0</v>
      </c>
      <c r="AD21" s="23">
        <f t="shared" si="14"/>
        <v>0</v>
      </c>
      <c r="AE21" s="23">
        <f t="shared" si="14"/>
        <v>0</v>
      </c>
      <c r="AF21" s="23">
        <f t="shared" si="14"/>
        <v>0</v>
      </c>
      <c r="AG21" s="23">
        <f t="shared" si="14"/>
        <v>0</v>
      </c>
      <c r="AH21" s="28"/>
      <c r="AI21" s="50">
        <f>E21-G21</f>
        <v>375.74287000000004</v>
      </c>
    </row>
    <row r="22" spans="1:35" s="14" customFormat="1" ht="51.75" hidden="1" customHeight="1" x14ac:dyDescent="0.25">
      <c r="A22" s="84"/>
      <c r="B22" s="90"/>
      <c r="C22" s="25" t="s">
        <v>29</v>
      </c>
      <c r="D22" s="26">
        <f>SUM(J22,L22,N22,P22,R22,T22,V22,X22,Z22,AB22,AD22,AF22)</f>
        <v>0</v>
      </c>
      <c r="E22" s="27">
        <f>J22</f>
        <v>0</v>
      </c>
      <c r="F22" s="27">
        <f>G22</f>
        <v>0</v>
      </c>
      <c r="G22" s="27">
        <f>SUM(K22,M22,O22,Q22,S22,U22,W22,Y22,AA22,AC22,AE22,AG22)</f>
        <v>0</v>
      </c>
      <c r="H22" s="27">
        <f t="shared" si="6"/>
        <v>0</v>
      </c>
      <c r="I22" s="27">
        <f t="shared" si="7"/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8"/>
      <c r="AI22" s="13"/>
    </row>
    <row r="23" spans="1:35" s="14" customFormat="1" ht="341.25" customHeight="1" x14ac:dyDescent="0.25">
      <c r="A23" s="84"/>
      <c r="B23" s="90"/>
      <c r="C23" s="25" t="s">
        <v>30</v>
      </c>
      <c r="D23" s="26">
        <f>SUM(J23,L23,N23,P23,R23,T23,V23,X23,Z23,AB23,AD23,AF23)</f>
        <v>6550</v>
      </c>
      <c r="E23" s="27">
        <f>J23+L23+N23+P23+R23+T23</f>
        <v>2450</v>
      </c>
      <c r="F23" s="27">
        <v>2256.1717600000002</v>
      </c>
      <c r="G23" s="27">
        <f>SUM(K23,M23,O23,Q23,S23,U23,W23,Y23,AA23,AC23,AE23,AG23)</f>
        <v>2256.1717600000002</v>
      </c>
      <c r="H23" s="53">
        <f>G23/D23*100</f>
        <v>34.445370381679389</v>
      </c>
      <c r="I23" s="53">
        <f>G23/E23*100</f>
        <v>92.088643265306132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2450</v>
      </c>
      <c r="U23" s="29">
        <v>2256.1717600000002</v>
      </c>
      <c r="V23" s="29">
        <v>2050</v>
      </c>
      <c r="W23" s="29">
        <v>0</v>
      </c>
      <c r="X23" s="29">
        <v>2050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35" t="s">
        <v>48</v>
      </c>
      <c r="AI23" s="50">
        <f>E23-G23</f>
        <v>193.82823999999982</v>
      </c>
    </row>
    <row r="24" spans="1:35" s="12" customFormat="1" ht="28.5" customHeight="1" x14ac:dyDescent="0.25">
      <c r="A24" s="85"/>
      <c r="B24" s="91"/>
      <c r="C24" s="25" t="s">
        <v>31</v>
      </c>
      <c r="D24" s="26">
        <f>SUM(J24,L24,N24,P24,R24,T24,V24,X24,Z24,AB24,AD24,AF24)</f>
        <v>21463.5</v>
      </c>
      <c r="E24" s="27">
        <f>J24+L24+N24+P24+R24+T24</f>
        <v>8237.6780999999992</v>
      </c>
      <c r="F24" s="27">
        <f>E24</f>
        <v>8237.6780999999992</v>
      </c>
      <c r="G24" s="27">
        <f>SUM(K24,M24,O24,Q24,S24,U24,W24,Y24,AA24,AC24,AE24,AG24)</f>
        <v>8055.7634699999999</v>
      </c>
      <c r="H24" s="53">
        <f>G24/D24*100</f>
        <v>37.532385072332097</v>
      </c>
      <c r="I24" s="53">
        <f>G24/E24*100</f>
        <v>97.791675909258956</v>
      </c>
      <c r="J24" s="31">
        <f>6665244.76/1000</f>
        <v>6665.2447599999996</v>
      </c>
      <c r="K24" s="31">
        <v>0</v>
      </c>
      <c r="L24" s="31">
        <f>1572433.34/1000</f>
        <v>1572.43334</v>
      </c>
      <c r="M24" s="31">
        <v>0</v>
      </c>
      <c r="N24" s="31">
        <v>0</v>
      </c>
      <c r="O24" s="31">
        <v>102.4</v>
      </c>
      <c r="P24" s="31">
        <v>0</v>
      </c>
      <c r="Q24" s="31">
        <v>506.08213999999998</v>
      </c>
      <c r="R24" s="31">
        <v>0</v>
      </c>
      <c r="S24" s="31">
        <v>0</v>
      </c>
      <c r="T24" s="31">
        <v>0</v>
      </c>
      <c r="U24" s="31">
        <v>7447.2813299999998</v>
      </c>
      <c r="V24" s="31">
        <f>13225821.9/1000</f>
        <v>13225.821900000001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2"/>
      <c r="AI24" s="50">
        <f>E24-G24</f>
        <v>181.91462999999931</v>
      </c>
    </row>
    <row r="25" spans="1:35" s="14" customFormat="1" ht="24.75" customHeight="1" x14ac:dyDescent="0.25">
      <c r="A25" s="83"/>
      <c r="B25" s="89" t="s">
        <v>37</v>
      </c>
      <c r="C25" s="21" t="s">
        <v>28</v>
      </c>
      <c r="D25" s="22">
        <f>D27+D28+D26</f>
        <v>5879.4</v>
      </c>
      <c r="E25" s="23">
        <f>E27+E28+E26</f>
        <v>3798.4683199999999</v>
      </c>
      <c r="F25" s="23">
        <f t="shared" ref="F25:G25" si="15">F27+F28+F26</f>
        <v>3798.4683199999999</v>
      </c>
      <c r="G25" s="23">
        <f t="shared" si="15"/>
        <v>3366.3911399999997</v>
      </c>
      <c r="H25" s="51">
        <f>G25/D25*100</f>
        <v>57.257392591080723</v>
      </c>
      <c r="I25" s="51">
        <f>G25/E25*100</f>
        <v>88.624962916631617</v>
      </c>
      <c r="J25" s="23">
        <f t="shared" ref="J25:AG25" si="16">J27+J28+J26</f>
        <v>1991.66832</v>
      </c>
      <c r="K25" s="23">
        <f t="shared" si="16"/>
        <v>0</v>
      </c>
      <c r="L25" s="23">
        <f t="shared" si="16"/>
        <v>1206.8</v>
      </c>
      <c r="M25" s="23">
        <f t="shared" si="16"/>
        <v>846.61839999999995</v>
      </c>
      <c r="N25" s="23">
        <f t="shared" si="16"/>
        <v>200</v>
      </c>
      <c r="O25" s="23">
        <f t="shared" si="16"/>
        <v>837.40273999999999</v>
      </c>
      <c r="P25" s="23">
        <f t="shared" si="16"/>
        <v>200</v>
      </c>
      <c r="Q25" s="23">
        <f t="shared" si="16"/>
        <v>835.75</v>
      </c>
      <c r="R25" s="23">
        <f t="shared" si="16"/>
        <v>200</v>
      </c>
      <c r="S25" s="23">
        <f t="shared" si="16"/>
        <v>846.62</v>
      </c>
      <c r="T25" s="23">
        <f t="shared" si="16"/>
        <v>0</v>
      </c>
      <c r="U25" s="23">
        <f t="shared" si="16"/>
        <v>0</v>
      </c>
      <c r="V25" s="23">
        <f t="shared" si="16"/>
        <v>1480.9316799999999</v>
      </c>
      <c r="W25" s="23">
        <f t="shared" si="16"/>
        <v>0</v>
      </c>
      <c r="X25" s="23">
        <f t="shared" si="16"/>
        <v>0</v>
      </c>
      <c r="Y25" s="23">
        <f t="shared" si="16"/>
        <v>0</v>
      </c>
      <c r="Z25" s="23">
        <f t="shared" si="16"/>
        <v>200</v>
      </c>
      <c r="AA25" s="23">
        <f t="shared" si="16"/>
        <v>0</v>
      </c>
      <c r="AB25" s="23">
        <f t="shared" si="16"/>
        <v>200</v>
      </c>
      <c r="AC25" s="23">
        <f t="shared" si="16"/>
        <v>0</v>
      </c>
      <c r="AD25" s="23">
        <f t="shared" si="16"/>
        <v>200</v>
      </c>
      <c r="AE25" s="23">
        <f t="shared" si="16"/>
        <v>0</v>
      </c>
      <c r="AF25" s="23">
        <f t="shared" si="16"/>
        <v>0</v>
      </c>
      <c r="AG25" s="23">
        <f t="shared" si="16"/>
        <v>0</v>
      </c>
      <c r="AH25" s="28"/>
      <c r="AI25" s="50">
        <f>E25-G25</f>
        <v>432.07718000000023</v>
      </c>
    </row>
    <row r="26" spans="1:35" s="14" customFormat="1" ht="42.75" hidden="1" customHeight="1" x14ac:dyDescent="0.25">
      <c r="A26" s="84"/>
      <c r="B26" s="90"/>
      <c r="C26" s="25" t="s">
        <v>29</v>
      </c>
      <c r="D26" s="26">
        <f>SUM(J26,L26,N26,P26,R26,T26,V26,X26,Z26,AB26,AD26,AF26)</f>
        <v>0</v>
      </c>
      <c r="E26" s="27">
        <f>J26</f>
        <v>0</v>
      </c>
      <c r="F26" s="27">
        <f>G26</f>
        <v>0</v>
      </c>
      <c r="G26" s="27">
        <f>SUM(K26,M26,O26,Q26,S26,U26,W26,Y26,AA26,AC26,AE26,AG26)</f>
        <v>0</v>
      </c>
      <c r="H26" s="27">
        <f t="shared" si="6"/>
        <v>0</v>
      </c>
      <c r="I26" s="27">
        <f t="shared" si="7"/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8"/>
      <c r="AI26" s="13"/>
    </row>
    <row r="27" spans="1:35" s="14" customFormat="1" ht="203.25" customHeight="1" x14ac:dyDescent="0.25">
      <c r="A27" s="84"/>
      <c r="B27" s="90"/>
      <c r="C27" s="25" t="s">
        <v>30</v>
      </c>
      <c r="D27" s="26">
        <f>SUM(J27,L27,N27,P27,R27,T27,V27,X27,Z27,AB27,AD27,AF27)</f>
        <v>1400</v>
      </c>
      <c r="E27" s="27">
        <f>J27+L27+N27+P27+R27+T27</f>
        <v>800</v>
      </c>
      <c r="F27" s="27">
        <v>800</v>
      </c>
      <c r="G27" s="27">
        <f>SUM(K27,M27,O27,Q27,S27,U27,W27,Y27,AA27,AC27,AE27,AG27)</f>
        <v>800</v>
      </c>
      <c r="H27" s="53">
        <f>G27/D27*100</f>
        <v>57.142857142857139</v>
      </c>
      <c r="I27" s="53">
        <f>G27/E27*100</f>
        <v>100</v>
      </c>
      <c r="J27" s="29">
        <v>0</v>
      </c>
      <c r="K27" s="29">
        <v>0</v>
      </c>
      <c r="L27" s="29">
        <v>200</v>
      </c>
      <c r="M27" s="29">
        <v>200</v>
      </c>
      <c r="N27" s="29">
        <v>200</v>
      </c>
      <c r="O27" s="29">
        <v>200</v>
      </c>
      <c r="P27" s="29">
        <v>200</v>
      </c>
      <c r="Q27" s="29">
        <v>200</v>
      </c>
      <c r="R27" s="29">
        <v>200</v>
      </c>
      <c r="S27" s="29">
        <v>200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200</v>
      </c>
      <c r="AA27" s="29">
        <v>0</v>
      </c>
      <c r="AB27" s="29">
        <v>200</v>
      </c>
      <c r="AC27" s="29">
        <v>0</v>
      </c>
      <c r="AD27" s="29">
        <v>200</v>
      </c>
      <c r="AE27" s="29">
        <v>0</v>
      </c>
      <c r="AF27" s="29">
        <v>0</v>
      </c>
      <c r="AG27" s="29">
        <v>0</v>
      </c>
      <c r="AH27" s="35" t="s">
        <v>47</v>
      </c>
      <c r="AI27" s="50">
        <f>E27-G27</f>
        <v>0</v>
      </c>
    </row>
    <row r="28" spans="1:35" s="12" customFormat="1" ht="38.25" customHeight="1" x14ac:dyDescent="0.25">
      <c r="A28" s="85"/>
      <c r="B28" s="91"/>
      <c r="C28" s="25" t="s">
        <v>31</v>
      </c>
      <c r="D28" s="26">
        <f>SUM(J28,L28,N28,P28,R28,T28,V28,X28,Z28,AB28,AD28,AF28)</f>
        <v>4479.3999999999996</v>
      </c>
      <c r="E28" s="27">
        <f>J28+L28+N28+P28+R28+T28</f>
        <v>2998.4683199999999</v>
      </c>
      <c r="F28" s="27">
        <f>E28</f>
        <v>2998.4683199999999</v>
      </c>
      <c r="G28" s="27">
        <f>SUM(K28,M28,O28,Q28,S28,U28,W28,Y28,AA28,AC28,AE28,AG28)</f>
        <v>2566.3911399999997</v>
      </c>
      <c r="H28" s="53">
        <f>G28/D28*100</f>
        <v>57.293189712907974</v>
      </c>
      <c r="I28" s="53">
        <f>G28/E28*100</f>
        <v>85.590070199574413</v>
      </c>
      <c r="J28" s="31">
        <f>1991668.32/1000</f>
        <v>1991.66832</v>
      </c>
      <c r="K28" s="31">
        <v>0</v>
      </c>
      <c r="L28" s="31">
        <f>1006800/1000</f>
        <v>1006.8</v>
      </c>
      <c r="M28" s="31">
        <v>646.61839999999995</v>
      </c>
      <c r="N28" s="31">
        <v>0</v>
      </c>
      <c r="O28" s="31">
        <f>637.40274</f>
        <v>637.40273999999999</v>
      </c>
      <c r="P28" s="31">
        <v>0</v>
      </c>
      <c r="Q28" s="31">
        <v>635.75</v>
      </c>
      <c r="R28" s="31">
        <v>0</v>
      </c>
      <c r="S28" s="31">
        <v>646.62</v>
      </c>
      <c r="T28" s="31">
        <v>0</v>
      </c>
      <c r="U28" s="31">
        <v>0</v>
      </c>
      <c r="V28" s="31">
        <f>1480931.68/1000</f>
        <v>1480.9316799999999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2"/>
      <c r="AI28" s="50">
        <f>E28-G28</f>
        <v>432.07718000000023</v>
      </c>
    </row>
    <row r="29" spans="1:35" s="14" customFormat="1" ht="24.75" customHeight="1" x14ac:dyDescent="0.25">
      <c r="A29" s="83"/>
      <c r="B29" s="89" t="s">
        <v>38</v>
      </c>
      <c r="C29" s="21" t="s">
        <v>28</v>
      </c>
      <c r="D29" s="22">
        <f>D31+D32+D30</f>
        <v>3424.1000000000004</v>
      </c>
      <c r="E29" s="23">
        <f>E31+E32+E30</f>
        <v>1293.0861299999999</v>
      </c>
      <c r="F29" s="23">
        <f>F31+F32+F30</f>
        <v>1293.0861299999999</v>
      </c>
      <c r="G29" s="23">
        <f t="shared" ref="G29" si="17">G31+G32+G30</f>
        <v>1280.7652500000002</v>
      </c>
      <c r="H29" s="51">
        <f>G29/D29*100</f>
        <v>37.404434741975997</v>
      </c>
      <c r="I29" s="51">
        <f>G29/E29*100</f>
        <v>99.047172518972133</v>
      </c>
      <c r="J29" s="23">
        <f t="shared" ref="J29:AG29" si="18">J31+J32+J30</f>
        <v>1132.55279</v>
      </c>
      <c r="K29" s="23">
        <f t="shared" si="18"/>
        <v>0</v>
      </c>
      <c r="L29" s="23">
        <f t="shared" si="18"/>
        <v>160.53334000000001</v>
      </c>
      <c r="M29" s="23">
        <f t="shared" si="18"/>
        <v>0</v>
      </c>
      <c r="N29" s="23">
        <f t="shared" si="18"/>
        <v>0</v>
      </c>
      <c r="O29" s="23">
        <f t="shared" si="18"/>
        <v>0</v>
      </c>
      <c r="P29" s="23">
        <f t="shared" si="18"/>
        <v>0</v>
      </c>
      <c r="Q29" s="23">
        <f t="shared" si="18"/>
        <v>48.86</v>
      </c>
      <c r="R29" s="23">
        <f t="shared" si="18"/>
        <v>0</v>
      </c>
      <c r="S29" s="23">
        <f t="shared" si="18"/>
        <v>4.4569599999999996</v>
      </c>
      <c r="T29" s="23">
        <f t="shared" si="18"/>
        <v>0</v>
      </c>
      <c r="U29" s="23">
        <f t="shared" si="18"/>
        <v>1227.44829</v>
      </c>
      <c r="V29" s="23">
        <f t="shared" si="18"/>
        <v>2131.0138700000002</v>
      </c>
      <c r="W29" s="23">
        <f t="shared" si="18"/>
        <v>0</v>
      </c>
      <c r="X29" s="23">
        <f t="shared" si="18"/>
        <v>0</v>
      </c>
      <c r="Y29" s="23">
        <f t="shared" si="18"/>
        <v>0</v>
      </c>
      <c r="Z29" s="23">
        <f t="shared" si="18"/>
        <v>0</v>
      </c>
      <c r="AA29" s="23">
        <f t="shared" si="18"/>
        <v>0</v>
      </c>
      <c r="AB29" s="23">
        <f t="shared" si="18"/>
        <v>0</v>
      </c>
      <c r="AC29" s="23">
        <f t="shared" si="18"/>
        <v>0</v>
      </c>
      <c r="AD29" s="23">
        <f t="shared" si="18"/>
        <v>0</v>
      </c>
      <c r="AE29" s="23">
        <f t="shared" si="18"/>
        <v>0</v>
      </c>
      <c r="AF29" s="23">
        <f t="shared" si="18"/>
        <v>0</v>
      </c>
      <c r="AG29" s="23">
        <f t="shared" si="18"/>
        <v>0</v>
      </c>
      <c r="AH29" s="28"/>
      <c r="AI29" s="50">
        <f>E29-G29</f>
        <v>12.320879999999761</v>
      </c>
    </row>
    <row r="30" spans="1:35" s="14" customFormat="1" ht="42.75" hidden="1" customHeight="1" x14ac:dyDescent="0.25">
      <c r="A30" s="84"/>
      <c r="B30" s="90"/>
      <c r="C30" s="25" t="s">
        <v>29</v>
      </c>
      <c r="D30" s="26">
        <f>SUM(J30,L30,N30,P30,R30,T30,V30,X30,Z30,AB30,AD30,AF30)</f>
        <v>0</v>
      </c>
      <c r="E30" s="27">
        <f>J30</f>
        <v>0</v>
      </c>
      <c r="F30" s="27">
        <f>G30</f>
        <v>0</v>
      </c>
      <c r="G30" s="27">
        <f>SUM(K30,M30,O30,Q30,S30,U30,W30,Y30,AA30,AC30,AE30,AG30)</f>
        <v>0</v>
      </c>
      <c r="H30" s="53">
        <f t="shared" si="6"/>
        <v>0</v>
      </c>
      <c r="I30" s="53">
        <f t="shared" si="7"/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8"/>
      <c r="AI30" s="13"/>
    </row>
    <row r="31" spans="1:35" s="14" customFormat="1" ht="48" hidden="1" customHeight="1" x14ac:dyDescent="0.25">
      <c r="A31" s="84"/>
      <c r="B31" s="90"/>
      <c r="C31" s="25" t="s">
        <v>30</v>
      </c>
      <c r="D31" s="26">
        <f>SUM(J31,L31,N31,P31,R31,T31,V31,X31,Z31,AB31,AD31,AF31)</f>
        <v>0</v>
      </c>
      <c r="E31" s="27">
        <f>J31</f>
        <v>0</v>
      </c>
      <c r="F31" s="27">
        <f>G31</f>
        <v>0</v>
      </c>
      <c r="G31" s="27">
        <f>SUM(K31,M31,O31,Q31,S31,U31,W31,Y31,AA31,AC31,AE31,AG31)</f>
        <v>0</v>
      </c>
      <c r="H31" s="53">
        <f t="shared" si="6"/>
        <v>0</v>
      </c>
      <c r="I31" s="53">
        <f t="shared" si="7"/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/>
      <c r="AI31" s="13"/>
    </row>
    <row r="32" spans="1:35" s="12" customFormat="1" ht="204" customHeight="1" x14ac:dyDescent="0.25">
      <c r="A32" s="85"/>
      <c r="B32" s="91"/>
      <c r="C32" s="25" t="s">
        <v>31</v>
      </c>
      <c r="D32" s="26">
        <f>SUM(J32,L32,N32,P32,R32,T32,V32,X32,Z32,AB32,AD32,AF32)</f>
        <v>3424.1000000000004</v>
      </c>
      <c r="E32" s="27">
        <f>J32+L32+N32+P32+R32+T32</f>
        <v>1293.0861299999999</v>
      </c>
      <c r="F32" s="27">
        <f>E32</f>
        <v>1293.0861299999999</v>
      </c>
      <c r="G32" s="27">
        <f>SUM(K32,M32,O32,Q32,S32,U32,W32,Y32,AA32,AC32,AE32,AG32)</f>
        <v>1280.7652500000002</v>
      </c>
      <c r="H32" s="53">
        <f>G32/D32*100</f>
        <v>37.404434741975997</v>
      </c>
      <c r="I32" s="53">
        <f>G32/E32*100</f>
        <v>99.047172518972133</v>
      </c>
      <c r="J32" s="31">
        <f>1132552.79/1000</f>
        <v>1132.55279</v>
      </c>
      <c r="K32" s="31">
        <v>0</v>
      </c>
      <c r="L32" s="31">
        <f>160533.34/1000</f>
        <v>160.53334000000001</v>
      </c>
      <c r="M32" s="31">
        <v>0</v>
      </c>
      <c r="N32" s="31">
        <v>0</v>
      </c>
      <c r="O32" s="31">
        <v>0</v>
      </c>
      <c r="P32" s="31">
        <v>0</v>
      </c>
      <c r="Q32" s="31">
        <v>48.86</v>
      </c>
      <c r="R32" s="31">
        <v>0</v>
      </c>
      <c r="S32" s="31">
        <v>4.4569599999999996</v>
      </c>
      <c r="T32" s="31">
        <v>0</v>
      </c>
      <c r="U32" s="31">
        <v>1227.44829</v>
      </c>
      <c r="V32" s="31">
        <f>2131013.87/1000</f>
        <v>2131.0138700000002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5" t="s">
        <v>49</v>
      </c>
      <c r="AI32" s="50">
        <f>E32-G32</f>
        <v>12.320879999999761</v>
      </c>
    </row>
    <row r="33" spans="1:43" s="14" customFormat="1" ht="39.75" customHeight="1" x14ac:dyDescent="0.25">
      <c r="A33" s="83"/>
      <c r="B33" s="89" t="s">
        <v>39</v>
      </c>
      <c r="C33" s="21" t="s">
        <v>28</v>
      </c>
      <c r="D33" s="22">
        <f>D35+D36+D34</f>
        <v>100</v>
      </c>
      <c r="E33" s="23">
        <f>E35+E36+E34</f>
        <v>0</v>
      </c>
      <c r="F33" s="23">
        <f>F35+F36+F34</f>
        <v>0</v>
      </c>
      <c r="G33" s="23">
        <f t="shared" ref="G33" si="19">G35+G36+G34</f>
        <v>0</v>
      </c>
      <c r="H33" s="51">
        <f>G33/D33*100</f>
        <v>0</v>
      </c>
      <c r="I33" s="51" t="e">
        <f>G33/E33*100</f>
        <v>#DIV/0!</v>
      </c>
      <c r="J33" s="23">
        <f t="shared" ref="J33:AG33" si="20">J35+J36+J34</f>
        <v>0</v>
      </c>
      <c r="K33" s="23">
        <f t="shared" si="20"/>
        <v>0</v>
      </c>
      <c r="L33" s="23">
        <f t="shared" si="20"/>
        <v>0</v>
      </c>
      <c r="M33" s="23">
        <f t="shared" si="20"/>
        <v>0</v>
      </c>
      <c r="N33" s="23">
        <f t="shared" si="20"/>
        <v>0</v>
      </c>
      <c r="O33" s="23">
        <f t="shared" si="20"/>
        <v>0</v>
      </c>
      <c r="P33" s="23">
        <f t="shared" si="20"/>
        <v>0</v>
      </c>
      <c r="Q33" s="23">
        <f t="shared" si="20"/>
        <v>0</v>
      </c>
      <c r="R33" s="23">
        <f t="shared" si="20"/>
        <v>0</v>
      </c>
      <c r="S33" s="23">
        <f t="shared" si="20"/>
        <v>0</v>
      </c>
      <c r="T33" s="23">
        <f t="shared" si="20"/>
        <v>0</v>
      </c>
      <c r="U33" s="23">
        <f t="shared" si="20"/>
        <v>0</v>
      </c>
      <c r="V33" s="23">
        <f t="shared" si="20"/>
        <v>0</v>
      </c>
      <c r="W33" s="23">
        <f t="shared" si="20"/>
        <v>0</v>
      </c>
      <c r="X33" s="23">
        <f t="shared" si="20"/>
        <v>0</v>
      </c>
      <c r="Y33" s="23">
        <f t="shared" si="20"/>
        <v>0</v>
      </c>
      <c r="Z33" s="23">
        <f t="shared" si="20"/>
        <v>0</v>
      </c>
      <c r="AA33" s="23">
        <f t="shared" si="20"/>
        <v>0</v>
      </c>
      <c r="AB33" s="23">
        <f t="shared" si="20"/>
        <v>100</v>
      </c>
      <c r="AC33" s="23">
        <f t="shared" si="20"/>
        <v>0</v>
      </c>
      <c r="AD33" s="23">
        <f t="shared" si="20"/>
        <v>0</v>
      </c>
      <c r="AE33" s="23">
        <f t="shared" si="20"/>
        <v>0</v>
      </c>
      <c r="AF33" s="23">
        <f t="shared" si="20"/>
        <v>0</v>
      </c>
      <c r="AG33" s="23">
        <f t="shared" si="20"/>
        <v>0</v>
      </c>
      <c r="AH33" s="28"/>
      <c r="AI33" s="13"/>
    </row>
    <row r="34" spans="1:43" s="14" customFormat="1" ht="3.75" hidden="1" customHeight="1" x14ac:dyDescent="0.25">
      <c r="A34" s="84"/>
      <c r="B34" s="90"/>
      <c r="C34" s="25" t="s">
        <v>29</v>
      </c>
      <c r="D34" s="26">
        <f>SUM(J34,L34,N34,P34,R34,T34,V34,X34,Z34,AB34,AD34,AF34)</f>
        <v>0</v>
      </c>
      <c r="E34" s="27">
        <f>J34</f>
        <v>0</v>
      </c>
      <c r="F34" s="27">
        <f>G34</f>
        <v>0</v>
      </c>
      <c r="G34" s="27">
        <f>SUM(K34,M34,O34,Q34,S34,U34,W34,Y34,AA34,AC34,AE34,AG34)</f>
        <v>0</v>
      </c>
      <c r="H34" s="53">
        <f t="shared" si="6"/>
        <v>0</v>
      </c>
      <c r="I34" s="53">
        <f t="shared" si="7"/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8"/>
      <c r="AI34" s="13"/>
    </row>
    <row r="35" spans="1:43" s="14" customFormat="1" ht="97.5" customHeight="1" x14ac:dyDescent="0.25">
      <c r="A35" s="84"/>
      <c r="B35" s="90"/>
      <c r="C35" s="25" t="s">
        <v>30</v>
      </c>
      <c r="D35" s="26">
        <f>SUM(J35,L35,N35,P35,R35,T35,V35,X35,Z35,AB35,AD35,AF35)</f>
        <v>100</v>
      </c>
      <c r="E35" s="27">
        <f>J35+L35+N35+P35+R35+T35</f>
        <v>0</v>
      </c>
      <c r="F35" s="27">
        <v>0</v>
      </c>
      <c r="G35" s="27">
        <f>SUM(K35,M35,O35,Q35,S35,U35,W35,Y35,AA35,AC35,AE35,AG35)</f>
        <v>0</v>
      </c>
      <c r="H35" s="53">
        <f>G35/D35*100</f>
        <v>0</v>
      </c>
      <c r="I35" s="53" t="e">
        <f>G35/E35*100</f>
        <v>#DIV/0!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100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31"/>
      <c r="AI35" s="13"/>
    </row>
    <row r="36" spans="1:43" s="12" customFormat="1" ht="64.5" hidden="1" customHeight="1" x14ac:dyDescent="0.25">
      <c r="A36" s="85"/>
      <c r="B36" s="91"/>
      <c r="C36" s="25" t="s">
        <v>31</v>
      </c>
      <c r="D36" s="26">
        <f>SUM(J36,L36,N36,P36,R36,T36,V36,X36,Z36,AB36,AD36,AF36)</f>
        <v>0</v>
      </c>
      <c r="E36" s="27">
        <f>J36</f>
        <v>0</v>
      </c>
      <c r="F36" s="27">
        <f>G36</f>
        <v>0</v>
      </c>
      <c r="G36" s="27">
        <f>SUM(K36,M36,O36,Q36,S36,U36,W36,Y36,AA36,AC36,AE36,AG36)</f>
        <v>0</v>
      </c>
      <c r="H36" s="27">
        <f t="shared" si="6"/>
        <v>0</v>
      </c>
      <c r="I36" s="27">
        <f t="shared" si="7"/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2"/>
      <c r="AI36" s="15"/>
    </row>
    <row r="37" spans="1:43" s="12" customFormat="1" ht="31.5" customHeight="1" x14ac:dyDescent="0.25">
      <c r="A37" s="34"/>
      <c r="B37" s="80" t="s">
        <v>40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2"/>
      <c r="AH37" s="32"/>
      <c r="AI37" s="15"/>
    </row>
    <row r="38" spans="1:43" s="14" customFormat="1" ht="23.25" customHeight="1" x14ac:dyDescent="0.25">
      <c r="A38" s="83" t="s">
        <v>41</v>
      </c>
      <c r="B38" s="86" t="s">
        <v>42</v>
      </c>
      <c r="C38" s="21" t="s">
        <v>28</v>
      </c>
      <c r="D38" s="22">
        <f>D40+D41+D39</f>
        <v>4394.6000000000004</v>
      </c>
      <c r="E38" s="23">
        <f t="shared" ref="E38:G38" si="21">E40+E41+E39</f>
        <v>2299.93588</v>
      </c>
      <c r="F38" s="23">
        <f t="shared" si="21"/>
        <v>2101.2570000000001</v>
      </c>
      <c r="G38" s="23">
        <f t="shared" si="21"/>
        <v>2101.2563399999999</v>
      </c>
      <c r="H38" s="51">
        <f>G38/D38*100</f>
        <v>47.81450734992945</v>
      </c>
      <c r="I38" s="51">
        <f>G38/E38*100</f>
        <v>91.361518304588557</v>
      </c>
      <c r="J38" s="23">
        <f t="shared" ref="J38:AG38" si="22">J40+J41+J39</f>
        <v>550.20133999999996</v>
      </c>
      <c r="K38" s="23">
        <f t="shared" si="22"/>
        <v>360.96593999999999</v>
      </c>
      <c r="L38" s="23">
        <f t="shared" si="22"/>
        <v>298.06065999999998</v>
      </c>
      <c r="M38" s="23">
        <f t="shared" si="22"/>
        <v>376.18033000000003</v>
      </c>
      <c r="N38" s="23">
        <f t="shared" si="22"/>
        <v>273.30466000000001</v>
      </c>
      <c r="O38" s="23">
        <f t="shared" si="22"/>
        <v>290.08006999999998</v>
      </c>
      <c r="P38" s="23">
        <f t="shared" si="22"/>
        <v>581.84770000000003</v>
      </c>
      <c r="Q38" s="23">
        <f t="shared" si="22"/>
        <v>330.8</v>
      </c>
      <c r="R38" s="23">
        <f t="shared" si="22"/>
        <v>330.21686</v>
      </c>
      <c r="S38" s="23">
        <f t="shared" si="22"/>
        <v>305.69</v>
      </c>
      <c r="T38" s="23">
        <f t="shared" si="22"/>
        <v>266.30466000000001</v>
      </c>
      <c r="U38" s="23">
        <f t="shared" si="22"/>
        <v>437.54</v>
      </c>
      <c r="V38" s="23">
        <f t="shared" si="22"/>
        <v>503.40537</v>
      </c>
      <c r="W38" s="23">
        <f t="shared" si="22"/>
        <v>0</v>
      </c>
      <c r="X38" s="23">
        <f t="shared" si="22"/>
        <v>297.76065999999997</v>
      </c>
      <c r="Y38" s="23">
        <f t="shared" si="22"/>
        <v>0</v>
      </c>
      <c r="Z38" s="23">
        <f t="shared" si="22"/>
        <v>266.30466000000001</v>
      </c>
      <c r="AA38" s="23">
        <f t="shared" si="22"/>
        <v>0</v>
      </c>
      <c r="AB38" s="23">
        <f t="shared" si="22"/>
        <v>300.64568000000003</v>
      </c>
      <c r="AC38" s="23">
        <f t="shared" si="22"/>
        <v>0</v>
      </c>
      <c r="AD38" s="23">
        <f t="shared" si="22"/>
        <v>266.30466000000001</v>
      </c>
      <c r="AE38" s="23">
        <f t="shared" si="22"/>
        <v>0</v>
      </c>
      <c r="AF38" s="23">
        <f t="shared" si="22"/>
        <v>460.24309</v>
      </c>
      <c r="AG38" s="23">
        <f t="shared" si="22"/>
        <v>0</v>
      </c>
      <c r="AH38" s="28"/>
      <c r="AI38" s="13"/>
    </row>
    <row r="39" spans="1:43" s="14" customFormat="1" ht="32.25" hidden="1" customHeight="1" x14ac:dyDescent="0.25">
      <c r="A39" s="84"/>
      <c r="B39" s="87"/>
      <c r="C39" s="25" t="s">
        <v>29</v>
      </c>
      <c r="D39" s="26">
        <f>SUM(J39,L39,N39,P39,R39,T39,V39,X39,Z39,AB39,AD39,AF39)</f>
        <v>0</v>
      </c>
      <c r="E39" s="27">
        <f>J39</f>
        <v>0</v>
      </c>
      <c r="F39" s="27">
        <f>G39</f>
        <v>0</v>
      </c>
      <c r="G39" s="27">
        <f>SUM(K39,M39,O39,Q39,S39,U39,W39,Y39,AA39,AC39,AE39,AG39)</f>
        <v>0</v>
      </c>
      <c r="H39" s="53">
        <f t="shared" ref="H39:H43" si="23">IFERROR(G39/D39*100,0)</f>
        <v>0</v>
      </c>
      <c r="I39" s="53">
        <f t="shared" ref="I39:I43" si="24">IFERROR(G39/E39*100,0)</f>
        <v>0</v>
      </c>
      <c r="J39" s="27">
        <f>J43</f>
        <v>0</v>
      </c>
      <c r="K39" s="27">
        <f t="shared" ref="K39:AG40" si="25">K43</f>
        <v>0</v>
      </c>
      <c r="L39" s="27">
        <f t="shared" si="25"/>
        <v>0</v>
      </c>
      <c r="M39" s="27">
        <f t="shared" si="25"/>
        <v>0</v>
      </c>
      <c r="N39" s="27">
        <f t="shared" si="25"/>
        <v>0</v>
      </c>
      <c r="O39" s="27">
        <f t="shared" si="25"/>
        <v>0</v>
      </c>
      <c r="P39" s="27">
        <f t="shared" si="25"/>
        <v>0</v>
      </c>
      <c r="Q39" s="27">
        <f t="shared" si="25"/>
        <v>0</v>
      </c>
      <c r="R39" s="27">
        <f t="shared" si="25"/>
        <v>0</v>
      </c>
      <c r="S39" s="27">
        <f t="shared" si="25"/>
        <v>0</v>
      </c>
      <c r="T39" s="27">
        <f t="shared" si="25"/>
        <v>0</v>
      </c>
      <c r="U39" s="27">
        <f t="shared" si="25"/>
        <v>0</v>
      </c>
      <c r="V39" s="27">
        <f t="shared" si="25"/>
        <v>0</v>
      </c>
      <c r="W39" s="27">
        <f t="shared" si="25"/>
        <v>0</v>
      </c>
      <c r="X39" s="27">
        <f t="shared" si="25"/>
        <v>0</v>
      </c>
      <c r="Y39" s="27">
        <f t="shared" si="25"/>
        <v>0</v>
      </c>
      <c r="Z39" s="27">
        <f t="shared" si="25"/>
        <v>0</v>
      </c>
      <c r="AA39" s="27">
        <f t="shared" si="25"/>
        <v>0</v>
      </c>
      <c r="AB39" s="27">
        <f t="shared" si="25"/>
        <v>0</v>
      </c>
      <c r="AC39" s="27">
        <f t="shared" si="25"/>
        <v>0</v>
      </c>
      <c r="AD39" s="27">
        <f t="shared" si="25"/>
        <v>0</v>
      </c>
      <c r="AE39" s="27">
        <f t="shared" si="25"/>
        <v>0</v>
      </c>
      <c r="AF39" s="27">
        <f t="shared" si="25"/>
        <v>0</v>
      </c>
      <c r="AG39" s="27">
        <f t="shared" si="25"/>
        <v>0</v>
      </c>
      <c r="AH39" s="28"/>
      <c r="AI39" s="13"/>
    </row>
    <row r="40" spans="1:43" s="14" customFormat="1" ht="37.5" customHeight="1" x14ac:dyDescent="0.25">
      <c r="A40" s="84"/>
      <c r="B40" s="87"/>
      <c r="C40" s="25" t="s">
        <v>30</v>
      </c>
      <c r="D40" s="27">
        <f>D44</f>
        <v>4372.6000000000004</v>
      </c>
      <c r="E40" s="27">
        <f>E44</f>
        <v>2277.93588</v>
      </c>
      <c r="F40" s="27">
        <f>F44</f>
        <v>2079.2570000000001</v>
      </c>
      <c r="G40" s="27">
        <f>SUM(K40,M40,O40,Q40,S40,U40,W40,Y40,AA40,AC40,AE40,AG40)</f>
        <v>2079.2563399999999</v>
      </c>
      <c r="H40" s="53">
        <f>G40/D40*100</f>
        <v>47.551944838311293</v>
      </c>
      <c r="I40" s="53">
        <f>G40/E40*100</f>
        <v>91.278089003980213</v>
      </c>
      <c r="J40" s="29">
        <f>J44</f>
        <v>550.20133999999996</v>
      </c>
      <c r="K40" s="29">
        <f t="shared" si="25"/>
        <v>360.96593999999999</v>
      </c>
      <c r="L40" s="29">
        <f t="shared" si="25"/>
        <v>298.06065999999998</v>
      </c>
      <c r="M40" s="29">
        <f t="shared" si="25"/>
        <v>376.18033000000003</v>
      </c>
      <c r="N40" s="29">
        <f t="shared" si="25"/>
        <v>273.30466000000001</v>
      </c>
      <c r="O40" s="29">
        <f t="shared" si="25"/>
        <v>290.08006999999998</v>
      </c>
      <c r="P40" s="29">
        <f t="shared" si="25"/>
        <v>559.84770000000003</v>
      </c>
      <c r="Q40" s="29">
        <f t="shared" si="25"/>
        <v>308.8</v>
      </c>
      <c r="R40" s="29">
        <f t="shared" si="25"/>
        <v>330.21686</v>
      </c>
      <c r="S40" s="29">
        <f t="shared" si="25"/>
        <v>305.69</v>
      </c>
      <c r="T40" s="29">
        <f t="shared" si="25"/>
        <v>266.30466000000001</v>
      </c>
      <c r="U40" s="29">
        <f t="shared" si="25"/>
        <v>437.54</v>
      </c>
      <c r="V40" s="29">
        <f t="shared" si="25"/>
        <v>503.40537</v>
      </c>
      <c r="W40" s="29">
        <f t="shared" si="25"/>
        <v>0</v>
      </c>
      <c r="X40" s="29">
        <f t="shared" si="25"/>
        <v>297.76065999999997</v>
      </c>
      <c r="Y40" s="29">
        <f t="shared" si="25"/>
        <v>0</v>
      </c>
      <c r="Z40" s="29">
        <f t="shared" si="25"/>
        <v>266.30466000000001</v>
      </c>
      <c r="AA40" s="29">
        <f t="shared" si="25"/>
        <v>0</v>
      </c>
      <c r="AB40" s="29">
        <f t="shared" si="25"/>
        <v>300.64568000000003</v>
      </c>
      <c r="AC40" s="29">
        <f t="shared" si="25"/>
        <v>0</v>
      </c>
      <c r="AD40" s="29">
        <f t="shared" si="25"/>
        <v>266.30466000000001</v>
      </c>
      <c r="AE40" s="29">
        <f t="shared" si="25"/>
        <v>0</v>
      </c>
      <c r="AF40" s="29">
        <f t="shared" si="25"/>
        <v>460.24309</v>
      </c>
      <c r="AG40" s="29">
        <f t="shared" si="25"/>
        <v>0</v>
      </c>
      <c r="AH40" s="28"/>
      <c r="AI40" s="13"/>
    </row>
    <row r="41" spans="1:43" s="12" customFormat="1" ht="33" customHeight="1" x14ac:dyDescent="0.25">
      <c r="A41" s="84"/>
      <c r="B41" s="88"/>
      <c r="C41" s="25" t="s">
        <v>31</v>
      </c>
      <c r="D41" s="27">
        <f>D49+D45</f>
        <v>22</v>
      </c>
      <c r="E41" s="27">
        <f>E49+E45</f>
        <v>22</v>
      </c>
      <c r="F41" s="27">
        <f>F49+F45</f>
        <v>22</v>
      </c>
      <c r="G41" s="27">
        <f>SUM(K41,M41,O41,Q41,S41,U41,W41,Y41,AA41,AC41,AE41,AG41)</f>
        <v>22</v>
      </c>
      <c r="H41" s="53">
        <f>G41/D41*100</f>
        <v>100</v>
      </c>
      <c r="I41" s="53">
        <f>G41/E41*100</f>
        <v>100</v>
      </c>
      <c r="J41" s="31">
        <f>J49</f>
        <v>0</v>
      </c>
      <c r="K41" s="31">
        <f t="shared" ref="K41:AG41" si="26">K49</f>
        <v>0</v>
      </c>
      <c r="L41" s="31">
        <f t="shared" si="26"/>
        <v>0</v>
      </c>
      <c r="M41" s="31">
        <f t="shared" si="26"/>
        <v>0</v>
      </c>
      <c r="N41" s="31">
        <f t="shared" si="26"/>
        <v>0</v>
      </c>
      <c r="O41" s="31">
        <f t="shared" si="26"/>
        <v>0</v>
      </c>
      <c r="P41" s="31">
        <f t="shared" si="26"/>
        <v>22</v>
      </c>
      <c r="Q41" s="31">
        <f t="shared" si="26"/>
        <v>22</v>
      </c>
      <c r="R41" s="31">
        <f t="shared" si="26"/>
        <v>0</v>
      </c>
      <c r="S41" s="31">
        <f t="shared" si="26"/>
        <v>0</v>
      </c>
      <c r="T41" s="31">
        <f t="shared" si="26"/>
        <v>0</v>
      </c>
      <c r="U41" s="31">
        <f t="shared" si="26"/>
        <v>0</v>
      </c>
      <c r="V41" s="31">
        <f t="shared" si="26"/>
        <v>0</v>
      </c>
      <c r="W41" s="31">
        <f t="shared" si="26"/>
        <v>0</v>
      </c>
      <c r="X41" s="31">
        <f t="shared" si="26"/>
        <v>0</v>
      </c>
      <c r="Y41" s="31">
        <f t="shared" si="26"/>
        <v>0</v>
      </c>
      <c r="Z41" s="31">
        <f t="shared" si="26"/>
        <v>0</v>
      </c>
      <c r="AA41" s="31">
        <f t="shared" si="26"/>
        <v>0</v>
      </c>
      <c r="AB41" s="31">
        <f t="shared" si="26"/>
        <v>0</v>
      </c>
      <c r="AC41" s="31">
        <f t="shared" si="26"/>
        <v>0</v>
      </c>
      <c r="AD41" s="31">
        <f>AD49+AD45</f>
        <v>0</v>
      </c>
      <c r="AE41" s="31">
        <f>AE49+AE45</f>
        <v>0</v>
      </c>
      <c r="AF41" s="31">
        <f t="shared" si="26"/>
        <v>0</v>
      </c>
      <c r="AG41" s="31">
        <f t="shared" si="26"/>
        <v>0</v>
      </c>
      <c r="AH41" s="32"/>
      <c r="AI41" s="15"/>
    </row>
    <row r="42" spans="1:43" s="14" customFormat="1" ht="55.5" customHeight="1" x14ac:dyDescent="0.25">
      <c r="A42" s="20"/>
      <c r="B42" s="89" t="s">
        <v>43</v>
      </c>
      <c r="C42" s="21" t="s">
        <v>28</v>
      </c>
      <c r="D42" s="22">
        <f>D44+D45+D43</f>
        <v>4372.6000000000004</v>
      </c>
      <c r="E42" s="23">
        <f t="shared" ref="E42:G42" si="27">E44+E45+E43</f>
        <v>2277.93588</v>
      </c>
      <c r="F42" s="23">
        <f t="shared" si="27"/>
        <v>2079.2570000000001</v>
      </c>
      <c r="G42" s="23">
        <f t="shared" si="27"/>
        <v>2079.2563399999999</v>
      </c>
      <c r="H42" s="51">
        <f>G42/D42*100</f>
        <v>47.551944838311293</v>
      </c>
      <c r="I42" s="51">
        <f>G42/E42*100</f>
        <v>91.278089003980213</v>
      </c>
      <c r="J42" s="23">
        <f t="shared" ref="J42:AG42" si="28">J44+J45+J43</f>
        <v>550.20133999999996</v>
      </c>
      <c r="K42" s="23">
        <f t="shared" si="28"/>
        <v>360.96593999999999</v>
      </c>
      <c r="L42" s="23">
        <f t="shared" si="28"/>
        <v>298.06065999999998</v>
      </c>
      <c r="M42" s="23">
        <f t="shared" si="28"/>
        <v>376.18033000000003</v>
      </c>
      <c r="N42" s="23">
        <f t="shared" si="28"/>
        <v>273.30466000000001</v>
      </c>
      <c r="O42" s="23">
        <f t="shared" si="28"/>
        <v>290.08006999999998</v>
      </c>
      <c r="P42" s="23">
        <f t="shared" si="28"/>
        <v>559.84770000000003</v>
      </c>
      <c r="Q42" s="23">
        <f t="shared" si="28"/>
        <v>308.8</v>
      </c>
      <c r="R42" s="23">
        <f t="shared" si="28"/>
        <v>330.21686</v>
      </c>
      <c r="S42" s="23">
        <f t="shared" si="28"/>
        <v>305.69</v>
      </c>
      <c r="T42" s="23">
        <f t="shared" si="28"/>
        <v>266.30466000000001</v>
      </c>
      <c r="U42" s="23">
        <f t="shared" si="28"/>
        <v>437.54</v>
      </c>
      <c r="V42" s="23">
        <f t="shared" si="28"/>
        <v>503.40537</v>
      </c>
      <c r="W42" s="23">
        <f t="shared" si="28"/>
        <v>0</v>
      </c>
      <c r="X42" s="23">
        <f t="shared" si="28"/>
        <v>297.76065999999997</v>
      </c>
      <c r="Y42" s="23">
        <f t="shared" si="28"/>
        <v>0</v>
      </c>
      <c r="Z42" s="23">
        <f t="shared" si="28"/>
        <v>266.30466000000001</v>
      </c>
      <c r="AA42" s="23">
        <f t="shared" si="28"/>
        <v>0</v>
      </c>
      <c r="AB42" s="23">
        <f t="shared" si="28"/>
        <v>300.64568000000003</v>
      </c>
      <c r="AC42" s="23">
        <f t="shared" si="28"/>
        <v>0</v>
      </c>
      <c r="AD42" s="23">
        <f t="shared" si="28"/>
        <v>266.30466000000001</v>
      </c>
      <c r="AE42" s="23">
        <f t="shared" si="28"/>
        <v>0</v>
      </c>
      <c r="AF42" s="23">
        <f t="shared" si="28"/>
        <v>460.24309</v>
      </c>
      <c r="AG42" s="23">
        <f t="shared" si="28"/>
        <v>0</v>
      </c>
      <c r="AH42" s="28"/>
      <c r="AI42" s="50">
        <f>E42-G42</f>
        <v>198.67954000000009</v>
      </c>
    </row>
    <row r="43" spans="1:43" s="14" customFormat="1" ht="45.75" hidden="1" customHeight="1" x14ac:dyDescent="0.25">
      <c r="A43" s="20"/>
      <c r="B43" s="90"/>
      <c r="C43" s="25" t="s">
        <v>29</v>
      </c>
      <c r="D43" s="26">
        <f>SUM(J43,L43,N43,P43,R43,T43,V43,X43,Z43,AB43,AD43,AF43)</f>
        <v>0</v>
      </c>
      <c r="E43" s="27">
        <f>J43</f>
        <v>0</v>
      </c>
      <c r="F43" s="27">
        <f>G43</f>
        <v>0</v>
      </c>
      <c r="G43" s="27">
        <f>SUM(K43,M43,O43,Q43,S43,U43,W43,Y43,AA43,AC43,AE43,AG43)</f>
        <v>0</v>
      </c>
      <c r="H43" s="53">
        <f t="shared" si="23"/>
        <v>0</v>
      </c>
      <c r="I43" s="53">
        <f t="shared" si="24"/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8"/>
      <c r="AI43" s="13"/>
    </row>
    <row r="44" spans="1:43" s="14" customFormat="1" ht="282" customHeight="1" x14ac:dyDescent="0.25">
      <c r="A44" s="20"/>
      <c r="B44" s="90"/>
      <c r="C44" s="25" t="s">
        <v>30</v>
      </c>
      <c r="D44" s="26">
        <f>SUM(J44,L44,N44,P44,R44,T44,V44,X44,Z44,AB44,AD44,AF44)</f>
        <v>4372.6000000000004</v>
      </c>
      <c r="E44" s="27">
        <f>J44+L44+N44+P44+R44+T44</f>
        <v>2277.93588</v>
      </c>
      <c r="F44" s="27">
        <v>2079.2570000000001</v>
      </c>
      <c r="G44" s="27">
        <f>SUM(K44,M44,O44,Q44,S44,U44,W44,Y44,AA44,AC44,AE44,AG44)</f>
        <v>2079.2563399999999</v>
      </c>
      <c r="H44" s="53">
        <f>G44/D44*100</f>
        <v>47.551944838311293</v>
      </c>
      <c r="I44" s="53">
        <f>G44/E44*100</f>
        <v>91.278089003980213</v>
      </c>
      <c r="J44" s="29">
        <v>550.20133999999996</v>
      </c>
      <c r="K44" s="29">
        <v>360.96593999999999</v>
      </c>
      <c r="L44" s="29">
        <v>298.06065999999998</v>
      </c>
      <c r="M44" s="29">
        <v>376.18033000000003</v>
      </c>
      <c r="N44" s="29">
        <v>273.30466000000001</v>
      </c>
      <c r="O44" s="29">
        <v>290.08006999999998</v>
      </c>
      <c r="P44" s="29">
        <v>559.84770000000003</v>
      </c>
      <c r="Q44" s="29">
        <v>308.8</v>
      </c>
      <c r="R44" s="29">
        <v>330.21686</v>
      </c>
      <c r="S44" s="29">
        <v>305.69</v>
      </c>
      <c r="T44" s="29">
        <v>266.30466000000001</v>
      </c>
      <c r="U44" s="29">
        <v>437.54</v>
      </c>
      <c r="V44" s="29">
        <v>503.40537</v>
      </c>
      <c r="W44" s="29">
        <v>0</v>
      </c>
      <c r="X44" s="29">
        <v>297.76065999999997</v>
      </c>
      <c r="Y44" s="29">
        <v>0</v>
      </c>
      <c r="Z44" s="29">
        <v>266.30466000000001</v>
      </c>
      <c r="AA44" s="29">
        <v>0</v>
      </c>
      <c r="AB44" s="29">
        <v>300.64568000000003</v>
      </c>
      <c r="AC44" s="29">
        <v>0</v>
      </c>
      <c r="AD44" s="29">
        <v>266.30466000000001</v>
      </c>
      <c r="AE44" s="29">
        <v>0</v>
      </c>
      <c r="AF44" s="29">
        <v>460.24309</v>
      </c>
      <c r="AG44" s="29">
        <v>0</v>
      </c>
      <c r="AH44" s="33" t="s">
        <v>46</v>
      </c>
      <c r="AI44" s="50">
        <f>E44-G44</f>
        <v>198.67954000000009</v>
      </c>
      <c r="AQ44" s="16">
        <f>4137405.08/1000</f>
        <v>4137.4050800000005</v>
      </c>
    </row>
    <row r="45" spans="1:43" s="12" customFormat="1" ht="36.75" customHeight="1" x14ac:dyDescent="0.25">
      <c r="A45" s="20"/>
      <c r="B45" s="91"/>
      <c r="C45" s="25" t="s">
        <v>31</v>
      </c>
      <c r="D45" s="26">
        <f>SUM(J45,L45,N45,P45,R45,T45,V45,X45,Z45,AB45,AD45,AF45)</f>
        <v>0</v>
      </c>
      <c r="E45" s="27">
        <f>J45+L45+N45+P45+R45+T45</f>
        <v>0</v>
      </c>
      <c r="F45" s="27">
        <f>G45</f>
        <v>0</v>
      </c>
      <c r="G45" s="27">
        <f>SUM(K45,M45,O45,Q45,S45,U45,W45,Y45,AA45,AC45,AE45,AG45)</f>
        <v>0</v>
      </c>
      <c r="H45" s="53" t="e">
        <f>G45/D45*100</f>
        <v>#DIV/0!</v>
      </c>
      <c r="I45" s="53" t="e">
        <f>G45/E45*100</f>
        <v>#DIV/0!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2"/>
      <c r="AI45" s="50">
        <f>E45-G45</f>
        <v>0</v>
      </c>
    </row>
    <row r="46" spans="1:43" s="14" customFormat="1" ht="40.5" customHeight="1" x14ac:dyDescent="0.25">
      <c r="A46" s="20"/>
      <c r="B46" s="89" t="s">
        <v>44</v>
      </c>
      <c r="C46" s="21" t="s">
        <v>28</v>
      </c>
      <c r="D46" s="22">
        <f>D48+D49+D47</f>
        <v>22</v>
      </c>
      <c r="E46" s="23">
        <f>E48+E49+E47</f>
        <v>22</v>
      </c>
      <c r="F46" s="23">
        <f>F48+F49+F47</f>
        <v>22</v>
      </c>
      <c r="G46" s="23">
        <f>G48+G49+G47</f>
        <v>22</v>
      </c>
      <c r="H46" s="51">
        <f>G46/D46*100</f>
        <v>100</v>
      </c>
      <c r="I46" s="51">
        <f>G46/E46*100</f>
        <v>100</v>
      </c>
      <c r="J46" s="23">
        <f t="shared" ref="J46:AG46" si="29">J48+J49+J47</f>
        <v>0</v>
      </c>
      <c r="K46" s="23">
        <f t="shared" si="29"/>
        <v>0</v>
      </c>
      <c r="L46" s="23">
        <f t="shared" si="29"/>
        <v>0</v>
      </c>
      <c r="M46" s="23">
        <f t="shared" si="29"/>
        <v>0</v>
      </c>
      <c r="N46" s="23">
        <f t="shared" si="29"/>
        <v>0</v>
      </c>
      <c r="O46" s="23">
        <f t="shared" si="29"/>
        <v>0</v>
      </c>
      <c r="P46" s="23">
        <f t="shared" si="29"/>
        <v>22</v>
      </c>
      <c r="Q46" s="23">
        <f t="shared" si="29"/>
        <v>22</v>
      </c>
      <c r="R46" s="23">
        <f t="shared" si="29"/>
        <v>0</v>
      </c>
      <c r="S46" s="23">
        <f t="shared" si="29"/>
        <v>0</v>
      </c>
      <c r="T46" s="23">
        <f t="shared" si="29"/>
        <v>0</v>
      </c>
      <c r="U46" s="23">
        <f t="shared" si="29"/>
        <v>0</v>
      </c>
      <c r="V46" s="23">
        <f t="shared" si="29"/>
        <v>0</v>
      </c>
      <c r="W46" s="23">
        <f t="shared" si="29"/>
        <v>0</v>
      </c>
      <c r="X46" s="23">
        <f t="shared" si="29"/>
        <v>0</v>
      </c>
      <c r="Y46" s="23">
        <f t="shared" si="29"/>
        <v>0</v>
      </c>
      <c r="Z46" s="23">
        <f t="shared" si="29"/>
        <v>0</v>
      </c>
      <c r="AA46" s="23">
        <f t="shared" si="29"/>
        <v>0</v>
      </c>
      <c r="AB46" s="23">
        <f t="shared" si="29"/>
        <v>0</v>
      </c>
      <c r="AC46" s="23">
        <f t="shared" si="29"/>
        <v>0</v>
      </c>
      <c r="AD46" s="23">
        <f t="shared" si="29"/>
        <v>0</v>
      </c>
      <c r="AE46" s="23">
        <f t="shared" si="29"/>
        <v>0</v>
      </c>
      <c r="AF46" s="23">
        <f t="shared" si="29"/>
        <v>0</v>
      </c>
      <c r="AG46" s="23">
        <f t="shared" si="29"/>
        <v>0</v>
      </c>
      <c r="AH46" s="24"/>
      <c r="AI46" s="13"/>
    </row>
    <row r="47" spans="1:43" s="14" customFormat="1" ht="27" hidden="1" customHeight="1" x14ac:dyDescent="0.25">
      <c r="A47" s="20"/>
      <c r="B47" s="90"/>
      <c r="C47" s="25" t="s">
        <v>29</v>
      </c>
      <c r="D47" s="26">
        <f>SUM(J47,L47,N47,P47,R47,T47,V47,X47,Z47,AB47,AD47,AF47)</f>
        <v>0</v>
      </c>
      <c r="E47" s="27">
        <f>J47</f>
        <v>0</v>
      </c>
      <c r="F47" s="27">
        <f>G47</f>
        <v>0</v>
      </c>
      <c r="G47" s="27">
        <f>SUM(K47,M47,O47,Q47,S47,U47,W47,Y47,AA47,AC47,AE47,AG47)</f>
        <v>0</v>
      </c>
      <c r="H47" s="53" t="e">
        <f t="shared" ref="H47:H49" si="30">G47/D47*100</f>
        <v>#DIV/0!</v>
      </c>
      <c r="I47" s="53" t="e">
        <f t="shared" ref="I47:I49" si="31">G47/E47*100</f>
        <v>#DIV/0!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8"/>
      <c r="AI47" s="13"/>
    </row>
    <row r="48" spans="1:43" s="14" customFormat="1" ht="120.75" hidden="1" customHeight="1" x14ac:dyDescent="0.25">
      <c r="A48" s="20"/>
      <c r="B48" s="90"/>
      <c r="C48" s="25" t="s">
        <v>30</v>
      </c>
      <c r="D48" s="26">
        <f>SUM(J48,L48,N48,P48,R48,T48,V48,X48,Z48,AB48,AD48,AF48)</f>
        <v>0</v>
      </c>
      <c r="E48" s="27">
        <f>J48</f>
        <v>0</v>
      </c>
      <c r="F48" s="27">
        <f>G48</f>
        <v>0</v>
      </c>
      <c r="G48" s="27">
        <f>SUM(K48,M48,O48,Q48,S48,U48,W48,Y48,AA48,AC48,AE48,AG48)</f>
        <v>0</v>
      </c>
      <c r="H48" s="53" t="e">
        <f t="shared" si="30"/>
        <v>#DIV/0!</v>
      </c>
      <c r="I48" s="53" t="e">
        <f t="shared" si="31"/>
        <v>#DIV/0!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8"/>
      <c r="AI48" s="13"/>
    </row>
    <row r="49" spans="1:35" s="12" customFormat="1" ht="30" customHeight="1" x14ac:dyDescent="0.25">
      <c r="A49" s="30"/>
      <c r="B49" s="91"/>
      <c r="C49" s="25" t="s">
        <v>31</v>
      </c>
      <c r="D49" s="26">
        <f>SUM(J49,L49,N49,P49,R49,T49,V49,X49,Z49,AB49,AD49,AF49)</f>
        <v>22</v>
      </c>
      <c r="E49" s="27">
        <f>J49+L49+N49+P49+R49+T49</f>
        <v>22</v>
      </c>
      <c r="F49" s="27">
        <f>G49</f>
        <v>22</v>
      </c>
      <c r="G49" s="27">
        <f>SUM(K49,M49,O49,Q49,S49,U49,W49,Y49,AA49,AC49,AE49,AG49)</f>
        <v>22</v>
      </c>
      <c r="H49" s="53">
        <f t="shared" si="30"/>
        <v>100</v>
      </c>
      <c r="I49" s="53">
        <f t="shared" si="31"/>
        <v>100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22</v>
      </c>
      <c r="Q49" s="31">
        <v>22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2"/>
      <c r="AI49" s="15"/>
    </row>
  </sheetData>
  <mergeCells count="43"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  <mergeCell ref="A17:A20"/>
    <mergeCell ref="B17:B20"/>
    <mergeCell ref="A21:A24"/>
    <mergeCell ref="B21:B24"/>
    <mergeCell ref="A25:A28"/>
    <mergeCell ref="B25:B28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6. СЗН</vt:lpstr>
      <vt:lpstr>'6. СЗН'!Область_печати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Мартынова Снежана Владимировна</cp:lastModifiedBy>
  <cp:lastPrinted>2026-07-31T11:47:32Z</cp:lastPrinted>
  <dcterms:created xsi:type="dcterms:W3CDTF">2026-02-11T11:12:15Z</dcterms:created>
  <dcterms:modified xsi:type="dcterms:W3CDTF">2026-07-31T11:47:58Z</dcterms:modified>
</cp:coreProperties>
</file>