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yagkovaOV\Новая папка\Desktop\Documents\Сетевые\"/>
    </mc:Choice>
  </mc:AlternateContent>
  <bookViews>
    <workbookView xWindow="0" yWindow="0" windowWidth="28800" windowHeight="12000"/>
  </bookViews>
  <sheets>
    <sheet name="МП РФКиС (5)" sheetId="1" r:id="rId1"/>
  </sheets>
  <externalReferences>
    <externalReference r:id="rId2"/>
  </externalReferences>
  <definedNames>
    <definedName name="Z_422430C9_C306_4407_94B9_A44FCD84AF02_.wvu.PrintArea" localSheetId="0" hidden="1">'МП РФКиС (5)'!$A$1:$AF$173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70" i="1" l="1"/>
  <c r="AD170" i="1"/>
  <c r="AC170" i="1"/>
  <c r="AB170" i="1"/>
  <c r="AB158" i="1" s="1"/>
  <c r="AA170" i="1"/>
  <c r="Z170" i="1"/>
  <c r="Y170" i="1"/>
  <c r="X170" i="1"/>
  <c r="X158" i="1" s="1"/>
  <c r="W170" i="1"/>
  <c r="V170" i="1"/>
  <c r="U170" i="1"/>
  <c r="T170" i="1"/>
  <c r="T158" i="1" s="1"/>
  <c r="S170" i="1"/>
  <c r="R170" i="1"/>
  <c r="Q170" i="1"/>
  <c r="P170" i="1"/>
  <c r="P158" i="1" s="1"/>
  <c r="O170" i="1"/>
  <c r="N170" i="1"/>
  <c r="M170" i="1"/>
  <c r="L170" i="1"/>
  <c r="L158" i="1" s="1"/>
  <c r="K170" i="1"/>
  <c r="J170" i="1"/>
  <c r="I170" i="1"/>
  <c r="H170" i="1"/>
  <c r="B170" i="1" s="1"/>
  <c r="E170" i="1"/>
  <c r="G170" i="1" s="1"/>
  <c r="D170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Q169" i="1"/>
  <c r="P169" i="1"/>
  <c r="O169" i="1"/>
  <c r="N169" i="1"/>
  <c r="M169" i="1"/>
  <c r="L169" i="1"/>
  <c r="K169" i="1"/>
  <c r="K157" i="1" s="1"/>
  <c r="J169" i="1"/>
  <c r="I169" i="1"/>
  <c r="H169" i="1"/>
  <c r="D169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C167" i="1"/>
  <c r="AB166" i="1"/>
  <c r="AE164" i="1"/>
  <c r="AD164" i="1"/>
  <c r="AD158" i="1" s="1"/>
  <c r="AC164" i="1"/>
  <c r="AB164" i="1"/>
  <c r="AA164" i="1"/>
  <c r="Z164" i="1"/>
  <c r="Y164" i="1"/>
  <c r="X164" i="1"/>
  <c r="W164" i="1"/>
  <c r="V164" i="1"/>
  <c r="V158" i="1" s="1"/>
  <c r="U164" i="1"/>
  <c r="T164" i="1"/>
  <c r="S164" i="1"/>
  <c r="R164" i="1"/>
  <c r="R158" i="1" s="1"/>
  <c r="Q164" i="1"/>
  <c r="P164" i="1"/>
  <c r="O164" i="1"/>
  <c r="N164" i="1"/>
  <c r="N158" i="1" s="1"/>
  <c r="M164" i="1"/>
  <c r="L164" i="1"/>
  <c r="K164" i="1"/>
  <c r="J164" i="1"/>
  <c r="I164" i="1"/>
  <c r="H164" i="1"/>
  <c r="AE163" i="1"/>
  <c r="AD163" i="1"/>
  <c r="AC163" i="1"/>
  <c r="AB163" i="1"/>
  <c r="AB157" i="1" s="1"/>
  <c r="AA163" i="1"/>
  <c r="Z163" i="1"/>
  <c r="Y163" i="1"/>
  <c r="X163" i="1"/>
  <c r="X157" i="1" s="1"/>
  <c r="W163" i="1"/>
  <c r="V163" i="1"/>
  <c r="U163" i="1"/>
  <c r="T163" i="1"/>
  <c r="T157" i="1" s="1"/>
  <c r="S163" i="1"/>
  <c r="R163" i="1"/>
  <c r="Q163" i="1"/>
  <c r="P163" i="1"/>
  <c r="P157" i="1" s="1"/>
  <c r="O163" i="1"/>
  <c r="N163" i="1"/>
  <c r="M163" i="1"/>
  <c r="L163" i="1"/>
  <c r="L157" i="1" s="1"/>
  <c r="K163" i="1"/>
  <c r="J163" i="1"/>
  <c r="I163" i="1"/>
  <c r="H163" i="1"/>
  <c r="E163" i="1"/>
  <c r="D163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E162" i="1"/>
  <c r="D162" i="1"/>
  <c r="C162" i="1"/>
  <c r="G162" i="1" s="1"/>
  <c r="B162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E161" i="1"/>
  <c r="G161" i="1" s="1"/>
  <c r="D161" i="1"/>
  <c r="C161" i="1"/>
  <c r="B161" i="1"/>
  <c r="E160" i="1"/>
  <c r="G160" i="1" s="1"/>
  <c r="D160" i="1"/>
  <c r="C160" i="1"/>
  <c r="AE159" i="1"/>
  <c r="AD159" i="1"/>
  <c r="AC159" i="1"/>
  <c r="AA159" i="1"/>
  <c r="Y159" i="1"/>
  <c r="W159" i="1"/>
  <c r="U159" i="1"/>
  <c r="S159" i="1"/>
  <c r="Q159" i="1"/>
  <c r="O159" i="1"/>
  <c r="M159" i="1"/>
  <c r="K159" i="1"/>
  <c r="I159" i="1"/>
  <c r="AE158" i="1"/>
  <c r="AC158" i="1"/>
  <c r="AA158" i="1"/>
  <c r="Y158" i="1"/>
  <c r="W158" i="1"/>
  <c r="U158" i="1"/>
  <c r="S158" i="1"/>
  <c r="Q158" i="1"/>
  <c r="O158" i="1"/>
  <c r="M158" i="1"/>
  <c r="K158" i="1"/>
  <c r="I158" i="1"/>
  <c r="AE157" i="1"/>
  <c r="AD157" i="1"/>
  <c r="AC157" i="1"/>
  <c r="AA157" i="1"/>
  <c r="Z157" i="1"/>
  <c r="Y157" i="1"/>
  <c r="W157" i="1"/>
  <c r="V157" i="1"/>
  <c r="U157" i="1"/>
  <c r="S157" i="1"/>
  <c r="R157" i="1"/>
  <c r="Q157" i="1"/>
  <c r="O157" i="1"/>
  <c r="N157" i="1"/>
  <c r="M157" i="1"/>
  <c r="J157" i="1"/>
  <c r="I157" i="1"/>
  <c r="G157" i="1"/>
  <c r="AE155" i="1"/>
  <c r="AD155" i="1"/>
  <c r="AC155" i="1"/>
  <c r="AA155" i="1"/>
  <c r="Z155" i="1"/>
  <c r="Y155" i="1"/>
  <c r="W155" i="1"/>
  <c r="V155" i="1"/>
  <c r="U155" i="1"/>
  <c r="S155" i="1"/>
  <c r="R155" i="1"/>
  <c r="Q155" i="1"/>
  <c r="O155" i="1"/>
  <c r="N155" i="1"/>
  <c r="M155" i="1"/>
  <c r="K155" i="1"/>
  <c r="J155" i="1"/>
  <c r="I155" i="1"/>
  <c r="C155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E152" i="1"/>
  <c r="F152" i="1" s="1"/>
  <c r="C152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P151" i="1"/>
  <c r="O151" i="1"/>
  <c r="N151" i="1"/>
  <c r="L151" i="1"/>
  <c r="J151" i="1"/>
  <c r="I151" i="1"/>
  <c r="H151" i="1"/>
  <c r="E151" i="1"/>
  <c r="D151" i="1"/>
  <c r="C151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E150" i="1"/>
  <c r="C150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R148" i="1" s="1"/>
  <c r="Q149" i="1"/>
  <c r="Q148" i="1" s="1"/>
  <c r="P149" i="1"/>
  <c r="O149" i="1"/>
  <c r="N149" i="1"/>
  <c r="M149" i="1"/>
  <c r="M148" i="1" s="1"/>
  <c r="L149" i="1"/>
  <c r="K149" i="1"/>
  <c r="J149" i="1"/>
  <c r="I149" i="1"/>
  <c r="I148" i="1" s="1"/>
  <c r="H149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P148" i="1"/>
  <c r="N148" i="1"/>
  <c r="L148" i="1"/>
  <c r="J148" i="1"/>
  <c r="H148" i="1"/>
  <c r="E147" i="1"/>
  <c r="G147" i="1" s="1"/>
  <c r="D147" i="1"/>
  <c r="D152" i="1" s="1"/>
  <c r="C147" i="1"/>
  <c r="C159" i="1" s="1"/>
  <c r="B147" i="1"/>
  <c r="B152" i="1" s="1"/>
  <c r="G146" i="1"/>
  <c r="F146" i="1"/>
  <c r="B146" i="1"/>
  <c r="B151" i="1" s="1"/>
  <c r="E145" i="1"/>
  <c r="C145" i="1"/>
  <c r="C143" i="1" s="1"/>
  <c r="B145" i="1"/>
  <c r="B150" i="1" s="1"/>
  <c r="E144" i="1"/>
  <c r="C144" i="1"/>
  <c r="C149" i="1" s="1"/>
  <c r="B144" i="1"/>
  <c r="B149" i="1" s="1"/>
  <c r="B148" i="1" s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Q143" i="1"/>
  <c r="P143" i="1"/>
  <c r="N143" i="1"/>
  <c r="M143" i="1"/>
  <c r="L143" i="1"/>
  <c r="K143" i="1"/>
  <c r="J143" i="1"/>
  <c r="I143" i="1"/>
  <c r="H143" i="1"/>
  <c r="G139" i="1"/>
  <c r="F139" i="1"/>
  <c r="M138" i="1"/>
  <c r="L138" i="1"/>
  <c r="K138" i="1"/>
  <c r="E138" i="1" s="1"/>
  <c r="J138" i="1"/>
  <c r="I138" i="1"/>
  <c r="H138" i="1"/>
  <c r="C138" i="1"/>
  <c r="J137" i="1"/>
  <c r="C137" i="1" s="1"/>
  <c r="G137" i="1" s="1"/>
  <c r="F137" i="1"/>
  <c r="M136" i="1"/>
  <c r="L136" i="1"/>
  <c r="K136" i="1"/>
  <c r="J136" i="1"/>
  <c r="I136" i="1"/>
  <c r="E136" i="1" s="1"/>
  <c r="H136" i="1"/>
  <c r="C136" i="1"/>
  <c r="M135" i="1"/>
  <c r="M134" i="1" s="1"/>
  <c r="L135" i="1"/>
  <c r="K135" i="1"/>
  <c r="J135" i="1"/>
  <c r="I135" i="1"/>
  <c r="H135" i="1"/>
  <c r="E135" i="1"/>
  <c r="C135" i="1"/>
  <c r="AE134" i="1"/>
  <c r="AD134" i="1"/>
  <c r="AC134" i="1"/>
  <c r="AB134" i="1"/>
  <c r="AA134" i="1"/>
  <c r="Z134" i="1"/>
  <c r="Y134" i="1"/>
  <c r="Y132" i="1" s="1"/>
  <c r="X134" i="1"/>
  <c r="W134" i="1"/>
  <c r="V134" i="1"/>
  <c r="U134" i="1"/>
  <c r="T134" i="1"/>
  <c r="S134" i="1"/>
  <c r="R134" i="1"/>
  <c r="Q134" i="1"/>
  <c r="O134" i="1"/>
  <c r="L134" i="1"/>
  <c r="J134" i="1"/>
  <c r="H134" i="1"/>
  <c r="B134" i="1"/>
  <c r="E133" i="1"/>
  <c r="D133" i="1"/>
  <c r="C133" i="1"/>
  <c r="G133" i="1" s="1"/>
  <c r="B133" i="1"/>
  <c r="B138" i="1" s="1"/>
  <c r="B132" i="1"/>
  <c r="E131" i="1"/>
  <c r="C131" i="1"/>
  <c r="B131" i="1"/>
  <c r="B136" i="1" s="1"/>
  <c r="E130" i="1"/>
  <c r="C130" i="1"/>
  <c r="C129" i="1" s="1"/>
  <c r="B130" i="1"/>
  <c r="B135" i="1" s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O129" i="1"/>
  <c r="M129" i="1"/>
  <c r="L129" i="1"/>
  <c r="K129" i="1"/>
  <c r="J129" i="1"/>
  <c r="H129" i="1"/>
  <c r="B129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E124" i="1" s="1"/>
  <c r="H124" i="1"/>
  <c r="C124" i="1"/>
  <c r="B124" i="1"/>
  <c r="AE123" i="1"/>
  <c r="AD123" i="1"/>
  <c r="AC123" i="1"/>
  <c r="AB123" i="1"/>
  <c r="AA123" i="1"/>
  <c r="Z123" i="1"/>
  <c r="U123" i="1"/>
  <c r="T123" i="1"/>
  <c r="O123" i="1"/>
  <c r="N123" i="1"/>
  <c r="M123" i="1"/>
  <c r="L123" i="1"/>
  <c r="K123" i="1"/>
  <c r="J123" i="1"/>
  <c r="I123" i="1"/>
  <c r="H123" i="1"/>
  <c r="E123" i="1"/>
  <c r="G123" i="1" s="1"/>
  <c r="B123" i="1"/>
  <c r="AE122" i="1"/>
  <c r="AD122" i="1"/>
  <c r="AC122" i="1"/>
  <c r="AB122" i="1"/>
  <c r="AA122" i="1"/>
  <c r="Z122" i="1"/>
  <c r="Y122" i="1"/>
  <c r="Y119" i="1" s="1"/>
  <c r="X122" i="1"/>
  <c r="W122" i="1"/>
  <c r="V122" i="1"/>
  <c r="U122" i="1"/>
  <c r="T122" i="1"/>
  <c r="S122" i="1"/>
  <c r="R122" i="1"/>
  <c r="Q122" i="1"/>
  <c r="Q119" i="1" s="1"/>
  <c r="P122" i="1"/>
  <c r="O122" i="1"/>
  <c r="N122" i="1"/>
  <c r="M122" i="1"/>
  <c r="L122" i="1"/>
  <c r="K122" i="1"/>
  <c r="J122" i="1"/>
  <c r="I122" i="1"/>
  <c r="H122" i="1"/>
  <c r="B122" i="1" s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E121" i="1" s="1"/>
  <c r="D121" i="1" s="1"/>
  <c r="J121" i="1"/>
  <c r="I121" i="1"/>
  <c r="H121" i="1"/>
  <c r="G121" i="1"/>
  <c r="B121" i="1"/>
  <c r="AE120" i="1"/>
  <c r="AD120" i="1"/>
  <c r="AC120" i="1"/>
  <c r="AB120" i="1"/>
  <c r="AB119" i="1" s="1"/>
  <c r="AA120" i="1"/>
  <c r="Z120" i="1"/>
  <c r="Y120" i="1"/>
  <c r="X120" i="1"/>
  <c r="X119" i="1" s="1"/>
  <c r="W120" i="1"/>
  <c r="V120" i="1"/>
  <c r="U120" i="1"/>
  <c r="T120" i="1"/>
  <c r="T119" i="1" s="1"/>
  <c r="S120" i="1"/>
  <c r="R120" i="1"/>
  <c r="Q120" i="1"/>
  <c r="P120" i="1"/>
  <c r="O120" i="1"/>
  <c r="N120" i="1"/>
  <c r="M120" i="1"/>
  <c r="L120" i="1"/>
  <c r="K120" i="1"/>
  <c r="J120" i="1"/>
  <c r="I120" i="1"/>
  <c r="H120" i="1"/>
  <c r="AD119" i="1"/>
  <c r="Z119" i="1"/>
  <c r="V119" i="1"/>
  <c r="R119" i="1"/>
  <c r="N119" i="1"/>
  <c r="J119" i="1"/>
  <c r="F118" i="1"/>
  <c r="E118" i="1"/>
  <c r="D118" i="1"/>
  <c r="C118" i="1"/>
  <c r="G118" i="1" s="1"/>
  <c r="E117" i="1"/>
  <c r="E116" i="1"/>
  <c r="D116" i="1" s="1"/>
  <c r="B116" i="1"/>
  <c r="E115" i="1"/>
  <c r="B115" i="1"/>
  <c r="G114" i="1"/>
  <c r="E114" i="1"/>
  <c r="D114" i="1" s="1"/>
  <c r="C114" i="1"/>
  <c r="C113" i="1" s="1"/>
  <c r="B114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F111" i="1"/>
  <c r="E111" i="1"/>
  <c r="D111" i="1" s="1"/>
  <c r="C111" i="1"/>
  <c r="G111" i="1" s="1"/>
  <c r="E110" i="1"/>
  <c r="D110" i="1" s="1"/>
  <c r="B110" i="1"/>
  <c r="E109" i="1"/>
  <c r="D109" i="1"/>
  <c r="C109" i="1"/>
  <c r="F108" i="1"/>
  <c r="E108" i="1"/>
  <c r="C108" i="1"/>
  <c r="B108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C107" i="1"/>
  <c r="B107" i="1"/>
  <c r="G102" i="1"/>
  <c r="F102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E101" i="1" s="1"/>
  <c r="J101" i="1"/>
  <c r="I101" i="1"/>
  <c r="H101" i="1"/>
  <c r="C101" i="1"/>
  <c r="B101" i="1"/>
  <c r="AE100" i="1"/>
  <c r="AD100" i="1"/>
  <c r="AC100" i="1"/>
  <c r="AB100" i="1"/>
  <c r="AA100" i="1"/>
  <c r="Z100" i="1"/>
  <c r="Y100" i="1"/>
  <c r="X100" i="1"/>
  <c r="X168" i="1" s="1"/>
  <c r="X156" i="1" s="1"/>
  <c r="W100" i="1"/>
  <c r="V100" i="1"/>
  <c r="U100" i="1"/>
  <c r="T100" i="1"/>
  <c r="T168" i="1" s="1"/>
  <c r="T156" i="1" s="1"/>
  <c r="S100" i="1"/>
  <c r="R100" i="1"/>
  <c r="Q100" i="1"/>
  <c r="P100" i="1"/>
  <c r="O100" i="1"/>
  <c r="N100" i="1"/>
  <c r="M100" i="1"/>
  <c r="L100" i="1"/>
  <c r="K100" i="1"/>
  <c r="J100" i="1"/>
  <c r="I100" i="1"/>
  <c r="H100" i="1"/>
  <c r="H168" i="1" s="1"/>
  <c r="H156" i="1" s="1"/>
  <c r="G99" i="1"/>
  <c r="E99" i="1"/>
  <c r="D99" i="1" s="1"/>
  <c r="AE98" i="1"/>
  <c r="AE166" i="1" s="1"/>
  <c r="AD98" i="1"/>
  <c r="AD166" i="1" s="1"/>
  <c r="AC98" i="1"/>
  <c r="AC166" i="1" s="1"/>
  <c r="AB98" i="1"/>
  <c r="AA98" i="1"/>
  <c r="AA166" i="1" s="1"/>
  <c r="Z98" i="1"/>
  <c r="Z166" i="1" s="1"/>
  <c r="Y98" i="1"/>
  <c r="Y166" i="1" s="1"/>
  <c r="X98" i="1"/>
  <c r="W98" i="1"/>
  <c r="W166" i="1" s="1"/>
  <c r="V98" i="1"/>
  <c r="V166" i="1" s="1"/>
  <c r="U98" i="1"/>
  <c r="U166" i="1" s="1"/>
  <c r="T98" i="1"/>
  <c r="T166" i="1" s="1"/>
  <c r="S98" i="1"/>
  <c r="S166" i="1" s="1"/>
  <c r="R98" i="1"/>
  <c r="R166" i="1" s="1"/>
  <c r="Q98" i="1"/>
  <c r="Q166" i="1" s="1"/>
  <c r="P98" i="1"/>
  <c r="O98" i="1"/>
  <c r="O166" i="1" s="1"/>
  <c r="N98" i="1"/>
  <c r="N166" i="1" s="1"/>
  <c r="M98" i="1"/>
  <c r="M166" i="1" s="1"/>
  <c r="L98" i="1"/>
  <c r="K98" i="1"/>
  <c r="K166" i="1" s="1"/>
  <c r="J98" i="1"/>
  <c r="I98" i="1"/>
  <c r="I166" i="1" s="1"/>
  <c r="H98" i="1"/>
  <c r="H166" i="1" s="1"/>
  <c r="C98" i="1"/>
  <c r="AE96" i="1"/>
  <c r="Y96" i="1" s="1"/>
  <c r="S96" i="1" s="1"/>
  <c r="AD96" i="1"/>
  <c r="X96" i="1" s="1"/>
  <c r="R96" i="1" s="1"/>
  <c r="L96" i="1" s="1"/>
  <c r="AC96" i="1"/>
  <c r="AB96" i="1"/>
  <c r="V96" i="1" s="1"/>
  <c r="AA96" i="1"/>
  <c r="U96" i="1" s="1"/>
  <c r="O96" i="1" s="1"/>
  <c r="Z96" i="1"/>
  <c r="T96" i="1" s="1"/>
  <c r="N96" i="1" s="1"/>
  <c r="W96" i="1"/>
  <c r="Q96" i="1" s="1"/>
  <c r="K96" i="1" s="1"/>
  <c r="AE95" i="1"/>
  <c r="AC95" i="1"/>
  <c r="U95" i="1" s="1"/>
  <c r="AB95" i="1"/>
  <c r="AB92" i="1" s="1"/>
  <c r="AA95" i="1"/>
  <c r="Z95" i="1"/>
  <c r="Y95" i="1"/>
  <c r="W95" i="1"/>
  <c r="W92" i="1" s="1"/>
  <c r="Q95" i="1"/>
  <c r="B95" i="1"/>
  <c r="AE94" i="1"/>
  <c r="Y94" i="1" s="1"/>
  <c r="AD94" i="1"/>
  <c r="X94" i="1" s="1"/>
  <c r="R94" i="1" s="1"/>
  <c r="AC94" i="1"/>
  <c r="AB94" i="1"/>
  <c r="V94" i="1" s="1"/>
  <c r="AA94" i="1"/>
  <c r="U94" i="1" s="1"/>
  <c r="Z94" i="1"/>
  <c r="T94" i="1" s="1"/>
  <c r="N94" i="1" s="1"/>
  <c r="W94" i="1"/>
  <c r="Q94" i="1" s="1"/>
  <c r="K94" i="1" s="1"/>
  <c r="S94" i="1"/>
  <c r="O94" i="1"/>
  <c r="I94" i="1" s="1"/>
  <c r="AE93" i="1"/>
  <c r="AD93" i="1"/>
  <c r="X93" i="1" s="1"/>
  <c r="AC93" i="1"/>
  <c r="W93" i="1" s="1"/>
  <c r="Q93" i="1" s="1"/>
  <c r="K93" i="1" s="1"/>
  <c r="AB93" i="1"/>
  <c r="V93" i="1" s="1"/>
  <c r="AA93" i="1"/>
  <c r="Z93" i="1"/>
  <c r="T93" i="1" s="1"/>
  <c r="Y93" i="1"/>
  <c r="S93" i="1" s="1"/>
  <c r="U93" i="1"/>
  <c r="O93" i="1" s="1"/>
  <c r="I93" i="1" s="1"/>
  <c r="AE92" i="1"/>
  <c r="AD92" i="1"/>
  <c r="AA92" i="1"/>
  <c r="F90" i="1"/>
  <c r="E90" i="1"/>
  <c r="D90" i="1" s="1"/>
  <c r="C90" i="1"/>
  <c r="C86" i="1" s="1"/>
  <c r="B90" i="1"/>
  <c r="G89" i="1"/>
  <c r="E89" i="1"/>
  <c r="D89" i="1" s="1"/>
  <c r="B89" i="1"/>
  <c r="B100" i="1" s="1"/>
  <c r="E88" i="1"/>
  <c r="D88" i="1"/>
  <c r="C88" i="1"/>
  <c r="G88" i="1" s="1"/>
  <c r="B88" i="1"/>
  <c r="F88" i="1" s="1"/>
  <c r="E87" i="1"/>
  <c r="G87" i="1" s="1"/>
  <c r="D87" i="1"/>
  <c r="C87" i="1"/>
  <c r="B87" i="1"/>
  <c r="F87" i="1" s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O97" i="1" s="1"/>
  <c r="N86" i="1"/>
  <c r="M86" i="1"/>
  <c r="L86" i="1"/>
  <c r="K86" i="1"/>
  <c r="J86" i="1"/>
  <c r="I86" i="1"/>
  <c r="H86" i="1"/>
  <c r="AD83" i="1"/>
  <c r="B83" i="1"/>
  <c r="AD80" i="1"/>
  <c r="B80" i="1" s="1"/>
  <c r="V80" i="1"/>
  <c r="E78" i="1"/>
  <c r="F78" i="1" s="1"/>
  <c r="C78" i="1"/>
  <c r="C74" i="1" s="1"/>
  <c r="B78" i="1"/>
  <c r="E77" i="1"/>
  <c r="D77" i="1" s="1"/>
  <c r="B77" i="1"/>
  <c r="B74" i="1" s="1"/>
  <c r="E76" i="1"/>
  <c r="G76" i="1" s="1"/>
  <c r="D76" i="1"/>
  <c r="C76" i="1"/>
  <c r="B76" i="1"/>
  <c r="F76" i="1" s="1"/>
  <c r="E75" i="1"/>
  <c r="D75" i="1"/>
  <c r="C75" i="1"/>
  <c r="G75" i="1" s="1"/>
  <c r="B75" i="1"/>
  <c r="F75" i="1" s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P74" i="1"/>
  <c r="O74" i="1"/>
  <c r="N74" i="1"/>
  <c r="M74" i="1"/>
  <c r="L74" i="1"/>
  <c r="K74" i="1"/>
  <c r="J74" i="1"/>
  <c r="I74" i="1"/>
  <c r="H74" i="1"/>
  <c r="E74" i="1"/>
  <c r="G74" i="1" s="1"/>
  <c r="E72" i="1"/>
  <c r="F72" i="1" s="1"/>
  <c r="C72" i="1"/>
  <c r="G72" i="1" s="1"/>
  <c r="B72" i="1"/>
  <c r="S71" i="1"/>
  <c r="E71" i="1" s="1"/>
  <c r="B71" i="1"/>
  <c r="E70" i="1"/>
  <c r="F70" i="1" s="1"/>
  <c r="C70" i="1"/>
  <c r="G70" i="1" s="1"/>
  <c r="B70" i="1"/>
  <c r="E69" i="1"/>
  <c r="D69" i="1" s="1"/>
  <c r="C69" i="1"/>
  <c r="B69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C68" i="1"/>
  <c r="B68" i="1"/>
  <c r="E65" i="1"/>
  <c r="D65" i="1" s="1"/>
  <c r="B65" i="1"/>
  <c r="E64" i="1"/>
  <c r="G64" i="1" s="1"/>
  <c r="D64" i="1"/>
  <c r="C64" i="1"/>
  <c r="B64" i="1"/>
  <c r="F64" i="1" s="1"/>
  <c r="AE63" i="1"/>
  <c r="W63" i="1" s="1"/>
  <c r="W60" i="1" s="1"/>
  <c r="W29" i="1" s="1"/>
  <c r="AD63" i="1"/>
  <c r="AC63" i="1"/>
  <c r="AB63" i="1"/>
  <c r="AB60" i="1" s="1"/>
  <c r="AA63" i="1"/>
  <c r="AA60" i="1" s="1"/>
  <c r="Y63" i="1"/>
  <c r="Y60" i="1" s="1"/>
  <c r="U63" i="1"/>
  <c r="M63" i="1" s="1"/>
  <c r="M60" i="1" s="1"/>
  <c r="G62" i="1"/>
  <c r="E62" i="1"/>
  <c r="E167" i="1" s="1"/>
  <c r="B62" i="1"/>
  <c r="B167" i="1" s="1"/>
  <c r="E61" i="1"/>
  <c r="D61" i="1"/>
  <c r="D30" i="1" s="1"/>
  <c r="C61" i="1"/>
  <c r="G61" i="1" s="1"/>
  <c r="B61" i="1"/>
  <c r="F61" i="1" s="1"/>
  <c r="AD60" i="1"/>
  <c r="AC60" i="1"/>
  <c r="Z60" i="1"/>
  <c r="X60" i="1"/>
  <c r="V60" i="1"/>
  <c r="T60" i="1"/>
  <c r="S60" i="1"/>
  <c r="R60" i="1"/>
  <c r="Q60" i="1"/>
  <c r="P60" i="1"/>
  <c r="O60" i="1"/>
  <c r="N60" i="1"/>
  <c r="L60" i="1"/>
  <c r="J60" i="1"/>
  <c r="H60" i="1"/>
  <c r="C60" i="1"/>
  <c r="G59" i="1"/>
  <c r="F59" i="1"/>
  <c r="E58" i="1"/>
  <c r="D58" i="1" s="1"/>
  <c r="C58" i="1"/>
  <c r="B58" i="1"/>
  <c r="E57" i="1"/>
  <c r="F57" i="1" s="1"/>
  <c r="C57" i="1"/>
  <c r="G57" i="1" s="1"/>
  <c r="B57" i="1"/>
  <c r="E56" i="1"/>
  <c r="D56" i="1" s="1"/>
  <c r="C56" i="1"/>
  <c r="B56" i="1"/>
  <c r="E55" i="1"/>
  <c r="F55" i="1" s="1"/>
  <c r="C55" i="1"/>
  <c r="C30" i="1" s="1"/>
  <c r="B55" i="1"/>
  <c r="AE54" i="1"/>
  <c r="AD54" i="1"/>
  <c r="AC54" i="1"/>
  <c r="AB54" i="1"/>
  <c r="AA54" i="1"/>
  <c r="Z54" i="1"/>
  <c r="Y54" i="1"/>
  <c r="Y29" i="1" s="1"/>
  <c r="X54" i="1"/>
  <c r="W54" i="1"/>
  <c r="V54" i="1"/>
  <c r="U54" i="1"/>
  <c r="T54" i="1"/>
  <c r="S54" i="1"/>
  <c r="R54" i="1"/>
  <c r="Q54" i="1"/>
  <c r="Q29" i="1" s="1"/>
  <c r="Q97" i="1" s="1"/>
  <c r="P54" i="1"/>
  <c r="O54" i="1"/>
  <c r="N54" i="1"/>
  <c r="M54" i="1"/>
  <c r="M29" i="1" s="1"/>
  <c r="L54" i="1"/>
  <c r="K54" i="1"/>
  <c r="J54" i="1"/>
  <c r="I54" i="1"/>
  <c r="H54" i="1"/>
  <c r="E54" i="1"/>
  <c r="G54" i="1" s="1"/>
  <c r="B54" i="1"/>
  <c r="E52" i="1"/>
  <c r="D52" i="1"/>
  <c r="C52" i="1"/>
  <c r="B52" i="1"/>
  <c r="F51" i="1"/>
  <c r="E51" i="1"/>
  <c r="G51" i="1" s="1"/>
  <c r="B51" i="1"/>
  <c r="E50" i="1"/>
  <c r="D50" i="1" s="1"/>
  <c r="C50" i="1"/>
  <c r="C48" i="1" s="1"/>
  <c r="E49" i="1"/>
  <c r="D49" i="1"/>
  <c r="C49" i="1"/>
  <c r="B49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B48" i="1"/>
  <c r="E46" i="1"/>
  <c r="D46" i="1"/>
  <c r="C46" i="1"/>
  <c r="G46" i="1" s="1"/>
  <c r="B46" i="1"/>
  <c r="F46" i="1" s="1"/>
  <c r="E45" i="1"/>
  <c r="G45" i="1" s="1"/>
  <c r="B45" i="1"/>
  <c r="G44" i="1"/>
  <c r="E44" i="1"/>
  <c r="F44" i="1" s="1"/>
  <c r="B44" i="1"/>
  <c r="E43" i="1"/>
  <c r="D43" i="1"/>
  <c r="C43" i="1"/>
  <c r="G43" i="1" s="1"/>
  <c r="B43" i="1"/>
  <c r="F43" i="1" s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C42" i="1" s="1"/>
  <c r="B42" i="1"/>
  <c r="E40" i="1"/>
  <c r="G40" i="1" s="1"/>
  <c r="D40" i="1"/>
  <c r="C40" i="1"/>
  <c r="B40" i="1"/>
  <c r="F40" i="1" s="1"/>
  <c r="G39" i="1"/>
  <c r="F39" i="1"/>
  <c r="D39" i="1"/>
  <c r="B39" i="1"/>
  <c r="E38" i="1"/>
  <c r="G38" i="1" s="1"/>
  <c r="D38" i="1"/>
  <c r="C38" i="1"/>
  <c r="B38" i="1"/>
  <c r="F38" i="1" s="1"/>
  <c r="E37" i="1"/>
  <c r="D37" i="1"/>
  <c r="C37" i="1"/>
  <c r="G37" i="1" s="1"/>
  <c r="B37" i="1"/>
  <c r="F37" i="1" s="1"/>
  <c r="AE36" i="1"/>
  <c r="AD36" i="1"/>
  <c r="AD29" i="1" s="1"/>
  <c r="AC36" i="1"/>
  <c r="AB36" i="1"/>
  <c r="AB29" i="1" s="1"/>
  <c r="AA36" i="1"/>
  <c r="Z36" i="1"/>
  <c r="Z29" i="1" s="1"/>
  <c r="Y36" i="1"/>
  <c r="X36" i="1"/>
  <c r="X29" i="1" s="1"/>
  <c r="W36" i="1"/>
  <c r="V36" i="1"/>
  <c r="V29" i="1" s="1"/>
  <c r="U36" i="1"/>
  <c r="T36" i="1"/>
  <c r="T29" i="1" s="1"/>
  <c r="S36" i="1"/>
  <c r="R36" i="1"/>
  <c r="R29" i="1" s="1"/>
  <c r="Q36" i="1"/>
  <c r="P36" i="1"/>
  <c r="P29" i="1" s="1"/>
  <c r="O36" i="1"/>
  <c r="N36" i="1"/>
  <c r="N29" i="1" s="1"/>
  <c r="M36" i="1"/>
  <c r="L36" i="1"/>
  <c r="L29" i="1" s="1"/>
  <c r="K36" i="1"/>
  <c r="J36" i="1"/>
  <c r="J29" i="1" s="1"/>
  <c r="I36" i="1"/>
  <c r="H36" i="1"/>
  <c r="C36" i="1" s="1"/>
  <c r="C29" i="1" s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C32" i="1"/>
  <c r="C168" i="1" s="1"/>
  <c r="C156" i="1" s="1"/>
  <c r="C153" i="1" s="1"/>
  <c r="C165" i="1" s="1"/>
  <c r="B32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O31" i="1"/>
  <c r="N31" i="1"/>
  <c r="K31" i="1"/>
  <c r="J31" i="1"/>
  <c r="I31" i="1"/>
  <c r="D31" i="1" s="1"/>
  <c r="H31" i="1"/>
  <c r="B31" i="1"/>
  <c r="E30" i="1"/>
  <c r="B30" i="1"/>
  <c r="S29" i="1"/>
  <c r="O29" i="1"/>
  <c r="E25" i="1"/>
  <c r="D25" i="1" s="1"/>
  <c r="C25" i="1"/>
  <c r="B25" i="1"/>
  <c r="G24" i="1"/>
  <c r="F24" i="1"/>
  <c r="C23" i="1"/>
  <c r="B23" i="1" s="1"/>
  <c r="F23" i="1" s="1"/>
  <c r="C22" i="1"/>
  <c r="B22" i="1" s="1"/>
  <c r="E21" i="1"/>
  <c r="D21" i="1" s="1"/>
  <c r="D20" i="1" s="1"/>
  <c r="B21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E18" i="1"/>
  <c r="E164" i="1" s="1"/>
  <c r="D18" i="1"/>
  <c r="D164" i="1" s="1"/>
  <c r="C18" i="1"/>
  <c r="C164" i="1" s="1"/>
  <c r="B18" i="1"/>
  <c r="B164" i="1" s="1"/>
  <c r="B158" i="1" s="1"/>
  <c r="G17" i="1"/>
  <c r="F17" i="1"/>
  <c r="G16" i="1"/>
  <c r="F16" i="1"/>
  <c r="G15" i="1"/>
  <c r="F15" i="1"/>
  <c r="F14" i="1"/>
  <c r="F13" i="1" s="1"/>
  <c r="E14" i="1"/>
  <c r="G14" i="1" s="1"/>
  <c r="G13" i="1" s="1"/>
  <c r="D14" i="1"/>
  <c r="D13" i="1" s="1"/>
  <c r="B14" i="1"/>
  <c r="B160" i="1" s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E13" i="1"/>
  <c r="C13" i="1"/>
  <c r="E122" i="1" l="1"/>
  <c r="F122" i="1" s="1"/>
  <c r="G110" i="1"/>
  <c r="F110" i="1"/>
  <c r="D51" i="1"/>
  <c r="D48" i="1" s="1"/>
  <c r="AA29" i="1"/>
  <c r="F45" i="1"/>
  <c r="E36" i="1"/>
  <c r="G36" i="1" s="1"/>
  <c r="D45" i="1"/>
  <c r="D36" i="1" s="1"/>
  <c r="AC29" i="1"/>
  <c r="AC97" i="1" s="1"/>
  <c r="L94" i="1"/>
  <c r="F94" i="1" s="1"/>
  <c r="C93" i="1"/>
  <c r="P93" i="1"/>
  <c r="V92" i="1"/>
  <c r="C94" i="1"/>
  <c r="U92" i="1"/>
  <c r="O95" i="1"/>
  <c r="F71" i="1"/>
  <c r="D71" i="1"/>
  <c r="E68" i="1"/>
  <c r="G71" i="1"/>
  <c r="W97" i="1"/>
  <c r="AE97" i="1"/>
  <c r="P94" i="1"/>
  <c r="J94" i="1" s="1"/>
  <c r="P96" i="1"/>
  <c r="J96" i="1" s="1"/>
  <c r="D96" i="1" s="1"/>
  <c r="B20" i="1"/>
  <c r="F22" i="1"/>
  <c r="Y97" i="1"/>
  <c r="D100" i="1"/>
  <c r="D86" i="1"/>
  <c r="B60" i="1"/>
  <c r="L97" i="1"/>
  <c r="T97" i="1"/>
  <c r="AB97" i="1"/>
  <c r="N93" i="1"/>
  <c r="T92" i="1"/>
  <c r="X92" i="1"/>
  <c r="R93" i="1"/>
  <c r="D158" i="1"/>
  <c r="D159" i="1"/>
  <c r="G55" i="1"/>
  <c r="G78" i="1"/>
  <c r="X97" i="1"/>
  <c r="H154" i="1"/>
  <c r="H153" i="1" s="1"/>
  <c r="H165" i="1"/>
  <c r="F151" i="1"/>
  <c r="G151" i="1"/>
  <c r="AB154" i="1"/>
  <c r="E158" i="1"/>
  <c r="G164" i="1"/>
  <c r="E159" i="1"/>
  <c r="F164" i="1"/>
  <c r="C20" i="1"/>
  <c r="F21" i="1"/>
  <c r="F20" i="1" s="1"/>
  <c r="F25" i="1"/>
  <c r="H29" i="1"/>
  <c r="D44" i="1"/>
  <c r="F54" i="1"/>
  <c r="D55" i="1"/>
  <c r="F56" i="1"/>
  <c r="D57" i="1"/>
  <c r="D54" i="1" s="1"/>
  <c r="F58" i="1"/>
  <c r="AE60" i="1"/>
  <c r="AE29" i="1" s="1"/>
  <c r="D62" i="1"/>
  <c r="D167" i="1" s="1"/>
  <c r="D155" i="1" s="1"/>
  <c r="B63" i="1"/>
  <c r="I63" i="1"/>
  <c r="I60" i="1" s="1"/>
  <c r="I29" i="1" s="1"/>
  <c r="I97" i="1" s="1"/>
  <c r="F65" i="1"/>
  <c r="F69" i="1"/>
  <c r="D70" i="1"/>
  <c r="D72" i="1"/>
  <c r="F74" i="1"/>
  <c r="F77" i="1"/>
  <c r="D78" i="1"/>
  <c r="D74" i="1" s="1"/>
  <c r="E86" i="1"/>
  <c r="M97" i="1"/>
  <c r="G90" i="1"/>
  <c r="Z92" i="1"/>
  <c r="I96" i="1"/>
  <c r="M96" i="1"/>
  <c r="G96" i="1" s="1"/>
  <c r="D154" i="1"/>
  <c r="F138" i="1"/>
  <c r="D138" i="1"/>
  <c r="G138" i="1"/>
  <c r="C148" i="1"/>
  <c r="J158" i="1"/>
  <c r="J159" i="1"/>
  <c r="Z158" i="1"/>
  <c r="Z159" i="1"/>
  <c r="H97" i="1"/>
  <c r="F101" i="1"/>
  <c r="D101" i="1"/>
  <c r="G21" i="1"/>
  <c r="G20" i="1" s="1"/>
  <c r="G22" i="1"/>
  <c r="G23" i="1"/>
  <c r="G25" i="1"/>
  <c r="G56" i="1"/>
  <c r="G58" i="1"/>
  <c r="G167" i="1"/>
  <c r="E155" i="1"/>
  <c r="F167" i="1"/>
  <c r="K63" i="1"/>
  <c r="G65" i="1"/>
  <c r="G69" i="1"/>
  <c r="G77" i="1"/>
  <c r="B86" i="1"/>
  <c r="J97" i="1"/>
  <c r="N97" i="1"/>
  <c r="R97" i="1"/>
  <c r="V97" i="1"/>
  <c r="Z97" i="1"/>
  <c r="AD97" i="1"/>
  <c r="E100" i="1"/>
  <c r="M93" i="1"/>
  <c r="G93" i="1" s="1"/>
  <c r="J166" i="1"/>
  <c r="B98" i="1"/>
  <c r="N154" i="1"/>
  <c r="R165" i="1"/>
  <c r="R154" i="1"/>
  <c r="V154" i="1"/>
  <c r="AD154" i="1"/>
  <c r="D131" i="1"/>
  <c r="F131" i="1"/>
  <c r="G131" i="1"/>
  <c r="F136" i="1"/>
  <c r="D136" i="1"/>
  <c r="G136" i="1"/>
  <c r="D144" i="1"/>
  <c r="D149" i="1" s="1"/>
  <c r="F144" i="1"/>
  <c r="E149" i="1"/>
  <c r="G144" i="1"/>
  <c r="Z154" i="1"/>
  <c r="H158" i="1"/>
  <c r="B36" i="1"/>
  <c r="P97" i="1"/>
  <c r="Q92" i="1"/>
  <c r="T165" i="1"/>
  <c r="T154" i="1"/>
  <c r="G101" i="1"/>
  <c r="F18" i="1"/>
  <c r="F160" i="1"/>
  <c r="B159" i="1"/>
  <c r="G18" i="1"/>
  <c r="E20" i="1"/>
  <c r="E42" i="1"/>
  <c r="E48" i="1"/>
  <c r="U60" i="1"/>
  <c r="U29" i="1" s="1"/>
  <c r="U97" i="1" s="1"/>
  <c r="F62" i="1"/>
  <c r="S97" i="1"/>
  <c r="AA97" i="1"/>
  <c r="F89" i="1"/>
  <c r="M94" i="1"/>
  <c r="G94" i="1" s="1"/>
  <c r="S95" i="1"/>
  <c r="Y92" i="1"/>
  <c r="AC92" i="1"/>
  <c r="B113" i="1"/>
  <c r="F114" i="1"/>
  <c r="G117" i="1"/>
  <c r="F117" i="1"/>
  <c r="D117" i="1"/>
  <c r="H119" i="1"/>
  <c r="C120" i="1"/>
  <c r="C119" i="1" s="1"/>
  <c r="L119" i="1"/>
  <c r="L166" i="1"/>
  <c r="P119" i="1"/>
  <c r="P166" i="1"/>
  <c r="D122" i="1"/>
  <c r="G122" i="1"/>
  <c r="F124" i="1"/>
  <c r="G124" i="1"/>
  <c r="D124" i="1"/>
  <c r="N159" i="1"/>
  <c r="V156" i="1"/>
  <c r="K165" i="1"/>
  <c r="K154" i="1"/>
  <c r="O154" i="1"/>
  <c r="O153" i="1" s="1"/>
  <c r="S165" i="1"/>
  <c r="S154" i="1"/>
  <c r="W154" i="1"/>
  <c r="AA154" i="1"/>
  <c r="AE154" i="1"/>
  <c r="AE153" i="1" s="1"/>
  <c r="D108" i="1"/>
  <c r="D107" i="1" s="1"/>
  <c r="G108" i="1"/>
  <c r="E107" i="1"/>
  <c r="G109" i="1"/>
  <c r="F109" i="1"/>
  <c r="I119" i="1"/>
  <c r="F121" i="1"/>
  <c r="L168" i="1"/>
  <c r="L156" i="1" s="1"/>
  <c r="P168" i="1"/>
  <c r="P156" i="1" s="1"/>
  <c r="AB168" i="1"/>
  <c r="AB156" i="1" s="1"/>
  <c r="F130" i="1"/>
  <c r="D130" i="1"/>
  <c r="G130" i="1"/>
  <c r="F150" i="1"/>
  <c r="G150" i="1"/>
  <c r="B155" i="1"/>
  <c r="F161" i="1"/>
  <c r="C163" i="1"/>
  <c r="G163" i="1" s="1"/>
  <c r="H157" i="1"/>
  <c r="B163" i="1"/>
  <c r="X166" i="1"/>
  <c r="D115" i="1"/>
  <c r="D113" i="1" s="1"/>
  <c r="G115" i="1"/>
  <c r="G116" i="1"/>
  <c r="F116" i="1"/>
  <c r="M168" i="1"/>
  <c r="M156" i="1" s="1"/>
  <c r="Q168" i="1"/>
  <c r="Q156" i="1" s="1"/>
  <c r="U168" i="1"/>
  <c r="U156" i="1" s="1"/>
  <c r="AC168" i="1"/>
  <c r="AC156" i="1" s="1"/>
  <c r="Y168" i="1"/>
  <c r="Y156" i="1" s="1"/>
  <c r="F135" i="1"/>
  <c r="F134" i="1" s="1"/>
  <c r="E134" i="1"/>
  <c r="D135" i="1"/>
  <c r="V159" i="1"/>
  <c r="H159" i="1"/>
  <c r="H155" i="1"/>
  <c r="L159" i="1"/>
  <c r="L155" i="1"/>
  <c r="P159" i="1"/>
  <c r="P155" i="1"/>
  <c r="T159" i="1"/>
  <c r="T155" i="1"/>
  <c r="X159" i="1"/>
  <c r="X155" i="1"/>
  <c r="AB159" i="1"/>
  <c r="AB155" i="1"/>
  <c r="F162" i="1"/>
  <c r="E98" i="1"/>
  <c r="E166" i="1"/>
  <c r="I154" i="1"/>
  <c r="M154" i="1"/>
  <c r="M165" i="1"/>
  <c r="Q154" i="1"/>
  <c r="U154" i="1"/>
  <c r="U153" i="1" s="1"/>
  <c r="U165" i="1"/>
  <c r="Y154" i="1"/>
  <c r="AC154" i="1"/>
  <c r="AC153" i="1" s="1"/>
  <c r="F99" i="1"/>
  <c r="B120" i="1"/>
  <c r="B119" i="1" s="1"/>
  <c r="E113" i="1"/>
  <c r="F115" i="1"/>
  <c r="M119" i="1"/>
  <c r="U119" i="1"/>
  <c r="AC119" i="1"/>
  <c r="E120" i="1"/>
  <c r="K119" i="1"/>
  <c r="O119" i="1"/>
  <c r="S119" i="1"/>
  <c r="W119" i="1"/>
  <c r="AA119" i="1"/>
  <c r="AE119" i="1"/>
  <c r="J168" i="1"/>
  <c r="J156" i="1" s="1"/>
  <c r="N168" i="1"/>
  <c r="N156" i="1" s="1"/>
  <c r="R168" i="1"/>
  <c r="R156" i="1" s="1"/>
  <c r="V168" i="1"/>
  <c r="V165" i="1" s="1"/>
  <c r="Z168" i="1"/>
  <c r="Z165" i="1" s="1"/>
  <c r="AD168" i="1"/>
  <c r="AD156" i="1" s="1"/>
  <c r="F123" i="1"/>
  <c r="G135" i="1"/>
  <c r="F145" i="1"/>
  <c r="D145" i="1"/>
  <c r="E143" i="1"/>
  <c r="G145" i="1"/>
  <c r="G152" i="1"/>
  <c r="R159" i="1"/>
  <c r="K168" i="1"/>
  <c r="K156" i="1" s="1"/>
  <c r="O168" i="1"/>
  <c r="O156" i="1" s="1"/>
  <c r="S168" i="1"/>
  <c r="S156" i="1" s="1"/>
  <c r="W168" i="1"/>
  <c r="W156" i="1" s="1"/>
  <c r="AA168" i="1"/>
  <c r="AA156" i="1" s="1"/>
  <c r="AE168" i="1"/>
  <c r="AE156" i="1" s="1"/>
  <c r="F147" i="1"/>
  <c r="E154" i="1"/>
  <c r="F133" i="1"/>
  <c r="C134" i="1"/>
  <c r="I134" i="1"/>
  <c r="I132" i="1" s="1"/>
  <c r="K148" i="1"/>
  <c r="B143" i="1"/>
  <c r="B168" i="1"/>
  <c r="B156" i="1" s="1"/>
  <c r="F170" i="1"/>
  <c r="AA165" i="1" l="1"/>
  <c r="D134" i="1"/>
  <c r="Q165" i="1"/>
  <c r="Q153" i="1"/>
  <c r="AC165" i="1"/>
  <c r="D42" i="1"/>
  <c r="D29" i="1" s="1"/>
  <c r="G154" i="1"/>
  <c r="F120" i="1"/>
  <c r="G120" i="1"/>
  <c r="E119" i="1"/>
  <c r="D120" i="1"/>
  <c r="D119" i="1" s="1"/>
  <c r="D166" i="1"/>
  <c r="P154" i="1"/>
  <c r="P153" i="1" s="1"/>
  <c r="P165" i="1"/>
  <c r="B29" i="1"/>
  <c r="B97" i="1" s="1"/>
  <c r="F36" i="1"/>
  <c r="AD165" i="1"/>
  <c r="R153" i="1"/>
  <c r="G100" i="1"/>
  <c r="F100" i="1"/>
  <c r="I168" i="1"/>
  <c r="E132" i="1"/>
  <c r="I129" i="1"/>
  <c r="G113" i="1"/>
  <c r="F113" i="1"/>
  <c r="M153" i="1"/>
  <c r="X154" i="1"/>
  <c r="X153" i="1" s="1"/>
  <c r="X165" i="1"/>
  <c r="Z156" i="1"/>
  <c r="W153" i="1"/>
  <c r="S92" i="1"/>
  <c r="M95" i="1"/>
  <c r="F149" i="1"/>
  <c r="E148" i="1"/>
  <c r="G149" i="1"/>
  <c r="J165" i="1"/>
  <c r="J154" i="1"/>
  <c r="J153" i="1" s="1"/>
  <c r="G155" i="1"/>
  <c r="F155" i="1"/>
  <c r="D68" i="1"/>
  <c r="C166" i="1"/>
  <c r="F96" i="1"/>
  <c r="G134" i="1"/>
  <c r="Y165" i="1"/>
  <c r="F163" i="1"/>
  <c r="B157" i="1"/>
  <c r="F157" i="1" s="1"/>
  <c r="F107" i="1"/>
  <c r="G107" i="1"/>
  <c r="AE165" i="1"/>
  <c r="W165" i="1"/>
  <c r="O165" i="1"/>
  <c r="L165" i="1"/>
  <c r="L154" i="1"/>
  <c r="L153" i="1" s="1"/>
  <c r="F48" i="1"/>
  <c r="G48" i="1"/>
  <c r="K95" i="1"/>
  <c r="V153" i="1"/>
  <c r="N153" i="1"/>
  <c r="E96" i="1"/>
  <c r="C96" i="1"/>
  <c r="AB153" i="1"/>
  <c r="D94" i="1"/>
  <c r="H94" i="1"/>
  <c r="B94" i="1" s="1"/>
  <c r="D150" i="1"/>
  <c r="D143" i="1"/>
  <c r="G86" i="1"/>
  <c r="F86" i="1"/>
  <c r="R92" i="1"/>
  <c r="L93" i="1"/>
  <c r="D98" i="1"/>
  <c r="D97" i="1" s="1"/>
  <c r="G98" i="1"/>
  <c r="F98" i="1"/>
  <c r="E97" i="1"/>
  <c r="G158" i="1"/>
  <c r="F158" i="1"/>
  <c r="F143" i="1"/>
  <c r="G143" i="1"/>
  <c r="Y153" i="1"/>
  <c r="AA153" i="1"/>
  <c r="S153" i="1"/>
  <c r="K153" i="1"/>
  <c r="F42" i="1"/>
  <c r="G42" i="1"/>
  <c r="T153" i="1"/>
  <c r="Z153" i="1"/>
  <c r="D148" i="1"/>
  <c r="AD153" i="1"/>
  <c r="N165" i="1"/>
  <c r="E63" i="1"/>
  <c r="K60" i="1"/>
  <c r="K29" i="1" s="1"/>
  <c r="K97" i="1" s="1"/>
  <c r="G159" i="1"/>
  <c r="F159" i="1"/>
  <c r="AB165" i="1"/>
  <c r="B166" i="1"/>
  <c r="E94" i="1"/>
  <c r="N92" i="1"/>
  <c r="H93" i="1"/>
  <c r="B93" i="1" s="1"/>
  <c r="E93" i="1"/>
  <c r="F68" i="1"/>
  <c r="G68" i="1"/>
  <c r="I95" i="1"/>
  <c r="O92" i="1"/>
  <c r="P92" i="1"/>
  <c r="J93" i="1"/>
  <c r="H96" i="1"/>
  <c r="B96" i="1" s="1"/>
  <c r="G132" i="1" l="1"/>
  <c r="E168" i="1"/>
  <c r="F132" i="1"/>
  <c r="D132" i="1"/>
  <c r="E129" i="1"/>
  <c r="B92" i="1"/>
  <c r="I156" i="1"/>
  <c r="I153" i="1" s="1"/>
  <c r="I165" i="1"/>
  <c r="D93" i="1"/>
  <c r="J92" i="1"/>
  <c r="E95" i="1"/>
  <c r="E92" i="1" s="1"/>
  <c r="K92" i="1"/>
  <c r="M92" i="1"/>
  <c r="G95" i="1"/>
  <c r="G92" i="1" s="1"/>
  <c r="B165" i="1"/>
  <c r="B154" i="1"/>
  <c r="G148" i="1"/>
  <c r="F148" i="1"/>
  <c r="C95" i="1"/>
  <c r="C92" i="1" s="1"/>
  <c r="I92" i="1"/>
  <c r="F63" i="1"/>
  <c r="G63" i="1"/>
  <c r="E60" i="1"/>
  <c r="G119" i="1"/>
  <c r="F119" i="1"/>
  <c r="F97" i="1"/>
  <c r="G97" i="1"/>
  <c r="L92" i="1"/>
  <c r="F93" i="1"/>
  <c r="F29" i="1"/>
  <c r="D168" i="1" l="1"/>
  <c r="D129" i="1"/>
  <c r="F60" i="1"/>
  <c r="G60" i="1"/>
  <c r="E29" i="1"/>
  <c r="G29" i="1" s="1"/>
  <c r="G168" i="1"/>
  <c r="E156" i="1"/>
  <c r="F168" i="1"/>
  <c r="E165" i="1"/>
  <c r="B153" i="1"/>
  <c r="F154" i="1"/>
  <c r="F129" i="1"/>
  <c r="G129" i="1"/>
  <c r="G156" i="1" l="1"/>
  <c r="F156" i="1"/>
  <c r="E153" i="1"/>
  <c r="G165" i="1"/>
  <c r="F165" i="1"/>
  <c r="D156" i="1"/>
  <c r="D153" i="1" s="1"/>
  <c r="D165" i="1"/>
  <c r="F153" i="1" l="1"/>
  <c r="G153" i="1"/>
</calcChain>
</file>

<file path=xl/comments1.xml><?xml version="1.0" encoding="utf-8"?>
<comments xmlns="http://schemas.openxmlformats.org/spreadsheetml/2006/main">
  <authors>
    <author>Шишкина Юлия Андреева</author>
  </authors>
  <commentList>
    <comment ref="Q132" authorId="0" shapeId="0">
      <text>
        <r>
          <rPr>
            <b/>
            <sz val="9"/>
            <color indexed="81"/>
            <rFont val="Tahoma"/>
            <family val="2"/>
            <charset val="204"/>
          </rPr>
          <t>Шишкина Юлия Андреева:</t>
        </r>
        <r>
          <rPr>
            <sz val="9"/>
            <color indexed="81"/>
            <rFont val="Tahoma"/>
            <family val="2"/>
            <charset val="204"/>
          </rPr>
          <t xml:space="preserve">
уточнить
</t>
        </r>
      </text>
    </comment>
    <comment ref="T132" authorId="0" shapeId="0">
      <text>
        <r>
          <rPr>
            <b/>
            <sz val="9"/>
            <color indexed="81"/>
            <rFont val="Tahoma"/>
            <family val="2"/>
            <charset val="204"/>
          </rPr>
          <t>Шишкина Юлия Андреева:</t>
        </r>
        <r>
          <rPr>
            <sz val="9"/>
            <color indexed="81"/>
            <rFont val="Tahoma"/>
            <family val="2"/>
            <charset val="204"/>
          </rPr>
          <t xml:space="preserve">
670,0
</t>
        </r>
      </text>
    </comment>
  </commentList>
</comments>
</file>

<file path=xl/sharedStrings.xml><?xml version="1.0" encoding="utf-8"?>
<sst xmlns="http://schemas.openxmlformats.org/spreadsheetml/2006/main" count="245" uniqueCount="88">
  <si>
    <t>Отчет о ходе реализации муниципальной программы (сетевой график)</t>
  </si>
  <si>
    <t>"Развитие физической культуры и спорта в городе Когалыме"</t>
  </si>
  <si>
    <t xml:space="preserve"> </t>
  </si>
  <si>
    <t xml:space="preserve">                                                      Постановление Администрации города Когалыма от 11.10.2013 №2920 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</si>
  <si>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</si>
  <si>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</si>
  <si>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</si>
  <si>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</si>
  <si>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</si>
  <si>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</si>
  <si>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</si>
  <si>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</si>
  <si>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</si>
  <si>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</si>
  <si>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</si>
  <si>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</si>
  <si>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</si>
  <si>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</si>
  <si>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</si>
  <si>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</si>
  <si>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</si>
  <si>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</si>
  <si>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</si>
  <si>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</si>
  <si>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</si>
  <si>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</si>
  <si>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1 "Развитие физической культуры, массового и детско-юношеского спорта"</t>
  </si>
  <si>
    <t>Задачи: 1. Создание условий для привлечения граждан к систематическим занятиям физической культурой и спортом. 2. Создание эффективной системы физического воспитания различных категорий и групп населения.3. Повышение доступности спортивной инфраструктуры для всех категорий и групп населения</t>
  </si>
  <si>
    <t>ПРОЕКТНАЯ ЧАСТЬ</t>
  </si>
  <si>
    <t>Портфель проектов "Демография", региональный проект "Спорт норма жизни" (I)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</si>
  <si>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</si>
  <si>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</si>
  <si>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</si>
  <si>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</si>
  <si>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</si>
  <si>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иные источники финансирования</t>
  </si>
  <si>
    <t>ПК.1.1. Реализация инициативного проекта  Развитие и популяризация картинга в городе Когалыме"</t>
  </si>
  <si>
    <t>ПРОЦЕССНАЯ ЧАСТЬ</t>
  </si>
  <si>
    <t>1.1."Мероприятия по развитию физической культуры и спорта" (I,1,2,3,4,5,6)</t>
  </si>
  <si>
    <t>1.1.1."Организация и проведение спортивно-массовых мероприятий"</t>
  </si>
  <si>
    <t xml:space="preserve">                                                       </t>
  </si>
  <si>
    <t>1.1.2."Содержание муниципального автономного учреждения дополнительного образования "Спортивная школа "Дворец спорта"</t>
  </si>
  <si>
    <t>1.1.3."Проведение мероприятий по внедрению ВФСК "ГТО" в городе Когалыме"</t>
  </si>
  <si>
    <t xml:space="preserve">В июне запланированы денежные средства на сумму 52,50 тыс. руб., израсходованы денежные средства в размере 41,7 тыс. руб. 
Остаток на текущую дату в размере 61,6 тыс. руб.   В августе запланированы денежные средства на сумму 20,50 тыс. руб., израсходованы денежные средства в размере 14,0 тыс. руб. 
Остаток на текущую дату в размере 86,0 тыс. руб., из них: 
-приобретение наградной атрибутики и поощрительных призов для награждения спортсменов согласно фактическим расходам </t>
  </si>
  <si>
    <t>1.1.4. "Организация работы по присвоению спортивных разрядов, квалификационных категорий"</t>
  </si>
  <si>
    <t xml:space="preserve">                                                                                                           </t>
  </si>
  <si>
    <t>1.1.5. Развитие материально-технической базы МАУ ДО "СШ "Дворец спорта"</t>
  </si>
  <si>
    <t xml:space="preserve">В марте запланированы  денежные средства в размере 2153,1 тыс.руб, израсходованные средства в размере 505,03 тыс.руб. Остаток на текущую дату 1648,0 тыс.руб, образовался в связи с не предоставлением платежных документов. </t>
  </si>
  <si>
    <t>в т.ч. в части софинансирования</t>
  </si>
  <si>
    <t>1.2. Обеспечение  комфортных условий в учреждениях физической культуры и спорта (II,1,2,3,4,5,6,7)</t>
  </si>
  <si>
    <t>1.2.1.Обеспечение хозяйственной деятельности учреждений спорта города Когалыма</t>
  </si>
  <si>
    <t xml:space="preserve">Кассовый расход сформировался меньше планового в связи с: образованием листов временной нетрудоспособности, вакантных ставок (уборщик служебных помещений, уборщик территории, маляр, токарь, столяр, электрогазосварщик, подсобный рабочий).        </t>
  </si>
  <si>
    <t>1.3. Поддержка некоммерческих организаций, реализующих проекты в сфере массовой физической культуры (II,1,2,3,4,8)</t>
  </si>
  <si>
    <t xml:space="preserve">
В связи с выявленной задолжностью, рассмотрение и оценка заявок получателей субсидии, отбор и принятие решения об определении победителя отбора перенесено на сентябрь месяц 2023</t>
  </si>
  <si>
    <t>1.4. Строительство, реконструкция и ремонт, в том чсле капитальный объектов спорта (I)</t>
  </si>
  <si>
    <t xml:space="preserve">1.4.1. Строительство велосипедных и беговых дорожек на территории города Когалыма </t>
  </si>
  <si>
    <t>1. Муниципальный контракт №0187300013723000018 от 16.03.2023 на выполнение проектно-изыскательских работ на строительство объекта: "Велосипедная дорожка от комплекса зданий по улице Янтарная, дом 10 до автобусной остановки, расположенной в районе улицы Дружбы народов, 41" на сумму 965,47 тыс. руб., срок окончания выполнения работ 07.08.2023, ведется выполнение работ.
2. Ведется согласование аукционной документации на выполнение проектно-изыскательских работ на строительство объекта: «Велосипедная дорожка от БУ «Когалымский политехнический колледж» до Лыжной базы в г. Когалым».</t>
  </si>
  <si>
    <t>1.4.2. Реконструкция объекта "Лыжероллерная трасса"</t>
  </si>
  <si>
    <t>Ведется согласование аукционной документации на выполнение проектно-изыскательских работ на реконструкцию объекта: «Лыжероллерная трасса».</t>
  </si>
  <si>
    <t>Итого по подпрограмме 1</t>
  </si>
  <si>
    <t>в т.ч. бюджет города Когама в части софинансирования</t>
  </si>
  <si>
    <t>Подпрограмма 2. "Развитие спорта высших достижений и системы подготовки спортивного резерва"</t>
  </si>
  <si>
    <t>Задача: 4. Совершенствование системы подготовки спортсменов высокого класса</t>
  </si>
  <si>
    <t>2.1."Организация участия спортсменов города Когалыма в соревнованиях различного уровня  окружного и всероссийского масштаба" (1,2,5,6,7,8)</t>
  </si>
  <si>
    <t>В марте запланированы денежные средства на сумму 611,9 тыс. руб., израсходовано 886,3 тыс. руб. На текущую дату образовался остаток средств в размере 493,4,9 тыс. руб. в связи с меньшим количеством участников соревнований, фактическими расходами за проживание;   В июне запланированы денежные средства на сумму 123,2 тыс. руб., расход 89,0. На текущую дату образовался остаток средств в размере 1076,5 тыс. руб. в связи с меньшим количеством участников соревнований, фактическими расходами за проживание</t>
  </si>
  <si>
    <t>2.2."Обеспечение подготовки спортивного резерва и сборных команд города Когалыма по видам спорта" (1,4,5,6,7)</t>
  </si>
  <si>
    <t xml:space="preserve">Запланированые в августе денежные средства будут освоены в сентябре. Согласно условиям по договору о предоставлении расчетных документов. </t>
  </si>
  <si>
    <t>В марте денежные средства запланированы в сумме 1318,0 тыс.руб., израсходованно в размере 1529,3 тыс.руб., Остаток денежных средств 524,1  сформировался согласно фактически предоставленным документам; В июне денежные средства запланированы в сумме 2 661,60 израсходовано 2 894,10, Перерасход денежных средств сформировался согласно фактически предоставленным документам ; В июне запланированы денежные средства на сумму 1343,3 тыс. руб., расход 1722,50.   В августе денежные средства запланированы в сумме 348,8 тыс.руб., израсходованно в размере 1072,3 тыс.руб.,  согласно предоставленных документов.</t>
  </si>
  <si>
    <t xml:space="preserve">                           </t>
  </si>
  <si>
    <t>Итого по подпрограмме 2</t>
  </si>
  <si>
    <t>Подпрограмма 3 "Управление развитием отрасли физической культуры и спорта"</t>
  </si>
  <si>
    <t>Задача: 5. Обеспечение оптимизации деятельности Управления культуры и спорта   и повышение эффективности бюджетных расходов</t>
  </si>
  <si>
    <t xml:space="preserve">3.1."Содержание отдела физической культуры и спорта  Управления культурыи  спорта  Администрации города Когалыма" </t>
  </si>
  <si>
    <t>Итого по подпрограмме 3</t>
  </si>
  <si>
    <t>Подпрограмма 4 «Укрепление общественного здоровья»</t>
  </si>
  <si>
    <t>Задача 6. Реализация профилактических мероприятий, направленных на формирование у населения современного уровня знаний о рациональном и полноценном питании, здоровом образе и мотивации к отказу от психоактивных веществ (табака, алкоголя, наркотиков)</t>
  </si>
  <si>
    <t>4.1.Организация и проведение физкультурно-оздоровительных мероприятий (II,8)</t>
  </si>
  <si>
    <t>В марте запланированны денежные средства на сумму 27,2 тыс.руб., израсходованы денежные средства в размере 22,8 тыс.руб. 
Остаток на текущую дату  в размере 167,7 тыс.руб., из них: 
-на  оплату по договорам ГПХ за март в апреле месяце в связи с несвоевременным предоставлением табеля рабочего времени;
- мед услуги в связи с фактическими расходами;
-типография  в сязи с не предоставлением платежных документов;
-приобретение канцелярских товаров на стадии заключения договора, выбор поставщика;
-приобретение наградной атрибутики и поощрительных призов для награждения спортсменов согласно фактических расходов ;                                                                                                                                                                                                                                                               Денежные средства в августе запланированы на приобретение материальных запасов однократного применения, а именно: наградные кубки, поощрительные  призы и сувениры , на мероприятия посвященные дню молодежи, дню города и дгю нефтяника.</t>
  </si>
  <si>
    <t>Итого по подпрограмме 4</t>
  </si>
  <si>
    <t>Итого по муниципальной программе</t>
  </si>
  <si>
    <t>ПРОЕКТНАЯ ЧАСТЬ В ЦЕЛОМ ПО МУНИЦИПАЛЬНОЙ ПРОГРАММЕ</t>
  </si>
  <si>
    <t>ПРОЦЕССНАЯ ЧАСТЬ В ЦЕЛОМ ПО МУНИЦИПАЛЬНОЙ ПРОГРАММЕ</t>
  </si>
  <si>
    <t>Начальник Управления культуры и спорта   _______________________________Г.И.Жук</t>
  </si>
  <si>
    <t>Ответственный за составление сетевого графика:  специалист -эксперт ОФКиС УКиС</t>
  </si>
  <si>
    <t xml:space="preserve"> ________________</t>
  </si>
  <si>
    <t>Федорова О.В.  (93628)</t>
  </si>
  <si>
    <t xml:space="preserve">В марте запланированы денежные средства на сумму 481,8 тыс. руб., израсходованы денежные средства в размере 411,5 тыс. руб. 
Остаток на текущую дату в размере 763,1 тыс. руб., из них:       
-на оплату по договорам ГПХ за март в апреле месяце в связи с несвоевременным предоставлением табеля рабочего времени;
- мед. услуги в связи с фактическими расходами;
-типография,  в связи с не предоставлением платежных документов;
-приобретение канцелярских товаров на стадии заключения договора, выбор поставщика;
-приобретение наградной атрибутики и поощрительных призов для награждения спортсменов, согласно фактических расходов.
В июне запланированы денежные средства на сумму 111,4 тыс. руб., израсходованы денежные средства в размере 109,4 тыс. руб. 
Остаток на текущую дату в размере 560,8 тыс.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августе запланированы денежные средства на сумму 113,8 тыс. руб., израсходованы денежные средства в размере 5,3 тыс. руб. на мед. услуги в связи с фактическими расходами.  Денежные средства в августе запланированы на оказание услуг по проведению легкоатлетического забега " Когалымский полумарафон".Освоены в полном объеме.  В ноябре запланированы денежные средства на сумму 228,0 тыс. руб., израсходованы денежные средства в размере 404,4 тыс. руб.  из них: 
-на оплату по договорам ГПХ за октябрь в ноябре месяце согласно  предоставлениых табелей рабочего времени;
-приобретение (мячи волейбольные,медали, форма волейбольная женская)
</t>
  </si>
  <si>
    <t>На текущую дату образовался остаток денежных средств в размере 10193,5 тыс. руб. из них:
-по оплате и начислениям на оплату труда работников в сумме в связи с предоставлением больничных листов, наличием вакантных мест;
-по услуге предоставления местной связи в связи с использованием меньшего количества минут местных телефонных соединений;
-по водоснабжению, согласно приборов учета
-по уборке снега согласно фактически предоставленным услугам;
-мед. услугам согласно фактически представленным платежным документам
-по физ.охране объектов, в связи с проведением закупочной процедуры ; 
-по налогам и сборам.      В июне запланированы денежгые средства на сумму 21636,4 тыс.руб., израсходованы денежные средства в размере 26960,3 тыс.руб. Остаток на текущую дату в размере 15461,1 тыс. руб. из них:
-по оплате и начислениям на оплату труда работников в сумме в связи с предоставлением больничных листов, наличием вакантных мест;
-по услуге предоставления местной связи в связи с использованием меньшего количества минут местных телефонных соединений;
-по водоснабжению, согласно приборов учета
-по уборке снега согласно фактически предоставленным услугам;
-мед. услугам согласно фактически представленным платежным документам
-по физ.охране объектов, в связи с проведением закупочной процедуры ; 
-по налогам и сборам.  В ноябре запланированы денежные средства на сумму 14708,40 тыс.руб., израсходованы денежные средства в размере 13698,9 тыс.руб. Остаток на текущую дату в размере 15 439,2 тыс. руб. из них:
-по оплате и начислениям на оплату труда работников в сумме в связи с предоставлением больничных листов, наличием вакантных мест;
-по услуге предоставления местной связи в связи с использованием меньшего количества минут местных телефонных соединений;
-по водоснабжению, согласно приборов учета
-мед. услугам согласно фактически представленным платежным документам
-по физ.охране объектов, в связи с проведением закупочной процедуры ; 
-по налогам и сборам.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</si>
</sst>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_ ;[Red]\-#,##0.0\ "/>
    <numFmt numFmtId="165" formatCode="#,##0.000_ ;[Red]\-#,##0.000\ "/>
    <numFmt numFmtId="166" formatCode="#,##0.000"/>
    <numFmt numFmtId="167" formatCode="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6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3">
    <xf numFmtId="0" fontId="0" fillId="0" borderId="0" xfId="0"/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4" fontId="4" fillId="0" borderId="0" xfId="1" applyNumberFormat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4" fontId="8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0" xfId="1" applyFont="1" applyFill="1" applyAlignment="1">
      <alignment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right" vertical="center" wrapText="1"/>
    </xf>
    <xf numFmtId="0" fontId="4" fillId="0" borderId="0" xfId="1" applyFont="1" applyFill="1" applyAlignment="1">
      <alignment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14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1" fontId="4" fillId="0" borderId="9" xfId="1" applyNumberFormat="1" applyFont="1" applyFill="1" applyBorder="1" applyAlignment="1">
      <alignment horizontal="center" vertical="center" wrapText="1"/>
    </xf>
    <xf numFmtId="1" fontId="6" fillId="0" borderId="9" xfId="1" applyNumberFormat="1" applyFont="1" applyFill="1" applyBorder="1" applyAlignment="1">
      <alignment horizontal="center" vertical="center" wrapText="1"/>
    </xf>
    <xf numFmtId="0" fontId="9" fillId="0" borderId="9" xfId="1" applyFont="1" applyFill="1" applyBorder="1" applyAlignment="1" applyProtection="1">
      <alignment horizontal="left" vertical="center"/>
    </xf>
    <xf numFmtId="0" fontId="9" fillId="0" borderId="9" xfId="1" applyFont="1" applyFill="1" applyBorder="1" applyAlignment="1" applyProtection="1">
      <alignment horizontal="left" vertical="center" wrapText="1"/>
    </xf>
    <xf numFmtId="0" fontId="9" fillId="0" borderId="9" xfId="1" applyFont="1" applyFill="1" applyBorder="1" applyAlignment="1">
      <alignment vertical="center" wrapText="1"/>
    </xf>
    <xf numFmtId="4" fontId="10" fillId="0" borderId="9" xfId="1" applyNumberFormat="1" applyFont="1" applyFill="1" applyBorder="1" applyAlignment="1">
      <alignment vertical="center" wrapText="1"/>
    </xf>
    <xf numFmtId="0" fontId="11" fillId="0" borderId="0" xfId="0" applyFont="1"/>
    <xf numFmtId="0" fontId="2" fillId="0" borderId="9" xfId="1" applyFont="1" applyBorder="1" applyAlignment="1">
      <alignment horizontal="left"/>
    </xf>
    <xf numFmtId="0" fontId="2" fillId="0" borderId="9" xfId="1" applyFont="1" applyFill="1" applyBorder="1" applyAlignment="1">
      <alignment horizontal="left"/>
    </xf>
    <xf numFmtId="0" fontId="9" fillId="0" borderId="9" xfId="1" applyFont="1" applyFill="1" applyBorder="1" applyAlignment="1">
      <alignment vertical="center"/>
    </xf>
    <xf numFmtId="0" fontId="12" fillId="2" borderId="10" xfId="2" applyFont="1" applyFill="1" applyBorder="1" applyAlignment="1">
      <alignment horizontal="left" vertical="center" wrapText="1"/>
    </xf>
    <xf numFmtId="0" fontId="13" fillId="2" borderId="11" xfId="2" applyFont="1" applyFill="1" applyBorder="1" applyAlignment="1">
      <alignment horizontal="center" vertical="center" wrapText="1"/>
    </xf>
    <xf numFmtId="0" fontId="13" fillId="2" borderId="12" xfId="2" applyFont="1" applyFill="1" applyBorder="1" applyAlignment="1">
      <alignment horizontal="center" vertical="center" wrapText="1"/>
    </xf>
    <xf numFmtId="0" fontId="13" fillId="2" borderId="9" xfId="2" applyFont="1" applyFill="1" applyBorder="1" applyAlignment="1">
      <alignment horizontal="center" vertical="center" wrapText="1"/>
    </xf>
    <xf numFmtId="0" fontId="6" fillId="0" borderId="0" xfId="2" applyFont="1" applyFill="1"/>
    <xf numFmtId="0" fontId="9" fillId="0" borderId="9" xfId="1" applyFont="1" applyFill="1" applyBorder="1" applyAlignment="1">
      <alignment horizontal="left" vertical="center" wrapText="1"/>
    </xf>
    <xf numFmtId="4" fontId="9" fillId="0" borderId="9" xfId="1" applyNumberFormat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left" vertical="center" wrapText="1"/>
    </xf>
    <xf numFmtId="4" fontId="4" fillId="0" borderId="9" xfId="1" applyNumberFormat="1" applyFont="1" applyFill="1" applyBorder="1" applyAlignment="1">
      <alignment horizontal="center" vertical="center" wrapText="1"/>
    </xf>
    <xf numFmtId="0" fontId="12" fillId="3" borderId="10" xfId="2" applyFont="1" applyFill="1" applyBorder="1" applyAlignment="1">
      <alignment horizontal="left" vertical="center" wrapText="1"/>
    </xf>
    <xf numFmtId="0" fontId="14" fillId="3" borderId="11" xfId="2" applyFont="1" applyFill="1" applyBorder="1" applyAlignment="1">
      <alignment horizontal="center" vertical="center" wrapText="1"/>
    </xf>
    <xf numFmtId="0" fontId="14" fillId="3" borderId="12" xfId="2" applyFont="1" applyFill="1" applyBorder="1" applyAlignment="1">
      <alignment horizontal="center" vertical="center" wrapText="1"/>
    </xf>
    <xf numFmtId="0" fontId="14" fillId="3" borderId="9" xfId="2" applyFont="1" applyFill="1" applyBorder="1" applyAlignment="1">
      <alignment horizontal="center" vertical="center" wrapText="1"/>
    </xf>
    <xf numFmtId="0" fontId="15" fillId="0" borderId="0" xfId="2" applyFont="1" applyFill="1"/>
    <xf numFmtId="0" fontId="16" fillId="0" borderId="0" xfId="0" applyFont="1"/>
    <xf numFmtId="4" fontId="17" fillId="0" borderId="9" xfId="1" applyNumberFormat="1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vertical="center" wrapText="1"/>
    </xf>
    <xf numFmtId="4" fontId="18" fillId="0" borderId="9" xfId="1" applyNumberFormat="1" applyFont="1" applyFill="1" applyBorder="1" applyAlignment="1">
      <alignment vertical="center" wrapText="1"/>
    </xf>
    <xf numFmtId="0" fontId="4" fillId="0" borderId="9" xfId="1" applyFont="1" applyFill="1" applyBorder="1" applyAlignment="1">
      <alignment horizontal="left" wrapText="1"/>
    </xf>
    <xf numFmtId="4" fontId="19" fillId="0" borderId="9" xfId="1" applyNumberFormat="1" applyFont="1" applyFill="1" applyBorder="1" applyAlignment="1">
      <alignment horizontal="center" vertical="center" wrapText="1"/>
    </xf>
    <xf numFmtId="4" fontId="17" fillId="0" borderId="9" xfId="1" applyNumberFormat="1" applyFont="1" applyFill="1" applyBorder="1" applyAlignment="1" applyProtection="1">
      <alignment horizontal="center" vertical="center" wrapText="1"/>
    </xf>
    <xf numFmtId="0" fontId="9" fillId="0" borderId="9" xfId="1" applyFont="1" applyFill="1" applyBorder="1" applyAlignment="1">
      <alignment horizontal="left" wrapText="1"/>
    </xf>
    <xf numFmtId="4" fontId="4" fillId="0" borderId="9" xfId="1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>
      <alignment horizontal="left" vertical="top" wrapText="1"/>
    </xf>
    <xf numFmtId="0" fontId="4" fillId="0" borderId="9" xfId="1" applyFont="1" applyFill="1" applyBorder="1" applyAlignment="1">
      <alignment horizontal="justify" vertical="center" wrapText="1"/>
    </xf>
    <xf numFmtId="0" fontId="6" fillId="0" borderId="9" xfId="0" applyNumberFormat="1" applyFont="1" applyFill="1" applyBorder="1" applyAlignment="1">
      <alignment vertical="center" wrapText="1"/>
    </xf>
    <xf numFmtId="4" fontId="19" fillId="0" borderId="9" xfId="1" applyNumberFormat="1" applyFont="1" applyFill="1" applyBorder="1" applyAlignment="1" applyProtection="1">
      <alignment horizontal="center" vertical="center" wrapText="1"/>
    </xf>
    <xf numFmtId="0" fontId="9" fillId="0" borderId="9" xfId="1" applyFont="1" applyFill="1" applyBorder="1" applyAlignment="1">
      <alignment horizontal="justify" vertical="center" wrapText="1"/>
    </xf>
    <xf numFmtId="0" fontId="10" fillId="0" borderId="9" xfId="1" applyNumberFormat="1" applyFont="1" applyFill="1" applyBorder="1" applyAlignment="1">
      <alignment horizontal="left" vertical="top" wrapText="1"/>
    </xf>
    <xf numFmtId="0" fontId="4" fillId="0" borderId="9" xfId="1" applyFont="1" applyFill="1" applyBorder="1" applyAlignment="1">
      <alignment horizontal="justify" wrapText="1"/>
    </xf>
    <xf numFmtId="0" fontId="4" fillId="0" borderId="9" xfId="1" applyFont="1" applyFill="1" applyBorder="1" applyAlignment="1">
      <alignment horizontal="center" vertical="center" wrapText="1"/>
    </xf>
    <xf numFmtId="0" fontId="20" fillId="0" borderId="9" xfId="0" applyNumberFormat="1" applyFont="1" applyFill="1" applyBorder="1" applyAlignment="1">
      <alignment vertical="center" wrapText="1"/>
    </xf>
    <xf numFmtId="0" fontId="9" fillId="0" borderId="9" xfId="1" applyFont="1" applyFill="1" applyBorder="1" applyAlignment="1">
      <alignment horizontal="left" vertical="top" wrapText="1"/>
    </xf>
    <xf numFmtId="4" fontId="10" fillId="0" borderId="9" xfId="1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2" fontId="4" fillId="0" borderId="9" xfId="1" applyNumberFormat="1" applyFont="1" applyFill="1" applyBorder="1" applyAlignment="1">
      <alignment horizontal="center" vertical="center" wrapText="1"/>
    </xf>
    <xf numFmtId="0" fontId="10" fillId="0" borderId="9" xfId="1" applyNumberFormat="1" applyFont="1" applyFill="1" applyBorder="1" applyAlignment="1">
      <alignment horizontal="left" vertical="center" wrapText="1"/>
    </xf>
    <xf numFmtId="165" fontId="4" fillId="0" borderId="9" xfId="0" applyNumberFormat="1" applyFont="1" applyFill="1" applyBorder="1" applyAlignment="1" applyProtection="1">
      <alignment horizontal="center" vertical="center" wrapText="1"/>
    </xf>
    <xf numFmtId="165" fontId="21" fillId="0" borderId="9" xfId="0" applyNumberFormat="1" applyFont="1" applyFill="1" applyBorder="1" applyAlignment="1" applyProtection="1">
      <alignment horizontal="center" vertical="center" wrapText="1"/>
    </xf>
    <xf numFmtId="166" fontId="22" fillId="0" borderId="9" xfId="0" applyNumberFormat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vertical="center" wrapText="1"/>
    </xf>
    <xf numFmtId="4" fontId="6" fillId="0" borderId="9" xfId="1" applyNumberFormat="1" applyFont="1" applyFill="1" applyBorder="1" applyAlignment="1">
      <alignment horizontal="left" vertical="center" wrapText="1"/>
    </xf>
    <xf numFmtId="4" fontId="6" fillId="0" borderId="9" xfId="1" applyNumberFormat="1" applyFont="1" applyFill="1" applyBorder="1" applyAlignment="1">
      <alignment horizontal="fill" vertical="center" wrapText="1"/>
    </xf>
    <xf numFmtId="0" fontId="4" fillId="0" borderId="9" xfId="1" applyFont="1" applyFill="1" applyBorder="1" applyAlignment="1">
      <alignment horizontal="left" vertical="top" wrapText="1"/>
    </xf>
    <xf numFmtId="14" fontId="6" fillId="0" borderId="2" xfId="0" applyNumberFormat="1" applyFont="1" applyFill="1" applyBorder="1" applyAlignment="1">
      <alignment horizontal="justify" vertical="top" wrapText="1"/>
    </xf>
    <xf numFmtId="0" fontId="6" fillId="0" borderId="9" xfId="0" applyFont="1" applyFill="1" applyBorder="1" applyAlignment="1">
      <alignment horizontal="justify" vertical="top" wrapText="1"/>
    </xf>
    <xf numFmtId="0" fontId="21" fillId="0" borderId="9" xfId="0" applyFont="1" applyFill="1" applyBorder="1" applyAlignment="1">
      <alignment horizontal="justify" vertical="top" wrapText="1"/>
    </xf>
    <xf numFmtId="0" fontId="9" fillId="4" borderId="9" xfId="1" applyFont="1" applyFill="1" applyBorder="1" applyAlignment="1">
      <alignment horizontal="justify" vertical="center" wrapText="1"/>
    </xf>
    <xf numFmtId="4" fontId="9" fillId="4" borderId="9" xfId="1" applyNumberFormat="1" applyFont="1" applyFill="1" applyBorder="1" applyAlignment="1">
      <alignment horizontal="center" vertical="center" wrapText="1"/>
    </xf>
    <xf numFmtId="164" fontId="6" fillId="0" borderId="9" xfId="1" applyNumberFormat="1" applyFont="1" applyFill="1" applyBorder="1" applyAlignment="1">
      <alignment vertical="center" wrapText="1"/>
    </xf>
    <xf numFmtId="0" fontId="9" fillId="0" borderId="10" xfId="1" applyFont="1" applyFill="1" applyBorder="1" applyAlignment="1">
      <alignment horizontal="left" vertical="center"/>
    </xf>
    <xf numFmtId="0" fontId="9" fillId="0" borderId="11" xfId="1" applyFont="1" applyFill="1" applyBorder="1" applyAlignment="1">
      <alignment horizontal="left"/>
    </xf>
    <xf numFmtId="0" fontId="9" fillId="0" borderId="11" xfId="1" applyFont="1" applyFill="1" applyBorder="1" applyAlignment="1">
      <alignment horizontal="left" wrapText="1"/>
    </xf>
    <xf numFmtId="0" fontId="9" fillId="0" borderId="12" xfId="1" applyFont="1" applyFill="1" applyBorder="1" applyAlignment="1">
      <alignment horizontal="left" wrapText="1"/>
    </xf>
    <xf numFmtId="0" fontId="9" fillId="0" borderId="12" xfId="1" applyFont="1" applyFill="1" applyBorder="1" applyAlignment="1">
      <alignment horizontal="left"/>
    </xf>
    <xf numFmtId="0" fontId="23" fillId="3" borderId="10" xfId="2" applyFont="1" applyFill="1" applyBorder="1" applyAlignment="1">
      <alignment horizontal="left" vertical="center" wrapText="1"/>
    </xf>
    <xf numFmtId="0" fontId="13" fillId="3" borderId="11" xfId="2" applyFont="1" applyFill="1" applyBorder="1" applyAlignment="1">
      <alignment horizontal="center" vertical="center" wrapText="1"/>
    </xf>
    <xf numFmtId="0" fontId="13" fillId="3" borderId="12" xfId="2" applyFont="1" applyFill="1" applyBorder="1" applyAlignment="1">
      <alignment horizontal="center" vertical="center" wrapText="1"/>
    </xf>
    <xf numFmtId="0" fontId="13" fillId="3" borderId="9" xfId="2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justify" wrapText="1"/>
    </xf>
    <xf numFmtId="4" fontId="10" fillId="0" borderId="9" xfId="1" applyNumberFormat="1" applyFont="1" applyFill="1" applyBorder="1" applyAlignment="1">
      <alignment horizontal="left" vertical="top" wrapText="1"/>
    </xf>
    <xf numFmtId="4" fontId="10" fillId="0" borderId="9" xfId="1" applyNumberFormat="1" applyFont="1" applyFill="1" applyBorder="1" applyAlignment="1">
      <alignment horizontal="left" vertical="top" wrapText="1" shrinkToFit="1"/>
    </xf>
    <xf numFmtId="0" fontId="6" fillId="0" borderId="8" xfId="0" applyNumberFormat="1" applyFont="1" applyFill="1" applyBorder="1" applyAlignment="1">
      <alignment vertical="center" wrapText="1" shrinkToFit="1"/>
    </xf>
    <xf numFmtId="0" fontId="6" fillId="0" borderId="9" xfId="0" applyNumberFormat="1" applyFont="1" applyFill="1" applyBorder="1" applyAlignment="1">
      <alignment horizontal="left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>
      <alignment horizontal="left" vertical="center" wrapText="1"/>
    </xf>
    <xf numFmtId="0" fontId="9" fillId="0" borderId="10" xfId="1" applyFont="1" applyFill="1" applyBorder="1" applyAlignment="1" applyProtection="1">
      <alignment horizontal="left" vertical="center"/>
    </xf>
    <xf numFmtId="0" fontId="9" fillId="0" borderId="11" xfId="1" applyFont="1" applyFill="1" applyBorder="1" applyAlignment="1" applyProtection="1">
      <alignment horizontal="left" vertical="center"/>
    </xf>
    <xf numFmtId="0" fontId="9" fillId="0" borderId="12" xfId="1" applyFont="1" applyFill="1" applyBorder="1" applyAlignment="1" applyProtection="1">
      <alignment horizontal="left" vertical="center"/>
    </xf>
    <xf numFmtId="4" fontId="10" fillId="0" borderId="9" xfId="1" applyNumberFormat="1" applyFont="1" applyFill="1" applyBorder="1" applyAlignment="1">
      <alignment vertical="center"/>
    </xf>
    <xf numFmtId="167" fontId="4" fillId="0" borderId="9" xfId="1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left" vertical="center" wrapText="1"/>
    </xf>
    <xf numFmtId="0" fontId="9" fillId="5" borderId="9" xfId="1" applyFont="1" applyFill="1" applyBorder="1" applyAlignment="1">
      <alignment horizontal="justify" vertical="center" wrapText="1"/>
    </xf>
    <xf numFmtId="4" fontId="9" fillId="5" borderId="9" xfId="1" applyNumberFormat="1" applyFont="1" applyFill="1" applyBorder="1" applyAlignment="1">
      <alignment horizontal="center" vertical="center" wrapText="1"/>
    </xf>
    <xf numFmtId="164" fontId="10" fillId="0" borderId="9" xfId="1" applyNumberFormat="1" applyFont="1" applyFill="1" applyBorder="1" applyAlignment="1">
      <alignment vertical="center" wrapText="1"/>
    </xf>
    <xf numFmtId="0" fontId="9" fillId="6" borderId="9" xfId="1" applyFont="1" applyFill="1" applyBorder="1" applyAlignment="1">
      <alignment horizontal="justify" vertical="center" wrapText="1"/>
    </xf>
    <xf numFmtId="4" fontId="9" fillId="6" borderId="9" xfId="1" applyNumberFormat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justify" vertical="center" wrapText="1"/>
    </xf>
    <xf numFmtId="4" fontId="9" fillId="2" borderId="9" xfId="1" applyNumberFormat="1" applyFont="1" applyFill="1" applyBorder="1" applyAlignment="1">
      <alignment horizontal="center" vertical="center" wrapText="1"/>
    </xf>
    <xf numFmtId="4" fontId="9" fillId="7" borderId="9" xfId="1" applyNumberFormat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justify" vertical="center" wrapText="1"/>
    </xf>
    <xf numFmtId="4" fontId="9" fillId="3" borderId="9" xfId="1" applyNumberFormat="1" applyFont="1" applyFill="1" applyBorder="1" applyAlignment="1">
      <alignment horizontal="center" vertical="center" wrapText="1"/>
    </xf>
    <xf numFmtId="4" fontId="9" fillId="8" borderId="9" xfId="1" applyNumberFormat="1" applyFont="1" applyFill="1" applyBorder="1" applyAlignment="1">
      <alignment horizontal="center" vertical="center" wrapText="1"/>
    </xf>
    <xf numFmtId="0" fontId="19" fillId="0" borderId="13" xfId="1" applyFont="1" applyFill="1" applyBorder="1" applyAlignment="1">
      <alignment horizontal="left" vertical="center" wrapText="1"/>
    </xf>
    <xf numFmtId="0" fontId="24" fillId="0" borderId="0" xfId="1" applyFont="1" applyFill="1" applyAlignment="1">
      <alignment vertical="center" wrapText="1"/>
    </xf>
    <xf numFmtId="164" fontId="19" fillId="0" borderId="13" xfId="1" applyNumberFormat="1" applyFont="1" applyFill="1" applyBorder="1" applyAlignment="1">
      <alignment horizontal="left" vertical="center" wrapText="1"/>
    </xf>
    <xf numFmtId="164" fontId="19" fillId="0" borderId="0" xfId="1" applyNumberFormat="1" applyFont="1" applyFill="1" applyAlignment="1">
      <alignment horizontal="left" vertical="center" wrapText="1"/>
    </xf>
    <xf numFmtId="164" fontId="19" fillId="0" borderId="0" xfId="1" applyNumberFormat="1" applyFont="1" applyFill="1" applyAlignment="1">
      <alignment vertical="center" wrapText="1"/>
    </xf>
    <xf numFmtId="0" fontId="19" fillId="0" borderId="0" xfId="1" applyFont="1" applyFill="1" applyAlignment="1">
      <alignment vertical="center" wrapText="1"/>
    </xf>
    <xf numFmtId="0" fontId="19" fillId="9" borderId="0" xfId="1" applyFont="1" applyFill="1" applyAlignment="1">
      <alignment vertical="center" wrapText="1"/>
    </xf>
    <xf numFmtId="0" fontId="15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left" vertical="center"/>
    </xf>
    <xf numFmtId="0" fontId="19" fillId="0" borderId="0" xfId="1" applyFont="1" applyFill="1" applyAlignment="1">
      <alignment horizontal="left" vertical="center"/>
    </xf>
    <xf numFmtId="0" fontId="19" fillId="0" borderId="0" xfId="1" applyFont="1" applyFill="1" applyAlignment="1">
      <alignment horizontal="left" vertical="center" wrapText="1"/>
    </xf>
    <xf numFmtId="4" fontId="17" fillId="0" borderId="0" xfId="1" applyNumberFormat="1" applyFont="1" applyFill="1" applyAlignment="1">
      <alignment vertical="center" wrapText="1"/>
    </xf>
    <xf numFmtId="0" fontId="17" fillId="9" borderId="0" xfId="1" applyFont="1" applyFill="1" applyAlignment="1">
      <alignment vertical="center" wrapText="1"/>
    </xf>
    <xf numFmtId="0" fontId="4" fillId="0" borderId="0" xfId="1" applyFont="1" applyFill="1" applyAlignment="1">
      <alignment horizontal="left"/>
    </xf>
    <xf numFmtId="0" fontId="19" fillId="0" borderId="0" xfId="1" applyFont="1" applyFill="1" applyAlignment="1">
      <alignment horizontal="left"/>
    </xf>
    <xf numFmtId="0" fontId="19" fillId="0" borderId="0" xfId="1" applyFont="1" applyFill="1" applyAlignment="1">
      <alignment horizontal="left" wrapText="1"/>
    </xf>
    <xf numFmtId="14" fontId="19" fillId="0" borderId="0" xfId="1" applyNumberFormat="1" applyFont="1" applyFill="1" applyAlignment="1">
      <alignment horizontal="justify" vertical="center" wrapText="1"/>
    </xf>
    <xf numFmtId="0" fontId="25" fillId="0" borderId="0" xfId="1" applyFont="1" applyFill="1" applyAlignment="1">
      <alignment vertical="center" wrapText="1"/>
    </xf>
    <xf numFmtId="0" fontId="21" fillId="0" borderId="0" xfId="1" applyFont="1" applyFill="1" applyAlignment="1">
      <alignment horizontal="justify" vertical="center" wrapText="1"/>
    </xf>
    <xf numFmtId="0" fontId="21" fillId="0" borderId="0" xfId="1" applyFont="1" applyFill="1" applyAlignment="1">
      <alignment horizontal="left" vertical="center" wrapText="1"/>
    </xf>
    <xf numFmtId="0" fontId="21" fillId="0" borderId="0" xfId="1" applyFont="1" applyFill="1" applyAlignment="1">
      <alignment vertical="center" wrapText="1"/>
    </xf>
    <xf numFmtId="164" fontId="21" fillId="0" borderId="0" xfId="1" applyNumberFormat="1" applyFont="1" applyFill="1" applyAlignment="1">
      <alignment vertical="center" wrapText="1"/>
    </xf>
    <xf numFmtId="164" fontId="21" fillId="9" borderId="0" xfId="1" applyNumberFormat="1" applyFont="1" applyFill="1" applyAlignment="1">
      <alignment vertical="center" wrapText="1"/>
    </xf>
    <xf numFmtId="0" fontId="7" fillId="0" borderId="0" xfId="0" applyFont="1"/>
    <xf numFmtId="4" fontId="28" fillId="0" borderId="9" xfId="0" applyNumberFormat="1" applyFont="1" applyFill="1" applyBorder="1" applyAlignment="1" applyProtection="1">
      <alignment horizontal="center" vertical="center"/>
    </xf>
    <xf numFmtId="4" fontId="4" fillId="0" borderId="9" xfId="0" applyNumberFormat="1" applyFont="1" applyFill="1" applyBorder="1" applyAlignment="1" applyProtection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5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YAGKO~1/AppData/Local/Temp/Rar$DIa0.033/&#1057;&#1077;&#1090;.&#1075;&#1088;&#1072;&#1092;&#1080;&#1082;%20&#1057;&#1055;&#1054;&#1056;&#1058;%20&#1048;&#1102;&#1085;&#1100;%202023%20&#1075;&#1086;&#1076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тевой график "/>
      <sheetName val="январь"/>
      <sheetName val="февраль"/>
      <sheetName val="март"/>
      <sheetName val="апрель"/>
      <sheetName val="май"/>
      <sheetName val="июнь"/>
    </sheetNames>
    <sheetDataSet>
      <sheetData sheetId="0" refreshError="1">
        <row r="13">
          <cell r="R13">
            <v>7885.2150000000001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AF175"/>
  <sheetViews>
    <sheetView tabSelected="1" zoomScale="55" zoomScaleNormal="60" workbookViewId="0">
      <pane xSplit="1" ySplit="7" topLeftCell="B134" activePane="bottomRight" state="frozen"/>
      <selection pane="topRight" activeCell="B1" sqref="B1"/>
      <selection pane="bottomLeft" activeCell="A8" sqref="A8"/>
      <selection pane="bottomRight" activeCell="AF138" sqref="AF138"/>
    </sheetView>
  </sheetViews>
  <sheetFormatPr defaultRowHeight="15" x14ac:dyDescent="0.25"/>
  <cols>
    <col min="1" max="1" width="62.5703125" customWidth="1"/>
    <col min="2" max="2" width="24.7109375" customWidth="1"/>
    <col min="3" max="3" width="23.5703125" customWidth="1"/>
    <col min="4" max="4" width="26.42578125" customWidth="1"/>
    <col min="5" max="7" width="24.7109375" customWidth="1"/>
    <col min="8" max="9" width="18.28515625" customWidth="1"/>
    <col min="10" max="11" width="18.42578125" customWidth="1"/>
    <col min="12" max="13" width="19.28515625" customWidth="1"/>
    <col min="14" max="15" width="18.7109375" customWidth="1"/>
    <col min="16" max="17" width="19.28515625" customWidth="1"/>
    <col min="18" max="19" width="18.7109375" customWidth="1"/>
    <col min="20" max="21" width="18.42578125" customWidth="1"/>
    <col min="22" max="23" width="18.7109375" customWidth="1"/>
    <col min="24" max="25" width="19.28515625" customWidth="1"/>
    <col min="26" max="27" width="19.5703125" customWidth="1"/>
    <col min="28" max="28" width="21.28515625" customWidth="1"/>
    <col min="29" max="29" width="19" customWidth="1"/>
    <col min="30" max="30" width="18.5703125" customWidth="1"/>
    <col min="31" max="31" width="19.85546875" customWidth="1"/>
    <col min="32" max="32" width="162.7109375" style="136" customWidth="1"/>
  </cols>
  <sheetData>
    <row r="1" spans="1:32" ht="23.25" x14ac:dyDescent="0.25">
      <c r="A1" s="1"/>
      <c r="B1" s="2"/>
      <c r="C1" s="2"/>
      <c r="D1" s="2"/>
      <c r="E1" s="3"/>
      <c r="F1" s="3"/>
      <c r="G1" s="3"/>
      <c r="H1" s="2"/>
      <c r="I1" s="2"/>
      <c r="J1" s="2" t="s">
        <v>0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/>
      <c r="AB1" s="4"/>
      <c r="AC1" s="4"/>
      <c r="AD1" s="4"/>
      <c r="AE1" s="2"/>
      <c r="AF1" s="5"/>
    </row>
    <row r="2" spans="1:32" ht="22.5" x14ac:dyDescent="0.25">
      <c r="A2" s="6"/>
      <c r="B2" s="6"/>
      <c r="C2" s="7"/>
      <c r="D2" s="7"/>
      <c r="E2" s="6"/>
      <c r="F2" s="6"/>
      <c r="G2" s="6"/>
      <c r="H2" s="6" t="s">
        <v>1</v>
      </c>
      <c r="I2" s="6"/>
      <c r="J2" s="6"/>
      <c r="K2" s="6"/>
      <c r="L2" s="6"/>
      <c r="M2" s="6"/>
      <c r="N2" s="7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8"/>
      <c r="AF2" s="5"/>
    </row>
    <row r="3" spans="1:32" ht="18.75" x14ac:dyDescent="0.25">
      <c r="A3" s="9"/>
      <c r="B3" s="10"/>
      <c r="C3" s="10"/>
      <c r="D3" s="10"/>
      <c r="E3" s="10"/>
      <c r="F3" s="10"/>
      <c r="G3" s="10" t="s">
        <v>2</v>
      </c>
      <c r="H3" s="10"/>
      <c r="I3" s="11" t="s">
        <v>3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2"/>
    </row>
    <row r="4" spans="1:32" ht="18.75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4"/>
      <c r="U4" s="14"/>
      <c r="V4" s="14"/>
      <c r="W4" s="14"/>
      <c r="X4" s="14"/>
      <c r="Y4" s="14"/>
      <c r="Z4" s="14"/>
      <c r="AA4" s="14"/>
      <c r="AB4" s="14"/>
      <c r="AC4" s="14"/>
      <c r="AD4" s="15"/>
      <c r="AE4" s="16"/>
      <c r="AF4" s="12"/>
    </row>
    <row r="5" spans="1:32" x14ac:dyDescent="0.25">
      <c r="A5" s="143" t="s">
        <v>4</v>
      </c>
      <c r="B5" s="146" t="s">
        <v>5</v>
      </c>
      <c r="C5" s="146" t="s">
        <v>5</v>
      </c>
      <c r="D5" s="146" t="s">
        <v>6</v>
      </c>
      <c r="E5" s="148" t="s">
        <v>7</v>
      </c>
      <c r="F5" s="139" t="s">
        <v>8</v>
      </c>
      <c r="G5" s="140"/>
      <c r="H5" s="139" t="s">
        <v>9</v>
      </c>
      <c r="I5" s="140"/>
      <c r="J5" s="139" t="s">
        <v>10</v>
      </c>
      <c r="K5" s="140"/>
      <c r="L5" s="139" t="s">
        <v>11</v>
      </c>
      <c r="M5" s="140"/>
      <c r="N5" s="139" t="s">
        <v>12</v>
      </c>
      <c r="O5" s="140"/>
      <c r="P5" s="139" t="s">
        <v>13</v>
      </c>
      <c r="Q5" s="140"/>
      <c r="R5" s="139" t="s">
        <v>14</v>
      </c>
      <c r="S5" s="140"/>
      <c r="T5" s="139" t="s">
        <v>15</v>
      </c>
      <c r="U5" s="140"/>
      <c r="V5" s="139" t="s">
        <v>16</v>
      </c>
      <c r="W5" s="140"/>
      <c r="X5" s="139" t="s">
        <v>17</v>
      </c>
      <c r="Y5" s="140"/>
      <c r="Z5" s="139" t="s">
        <v>18</v>
      </c>
      <c r="AA5" s="140"/>
      <c r="AB5" s="139" t="s">
        <v>19</v>
      </c>
      <c r="AC5" s="140"/>
      <c r="AD5" s="139" t="s">
        <v>20</v>
      </c>
      <c r="AE5" s="140"/>
      <c r="AF5" s="150" t="s">
        <v>21</v>
      </c>
    </row>
    <row r="6" spans="1:32" ht="24.75" customHeight="1" x14ac:dyDescent="0.25">
      <c r="A6" s="144"/>
      <c r="B6" s="147"/>
      <c r="C6" s="147"/>
      <c r="D6" s="147"/>
      <c r="E6" s="149"/>
      <c r="F6" s="141"/>
      <c r="G6" s="142"/>
      <c r="H6" s="141"/>
      <c r="I6" s="142"/>
      <c r="J6" s="141"/>
      <c r="K6" s="142"/>
      <c r="L6" s="141"/>
      <c r="M6" s="142"/>
      <c r="N6" s="141"/>
      <c r="O6" s="142"/>
      <c r="P6" s="141"/>
      <c r="Q6" s="142"/>
      <c r="R6" s="141"/>
      <c r="S6" s="142"/>
      <c r="T6" s="141"/>
      <c r="U6" s="142"/>
      <c r="V6" s="141"/>
      <c r="W6" s="142"/>
      <c r="X6" s="141"/>
      <c r="Y6" s="142"/>
      <c r="Z6" s="141"/>
      <c r="AA6" s="142"/>
      <c r="AB6" s="141"/>
      <c r="AC6" s="142"/>
      <c r="AD6" s="141"/>
      <c r="AE6" s="142"/>
      <c r="AF6" s="151"/>
    </row>
    <row r="7" spans="1:32" ht="37.5" x14ac:dyDescent="0.25">
      <c r="A7" s="145"/>
      <c r="B7" s="17">
        <v>2023</v>
      </c>
      <c r="C7" s="18">
        <v>45078</v>
      </c>
      <c r="D7" s="18">
        <v>45078</v>
      </c>
      <c r="E7" s="18">
        <v>45078</v>
      </c>
      <c r="F7" s="19" t="s">
        <v>22</v>
      </c>
      <c r="G7" s="19" t="s">
        <v>23</v>
      </c>
      <c r="H7" s="19" t="s">
        <v>24</v>
      </c>
      <c r="I7" s="19" t="s">
        <v>25</v>
      </c>
      <c r="J7" s="19" t="s">
        <v>24</v>
      </c>
      <c r="K7" s="19" t="s">
        <v>25</v>
      </c>
      <c r="L7" s="19" t="s">
        <v>24</v>
      </c>
      <c r="M7" s="19" t="s">
        <v>25</v>
      </c>
      <c r="N7" s="19" t="s">
        <v>24</v>
      </c>
      <c r="O7" s="19" t="s">
        <v>25</v>
      </c>
      <c r="P7" s="19" t="s">
        <v>24</v>
      </c>
      <c r="Q7" s="19" t="s">
        <v>25</v>
      </c>
      <c r="R7" s="19" t="s">
        <v>24</v>
      </c>
      <c r="S7" s="19" t="s">
        <v>25</v>
      </c>
      <c r="T7" s="19" t="s">
        <v>24</v>
      </c>
      <c r="U7" s="19" t="s">
        <v>25</v>
      </c>
      <c r="V7" s="19" t="s">
        <v>24</v>
      </c>
      <c r="W7" s="19" t="s">
        <v>25</v>
      </c>
      <c r="X7" s="19" t="s">
        <v>24</v>
      </c>
      <c r="Y7" s="19" t="s">
        <v>25</v>
      </c>
      <c r="Z7" s="19" t="s">
        <v>24</v>
      </c>
      <c r="AA7" s="19" t="s">
        <v>25</v>
      </c>
      <c r="AB7" s="19" t="s">
        <v>24</v>
      </c>
      <c r="AC7" s="19" t="s">
        <v>25</v>
      </c>
      <c r="AD7" s="19" t="s">
        <v>24</v>
      </c>
      <c r="AE7" s="19" t="s">
        <v>25</v>
      </c>
      <c r="AF7" s="152"/>
    </row>
    <row r="8" spans="1:32" ht="18.75" x14ac:dyDescent="0.2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  <c r="N8" s="20">
        <v>14</v>
      </c>
      <c r="O8" s="20">
        <v>15</v>
      </c>
      <c r="P8" s="20">
        <v>16</v>
      </c>
      <c r="Q8" s="20">
        <v>17</v>
      </c>
      <c r="R8" s="20">
        <v>18</v>
      </c>
      <c r="S8" s="20">
        <v>19</v>
      </c>
      <c r="T8" s="20">
        <v>20</v>
      </c>
      <c r="U8" s="20">
        <v>21</v>
      </c>
      <c r="V8" s="20">
        <v>22</v>
      </c>
      <c r="W8" s="20">
        <v>23</v>
      </c>
      <c r="X8" s="20">
        <v>24</v>
      </c>
      <c r="Y8" s="20">
        <v>25</v>
      </c>
      <c r="Z8" s="20">
        <v>26</v>
      </c>
      <c r="AA8" s="20">
        <v>27</v>
      </c>
      <c r="AB8" s="20">
        <v>28</v>
      </c>
      <c r="AC8" s="20">
        <v>29</v>
      </c>
      <c r="AD8" s="20">
        <v>30</v>
      </c>
      <c r="AE8" s="20">
        <v>31</v>
      </c>
      <c r="AF8" s="21">
        <v>32</v>
      </c>
    </row>
    <row r="9" spans="1:32" s="26" customFormat="1" ht="18.75" x14ac:dyDescent="0.25">
      <c r="A9" s="22" t="s">
        <v>26</v>
      </c>
      <c r="B9" s="22"/>
      <c r="C9" s="22"/>
      <c r="D9" s="22"/>
      <c r="E9" s="22"/>
      <c r="F9" s="22"/>
      <c r="G9" s="22"/>
      <c r="H9" s="22"/>
      <c r="I9" s="22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4"/>
      <c r="AF9" s="25"/>
    </row>
    <row r="10" spans="1:32" s="26" customFormat="1" ht="18.75" x14ac:dyDescent="0.25">
      <c r="A10" s="22" t="s">
        <v>27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8"/>
      <c r="AA10" s="27"/>
      <c r="AB10" s="27"/>
      <c r="AC10" s="27"/>
      <c r="AD10" s="27"/>
      <c r="AE10" s="29"/>
      <c r="AF10" s="25"/>
    </row>
    <row r="11" spans="1:32" s="26" customFormat="1" ht="20.25" x14ac:dyDescent="0.25">
      <c r="A11" s="30" t="s">
        <v>28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2"/>
      <c r="AE11" s="33"/>
      <c r="AF11" s="34"/>
    </row>
    <row r="12" spans="1:32" s="26" customFormat="1" ht="56.25" x14ac:dyDescent="0.25">
      <c r="A12" s="35" t="s">
        <v>29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24"/>
      <c r="AF12" s="34"/>
    </row>
    <row r="13" spans="1:32" s="26" customFormat="1" ht="18.75" x14ac:dyDescent="0.25">
      <c r="A13" s="35" t="s">
        <v>30</v>
      </c>
      <c r="B13" s="36">
        <v>0</v>
      </c>
      <c r="C13" s="36">
        <f>C14+C15+C16</f>
        <v>0</v>
      </c>
      <c r="D13" s="36">
        <f t="shared" ref="D13:AE13" si="0">D14+D15+D16</f>
        <v>0</v>
      </c>
      <c r="E13" s="36">
        <f t="shared" si="0"/>
        <v>0</v>
      </c>
      <c r="F13" s="36" t="e">
        <f t="shared" si="0"/>
        <v>#DIV/0!</v>
      </c>
      <c r="G13" s="36" t="e">
        <f t="shared" si="0"/>
        <v>#DIV/0!</v>
      </c>
      <c r="H13" s="36">
        <f t="shared" si="0"/>
        <v>0</v>
      </c>
      <c r="I13" s="36">
        <f t="shared" si="0"/>
        <v>0</v>
      </c>
      <c r="J13" s="36">
        <f t="shared" si="0"/>
        <v>0</v>
      </c>
      <c r="K13" s="36">
        <f t="shared" si="0"/>
        <v>0</v>
      </c>
      <c r="L13" s="36">
        <f t="shared" si="0"/>
        <v>0</v>
      </c>
      <c r="M13" s="36">
        <f t="shared" si="0"/>
        <v>0</v>
      </c>
      <c r="N13" s="36">
        <f t="shared" si="0"/>
        <v>0</v>
      </c>
      <c r="O13" s="36">
        <f t="shared" si="0"/>
        <v>0</v>
      </c>
      <c r="P13" s="36">
        <f t="shared" si="0"/>
        <v>0</v>
      </c>
      <c r="Q13" s="36">
        <f t="shared" si="0"/>
        <v>0</v>
      </c>
      <c r="R13" s="36">
        <f t="shared" si="0"/>
        <v>0</v>
      </c>
      <c r="S13" s="36">
        <f t="shared" si="0"/>
        <v>0</v>
      </c>
      <c r="T13" s="36">
        <f t="shared" si="0"/>
        <v>0</v>
      </c>
      <c r="U13" s="36">
        <f t="shared" si="0"/>
        <v>0</v>
      </c>
      <c r="V13" s="36">
        <f t="shared" si="0"/>
        <v>0</v>
      </c>
      <c r="W13" s="36">
        <f t="shared" si="0"/>
        <v>0</v>
      </c>
      <c r="X13" s="36">
        <f t="shared" si="0"/>
        <v>0</v>
      </c>
      <c r="Y13" s="36">
        <f t="shared" si="0"/>
        <v>0</v>
      </c>
      <c r="Z13" s="36">
        <f t="shared" si="0"/>
        <v>0</v>
      </c>
      <c r="AA13" s="36">
        <f t="shared" si="0"/>
        <v>0</v>
      </c>
      <c r="AB13" s="36">
        <f t="shared" si="0"/>
        <v>0</v>
      </c>
      <c r="AC13" s="36">
        <f t="shared" si="0"/>
        <v>0</v>
      </c>
      <c r="AD13" s="36">
        <f t="shared" si="0"/>
        <v>0</v>
      </c>
      <c r="AE13" s="36">
        <f t="shared" si="0"/>
        <v>0</v>
      </c>
      <c r="AF13" s="34"/>
    </row>
    <row r="14" spans="1:32" s="26" customFormat="1" ht="18.75" x14ac:dyDescent="0.25">
      <c r="A14" s="37" t="s">
        <v>31</v>
      </c>
      <c r="B14" s="38">
        <f>H14+J14+L14+N14+P14+R14+T14+V14+X14+Z14+AB14+AD14</f>
        <v>0</v>
      </c>
      <c r="C14" s="38">
        <v>0</v>
      </c>
      <c r="D14" s="38">
        <f>E14</f>
        <v>0</v>
      </c>
      <c r="E14" s="38">
        <f>I14+K14+M14+O14+Q14+S14+U14+W14+Y14+AA14+AC14+AE14</f>
        <v>0</v>
      </c>
      <c r="F14" s="38" t="e">
        <f>E14/B14*100</f>
        <v>#DIV/0!</v>
      </c>
      <c r="G14" s="36" t="e">
        <f>E14/C14*100</f>
        <v>#DIV/0!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/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/>
      <c r="AE14" s="38">
        <v>0</v>
      </c>
      <c r="AF14" s="34"/>
    </row>
    <row r="15" spans="1:32" s="26" customFormat="1" ht="37.5" x14ac:dyDescent="0.25">
      <c r="A15" s="37" t="s">
        <v>32</v>
      </c>
      <c r="B15" s="38">
        <v>0</v>
      </c>
      <c r="C15" s="38">
        <v>0</v>
      </c>
      <c r="D15" s="38">
        <v>0</v>
      </c>
      <c r="E15" s="38">
        <v>0</v>
      </c>
      <c r="F15" s="38" t="e">
        <f>E15/B15*100</f>
        <v>#DIV/0!</v>
      </c>
      <c r="G15" s="36" t="e">
        <f>E15/C15*100</f>
        <v>#DIV/0!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/>
      <c r="AE15" s="38">
        <v>0</v>
      </c>
      <c r="AF15" s="34"/>
    </row>
    <row r="16" spans="1:32" s="26" customFormat="1" ht="18.75" x14ac:dyDescent="0.25">
      <c r="A16" s="37" t="s">
        <v>33</v>
      </c>
      <c r="B16" s="38">
        <v>0</v>
      </c>
      <c r="C16" s="38">
        <v>0</v>
      </c>
      <c r="D16" s="38">
        <v>0</v>
      </c>
      <c r="E16" s="38">
        <v>0</v>
      </c>
      <c r="F16" s="38" t="e">
        <f>E16/B16*100</f>
        <v>#DIV/0!</v>
      </c>
      <c r="G16" s="36" t="e">
        <f>E16/C16*100</f>
        <v>#DIV/0!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4"/>
    </row>
    <row r="17" spans="1:32" s="26" customFormat="1" ht="37.5" x14ac:dyDescent="0.25">
      <c r="A17" s="37" t="s">
        <v>34</v>
      </c>
      <c r="B17" s="38">
        <v>0</v>
      </c>
      <c r="C17" s="38">
        <v>0</v>
      </c>
      <c r="D17" s="38">
        <v>0</v>
      </c>
      <c r="E17" s="38">
        <v>0</v>
      </c>
      <c r="F17" s="38" t="e">
        <f>E17/B17*100</f>
        <v>#DIV/0!</v>
      </c>
      <c r="G17" s="36" t="e">
        <f>E17/C17*100</f>
        <v>#DIV/0!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4"/>
    </row>
    <row r="18" spans="1:32" s="26" customFormat="1" ht="18.75" x14ac:dyDescent="0.25">
      <c r="A18" s="37" t="s">
        <v>35</v>
      </c>
      <c r="B18" s="38">
        <f>H18+J18+L18+N18+P18+R18+T18+V18+X18+Z18+AB18+AD18</f>
        <v>0</v>
      </c>
      <c r="C18" s="38">
        <f>H18+J18+L18+N18+P18+R18+T18+V18+X18+Z18+AB18</f>
        <v>0</v>
      </c>
      <c r="D18" s="38">
        <f>E18</f>
        <v>0</v>
      </c>
      <c r="E18" s="38">
        <f>I18+K18+M18+O18+Q18+S18+U18+W18+Y18+AA18+AC18+AE18</f>
        <v>0</v>
      </c>
      <c r="F18" s="38" t="e">
        <f>E18/B18*100</f>
        <v>#DIV/0!</v>
      </c>
      <c r="G18" s="36" t="e">
        <f>E18/C18*100</f>
        <v>#DIV/0!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/>
      <c r="AE18" s="38">
        <v>0</v>
      </c>
      <c r="AF18" s="34"/>
    </row>
    <row r="19" spans="1:32" s="26" customFormat="1" ht="56.25" x14ac:dyDescent="0.25">
      <c r="A19" s="37" t="s">
        <v>36</v>
      </c>
      <c r="B19" s="38"/>
      <c r="C19" s="38"/>
      <c r="D19" s="38"/>
      <c r="E19" s="38"/>
      <c r="F19" s="38"/>
      <c r="G19" s="36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4"/>
    </row>
    <row r="20" spans="1:32" s="26" customFormat="1" ht="18.75" x14ac:dyDescent="0.25">
      <c r="A20" s="35" t="s">
        <v>30</v>
      </c>
      <c r="B20" s="36">
        <f>SUM(B21:B25)</f>
        <v>3535.22</v>
      </c>
      <c r="C20" s="36">
        <f>SUM(C21:C25)</f>
        <v>3535.22</v>
      </c>
      <c r="D20" s="36">
        <f t="shared" ref="D20:AE20" si="1">D21+D22+D23</f>
        <v>0</v>
      </c>
      <c r="E20" s="36">
        <f t="shared" si="1"/>
        <v>0</v>
      </c>
      <c r="F20" s="36" t="e">
        <f t="shared" si="1"/>
        <v>#DIV/0!</v>
      </c>
      <c r="G20" s="36" t="e">
        <f t="shared" si="1"/>
        <v>#DIV/0!</v>
      </c>
      <c r="H20" s="36">
        <f t="shared" si="1"/>
        <v>0</v>
      </c>
      <c r="I20" s="36">
        <f t="shared" si="1"/>
        <v>0</v>
      </c>
      <c r="J20" s="36">
        <f t="shared" si="1"/>
        <v>0</v>
      </c>
      <c r="K20" s="36">
        <f t="shared" si="1"/>
        <v>0</v>
      </c>
      <c r="L20" s="36">
        <f t="shared" si="1"/>
        <v>0</v>
      </c>
      <c r="M20" s="36">
        <f t="shared" si="1"/>
        <v>0</v>
      </c>
      <c r="N20" s="36">
        <f t="shared" si="1"/>
        <v>0</v>
      </c>
      <c r="O20" s="36">
        <f t="shared" si="1"/>
        <v>0</v>
      </c>
      <c r="P20" s="36">
        <f t="shared" si="1"/>
        <v>0</v>
      </c>
      <c r="Q20" s="36">
        <f t="shared" si="1"/>
        <v>0</v>
      </c>
      <c r="R20" s="36">
        <f t="shared" si="1"/>
        <v>0</v>
      </c>
      <c r="S20" s="36">
        <f t="shared" si="1"/>
        <v>0</v>
      </c>
      <c r="T20" s="36">
        <f t="shared" si="1"/>
        <v>0</v>
      </c>
      <c r="U20" s="36">
        <f t="shared" si="1"/>
        <v>89.525999999999996</v>
      </c>
      <c r="V20" s="36">
        <f>SUM(V21:V25)</f>
        <v>3535.22</v>
      </c>
      <c r="W20" s="36">
        <f t="shared" si="1"/>
        <v>3445.694</v>
      </c>
      <c r="X20" s="36">
        <f t="shared" si="1"/>
        <v>0</v>
      </c>
      <c r="Y20" s="36">
        <f t="shared" si="1"/>
        <v>0</v>
      </c>
      <c r="Z20" s="36">
        <f t="shared" si="1"/>
        <v>0</v>
      </c>
      <c r="AA20" s="36">
        <f t="shared" si="1"/>
        <v>0</v>
      </c>
      <c r="AB20" s="36">
        <f t="shared" si="1"/>
        <v>0</v>
      </c>
      <c r="AC20" s="36">
        <f t="shared" si="1"/>
        <v>0</v>
      </c>
      <c r="AD20" s="36">
        <f t="shared" si="1"/>
        <v>0</v>
      </c>
      <c r="AE20" s="36">
        <f t="shared" si="1"/>
        <v>0</v>
      </c>
      <c r="AF20" s="25"/>
    </row>
    <row r="21" spans="1:32" s="26" customFormat="1" ht="18.75" x14ac:dyDescent="0.25">
      <c r="A21" s="37" t="s">
        <v>31</v>
      </c>
      <c r="B21" s="38">
        <f>H21+J21+L21+N21+P21+R21+T21+V21+X21+Z21+AB21+AD21</f>
        <v>0</v>
      </c>
      <c r="C21" s="38">
        <v>0</v>
      </c>
      <c r="D21" s="38">
        <f>E21</f>
        <v>0</v>
      </c>
      <c r="E21" s="38">
        <f>I21+K21+M21+O21+Q21+S21+U21+W21+Y21+AA21+AC21+AE21</f>
        <v>0</v>
      </c>
      <c r="F21" s="38" t="e">
        <f>E21/B21*100</f>
        <v>#DIV/0!</v>
      </c>
      <c r="G21" s="36" t="e">
        <f>E21/C21*100</f>
        <v>#DIV/0!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/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/>
      <c r="AE21" s="38">
        <v>0</v>
      </c>
      <c r="AF21" s="25"/>
    </row>
    <row r="22" spans="1:32" s="26" customFormat="1" ht="37.5" x14ac:dyDescent="0.25">
      <c r="A22" s="37" t="s">
        <v>32</v>
      </c>
      <c r="B22" s="38">
        <f>C22</f>
        <v>2471</v>
      </c>
      <c r="C22" s="38">
        <f>V22</f>
        <v>2471</v>
      </c>
      <c r="D22" s="38">
        <v>0</v>
      </c>
      <c r="E22" s="38">
        <v>0</v>
      </c>
      <c r="F22" s="38">
        <f>E22/B22*100</f>
        <v>0</v>
      </c>
      <c r="G22" s="36">
        <f>E22/C22*100</f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2471</v>
      </c>
      <c r="W22" s="38">
        <v>2471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/>
      <c r="AE22" s="38">
        <v>0</v>
      </c>
      <c r="AF22" s="25"/>
    </row>
    <row r="23" spans="1:32" s="26" customFormat="1" ht="18.75" x14ac:dyDescent="0.25">
      <c r="A23" s="37" t="s">
        <v>33</v>
      </c>
      <c r="B23" s="38">
        <f>C23</f>
        <v>700.79</v>
      </c>
      <c r="C23" s="38">
        <f>V23</f>
        <v>700.79</v>
      </c>
      <c r="D23" s="38">
        <v>0</v>
      </c>
      <c r="E23" s="38">
        <v>0</v>
      </c>
      <c r="F23" s="38">
        <f>E23/B23*100</f>
        <v>0</v>
      </c>
      <c r="G23" s="36">
        <f>E23/C23*100</f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89.525999999999996</v>
      </c>
      <c r="V23" s="38">
        <v>700.79</v>
      </c>
      <c r="W23" s="38">
        <v>974.69399999999996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25"/>
    </row>
    <row r="24" spans="1:32" s="26" customFormat="1" ht="37.5" x14ac:dyDescent="0.25">
      <c r="A24" s="37" t="s">
        <v>34</v>
      </c>
      <c r="B24" s="38">
        <v>0</v>
      </c>
      <c r="C24" s="38">
        <v>0</v>
      </c>
      <c r="D24" s="38">
        <v>0</v>
      </c>
      <c r="E24" s="38">
        <v>0</v>
      </c>
      <c r="F24" s="38" t="e">
        <f>E24/B24*100</f>
        <v>#DIV/0!</v>
      </c>
      <c r="G24" s="36" t="e">
        <f>E24/C24*100</f>
        <v>#DIV/0!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25"/>
    </row>
    <row r="25" spans="1:32" s="26" customFormat="1" ht="18.75" x14ac:dyDescent="0.25">
      <c r="A25" s="37" t="s">
        <v>35</v>
      </c>
      <c r="B25" s="38">
        <f>H25+J25+L25+N25+P25+R25+T25+V25+X25+Z25+AB25+AD25</f>
        <v>363.43</v>
      </c>
      <c r="C25" s="38">
        <f>H25+J25+L25+N25+P25+R25+T25+V25+X25+Z25+AB25</f>
        <v>363.43</v>
      </c>
      <c r="D25" s="38">
        <f>E25</f>
        <v>0</v>
      </c>
      <c r="E25" s="38">
        <f>I25+K25+M25+O25+Q25+S25+U25+W25+Y25+AA25+AC25+AE25</f>
        <v>0</v>
      </c>
      <c r="F25" s="38">
        <f>E25/B25*100</f>
        <v>0</v>
      </c>
      <c r="G25" s="36">
        <f>E25/C25*100</f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363.43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/>
      <c r="AE25" s="38">
        <v>0</v>
      </c>
      <c r="AF25" s="25"/>
    </row>
    <row r="26" spans="1:32" s="26" customFormat="1" x14ac:dyDescent="0.25">
      <c r="AF26" s="25"/>
    </row>
    <row r="27" spans="1:32" s="44" customFormat="1" ht="20.25" x14ac:dyDescent="0.25">
      <c r="A27" s="39" t="s">
        <v>37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1"/>
      <c r="AE27" s="42"/>
      <c r="AF27" s="43"/>
    </row>
    <row r="28" spans="1:32" s="44" customFormat="1" ht="37.5" x14ac:dyDescent="0.25">
      <c r="A28" s="35" t="s">
        <v>38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6"/>
      <c r="AF28" s="47"/>
    </row>
    <row r="29" spans="1:32" s="26" customFormat="1" ht="18.75" x14ac:dyDescent="0.25">
      <c r="A29" s="35" t="s">
        <v>30</v>
      </c>
      <c r="B29" s="36">
        <f>B36+B42+B48+B54+B60</f>
        <v>223021.06</v>
      </c>
      <c r="C29" s="36">
        <f t="shared" ref="C29:AE29" si="2">C36+C42+C48+C54+C60</f>
        <v>56948.45</v>
      </c>
      <c r="D29" s="36">
        <f t="shared" si="2"/>
        <v>369210.9</v>
      </c>
      <c r="E29" s="36">
        <f t="shared" si="2"/>
        <v>372867.7</v>
      </c>
      <c r="F29" s="36">
        <f>D29/B29*100%</f>
        <v>1.655497915757373</v>
      </c>
      <c r="G29" s="36">
        <f>E29/C29*100%</f>
        <v>6.547460027445875</v>
      </c>
      <c r="H29" s="36">
        <f t="shared" si="2"/>
        <v>16885.400000000001</v>
      </c>
      <c r="I29" s="36">
        <f t="shared" si="2"/>
        <v>11489.9</v>
      </c>
      <c r="J29" s="36">
        <f t="shared" si="2"/>
        <v>20409.330000000002</v>
      </c>
      <c r="K29" s="36">
        <f t="shared" si="2"/>
        <v>20087.3</v>
      </c>
      <c r="L29" s="36">
        <f t="shared" si="2"/>
        <v>20112.05</v>
      </c>
      <c r="M29" s="36">
        <f t="shared" si="2"/>
        <v>15446.7</v>
      </c>
      <c r="N29" s="36">
        <f t="shared" si="2"/>
        <v>22183.040000000001</v>
      </c>
      <c r="O29" s="36">
        <f t="shared" si="2"/>
        <v>18692.199999999997</v>
      </c>
      <c r="P29" s="36">
        <f t="shared" si="2"/>
        <v>25020.079999999998</v>
      </c>
      <c r="Q29" s="36">
        <f t="shared" si="2"/>
        <v>19847.399999999998</v>
      </c>
      <c r="R29" s="36">
        <f t="shared" si="2"/>
        <v>21800.300000000003</v>
      </c>
      <c r="S29" s="36">
        <f t="shared" si="2"/>
        <v>27148.300000000003</v>
      </c>
      <c r="T29" s="36">
        <f t="shared" si="2"/>
        <v>22576.7</v>
      </c>
      <c r="U29" s="36">
        <f t="shared" si="2"/>
        <v>22757.899999999998</v>
      </c>
      <c r="V29" s="36">
        <f t="shared" si="2"/>
        <v>13454.34</v>
      </c>
      <c r="W29" s="36">
        <f t="shared" si="2"/>
        <v>16897.099999999999</v>
      </c>
      <c r="X29" s="36">
        <f t="shared" si="2"/>
        <v>10356.41</v>
      </c>
      <c r="Y29" s="36">
        <f t="shared" si="2"/>
        <v>11365.7</v>
      </c>
      <c r="Z29" s="36">
        <f t="shared" si="2"/>
        <v>15222.61</v>
      </c>
      <c r="AA29" s="36">
        <f t="shared" si="2"/>
        <v>16304.3</v>
      </c>
      <c r="AB29" s="36">
        <f t="shared" si="2"/>
        <v>14964.5</v>
      </c>
      <c r="AC29" s="36">
        <f t="shared" si="2"/>
        <v>14133.599999999999</v>
      </c>
      <c r="AD29" s="36">
        <f t="shared" si="2"/>
        <v>20036.3</v>
      </c>
      <c r="AE29" s="36">
        <f t="shared" si="2"/>
        <v>0</v>
      </c>
      <c r="AF29" s="25"/>
    </row>
    <row r="30" spans="1:32" s="26" customFormat="1" ht="18.75" x14ac:dyDescent="0.25">
      <c r="A30" s="37" t="s">
        <v>31</v>
      </c>
      <c r="B30" s="38">
        <f>B61</f>
        <v>0</v>
      </c>
      <c r="C30" s="38">
        <f>C37+C43+C49+C55+C61</f>
        <v>0</v>
      </c>
      <c r="D30" s="38">
        <f>D61</f>
        <v>0</v>
      </c>
      <c r="E30" s="38">
        <f>E61</f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25"/>
    </row>
    <row r="31" spans="1:32" s="26" customFormat="1" ht="37.5" x14ac:dyDescent="0.25">
      <c r="A31" s="37" t="s">
        <v>32</v>
      </c>
      <c r="B31" s="38">
        <f>C31</f>
        <v>0</v>
      </c>
      <c r="C31" s="38">
        <v>0</v>
      </c>
      <c r="D31" s="38">
        <f>I31+K31+M31+O31+Q31+S31+U31+W31+Y31+AA31+AC31+AE31</f>
        <v>1435.1</v>
      </c>
      <c r="E31" s="38">
        <v>0</v>
      </c>
      <c r="F31" s="38">
        <v>0</v>
      </c>
      <c r="G31" s="38">
        <v>0</v>
      </c>
      <c r="H31" s="38">
        <f t="shared" ref="H31:AE31" si="3">H38+H44+H50+H56+H62</f>
        <v>0</v>
      </c>
      <c r="I31" s="38">
        <f t="shared" si="3"/>
        <v>0</v>
      </c>
      <c r="J31" s="38">
        <f t="shared" si="3"/>
        <v>0</v>
      </c>
      <c r="K31" s="38">
        <f t="shared" si="3"/>
        <v>0</v>
      </c>
      <c r="L31" s="38">
        <v>0</v>
      </c>
      <c r="M31" s="38">
        <v>0</v>
      </c>
      <c r="N31" s="38">
        <f t="shared" si="3"/>
        <v>1435.1</v>
      </c>
      <c r="O31" s="38">
        <f t="shared" si="3"/>
        <v>1435.1</v>
      </c>
      <c r="P31" s="38">
        <v>0</v>
      </c>
      <c r="Q31" s="38">
        <v>0</v>
      </c>
      <c r="R31" s="38">
        <v>0</v>
      </c>
      <c r="S31" s="38">
        <f t="shared" si="3"/>
        <v>0</v>
      </c>
      <c r="T31" s="38">
        <f t="shared" si="3"/>
        <v>0</v>
      </c>
      <c r="U31" s="38">
        <f t="shared" si="3"/>
        <v>0</v>
      </c>
      <c r="V31" s="38">
        <f t="shared" si="3"/>
        <v>0</v>
      </c>
      <c r="W31" s="38">
        <f t="shared" si="3"/>
        <v>0</v>
      </c>
      <c r="X31" s="38">
        <f t="shared" si="3"/>
        <v>0</v>
      </c>
      <c r="Y31" s="38">
        <f t="shared" si="3"/>
        <v>0</v>
      </c>
      <c r="Z31" s="38">
        <f t="shared" si="3"/>
        <v>0</v>
      </c>
      <c r="AA31" s="38">
        <f t="shared" si="3"/>
        <v>0</v>
      </c>
      <c r="AB31" s="38">
        <f t="shared" si="3"/>
        <v>0</v>
      </c>
      <c r="AC31" s="38">
        <f t="shared" si="3"/>
        <v>0</v>
      </c>
      <c r="AD31" s="38">
        <f t="shared" si="3"/>
        <v>0</v>
      </c>
      <c r="AE31" s="38">
        <f t="shared" si="3"/>
        <v>0</v>
      </c>
      <c r="AF31" s="25"/>
    </row>
    <row r="32" spans="1:32" s="26" customFormat="1" ht="18.75" x14ac:dyDescent="0.25">
      <c r="A32" s="37" t="s">
        <v>33</v>
      </c>
      <c r="B32" s="38">
        <f>C32</f>
        <v>0</v>
      </c>
      <c r="C32" s="38">
        <f>H32+J32+L32+N32+P32+R32+T32+V32+X32+Z32+AB32+AD32</f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25"/>
    </row>
    <row r="33" spans="1:32" s="26" customFormat="1" ht="37.5" x14ac:dyDescent="0.3">
      <c r="A33" s="48" t="s">
        <v>34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f t="shared" ref="H33:AE33" si="4">H64</f>
        <v>0</v>
      </c>
      <c r="I33" s="38">
        <f t="shared" si="4"/>
        <v>0</v>
      </c>
      <c r="J33" s="38">
        <f t="shared" si="4"/>
        <v>0</v>
      </c>
      <c r="K33" s="38">
        <f t="shared" si="4"/>
        <v>0</v>
      </c>
      <c r="L33" s="38">
        <f t="shared" si="4"/>
        <v>0</v>
      </c>
      <c r="M33" s="38">
        <f t="shared" si="4"/>
        <v>0</v>
      </c>
      <c r="N33" s="38">
        <f t="shared" si="4"/>
        <v>75.599999999999994</v>
      </c>
      <c r="O33" s="38">
        <f t="shared" si="4"/>
        <v>75.5</v>
      </c>
      <c r="P33" s="38">
        <f t="shared" si="4"/>
        <v>0</v>
      </c>
      <c r="Q33" s="38">
        <f t="shared" si="4"/>
        <v>0</v>
      </c>
      <c r="R33" s="38">
        <f t="shared" si="4"/>
        <v>0</v>
      </c>
      <c r="S33" s="38">
        <f t="shared" si="4"/>
        <v>0</v>
      </c>
      <c r="T33" s="38">
        <f t="shared" si="4"/>
        <v>0</v>
      </c>
      <c r="U33" s="38">
        <f t="shared" si="4"/>
        <v>0</v>
      </c>
      <c r="V33" s="38">
        <f t="shared" si="4"/>
        <v>0</v>
      </c>
      <c r="W33" s="38">
        <f t="shared" si="4"/>
        <v>0</v>
      </c>
      <c r="X33" s="38">
        <f t="shared" si="4"/>
        <v>0</v>
      </c>
      <c r="Y33" s="38">
        <f t="shared" si="4"/>
        <v>0</v>
      </c>
      <c r="Z33" s="38">
        <f t="shared" si="4"/>
        <v>0</v>
      </c>
      <c r="AA33" s="38">
        <f t="shared" si="4"/>
        <v>0</v>
      </c>
      <c r="AB33" s="38">
        <f t="shared" si="4"/>
        <v>0</v>
      </c>
      <c r="AC33" s="38">
        <f t="shared" si="4"/>
        <v>0</v>
      </c>
      <c r="AD33" s="38">
        <f t="shared" si="4"/>
        <v>0</v>
      </c>
      <c r="AE33" s="38">
        <f t="shared" si="4"/>
        <v>0</v>
      </c>
      <c r="AF33" s="25"/>
    </row>
    <row r="34" spans="1:32" s="26" customFormat="1" ht="18.75" x14ac:dyDescent="0.25">
      <c r="A34" s="37" t="s">
        <v>35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25"/>
    </row>
    <row r="35" spans="1:32" s="44" customFormat="1" ht="37.5" x14ac:dyDescent="0.25">
      <c r="A35" s="35" t="s">
        <v>39</v>
      </c>
      <c r="B35" s="49"/>
      <c r="C35" s="49"/>
      <c r="D35" s="49"/>
      <c r="E35" s="49"/>
      <c r="F35" s="49"/>
      <c r="G35" s="49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46"/>
      <c r="AF35" s="47"/>
    </row>
    <row r="36" spans="1:32" s="26" customFormat="1" ht="18.75" x14ac:dyDescent="0.3">
      <c r="A36" s="51" t="s">
        <v>30</v>
      </c>
      <c r="B36" s="36">
        <f>H36+J36+L36+N36+P36+R36+T36+V36+X36+Z36+AB36+AD36</f>
        <v>2757.6699999999996</v>
      </c>
      <c r="C36" s="36">
        <f>H36+J36+L36</f>
        <v>1508.7</v>
      </c>
      <c r="D36" s="36">
        <f>D38+D45+D37+D40</f>
        <v>187011</v>
      </c>
      <c r="E36" s="36">
        <f>E38+E45+E37+E40</f>
        <v>187011</v>
      </c>
      <c r="F36" s="36">
        <f>E36/B36*100%</f>
        <v>67.814858195505636</v>
      </c>
      <c r="G36" s="36">
        <f>E36/C36*100%</f>
        <v>123.95506064824021</v>
      </c>
      <c r="H36" s="36">
        <f>H37+H38+H39+H40</f>
        <v>394.2</v>
      </c>
      <c r="I36" s="36">
        <f>SUM(I37+I38+I39+I40)</f>
        <v>12.8</v>
      </c>
      <c r="J36" s="36">
        <f>J37+J40+J39+J38</f>
        <v>632.70000000000005</v>
      </c>
      <c r="K36" s="36">
        <f t="shared" ref="K36:AE36" si="5">K37+K40+K39+K38</f>
        <v>321.3</v>
      </c>
      <c r="L36" s="36">
        <f t="shared" si="5"/>
        <v>481.8</v>
      </c>
      <c r="M36" s="36">
        <f t="shared" si="5"/>
        <v>411.5</v>
      </c>
      <c r="N36" s="36">
        <f t="shared" si="5"/>
        <v>226.8</v>
      </c>
      <c r="O36" s="36">
        <f t="shared" si="5"/>
        <v>320</v>
      </c>
      <c r="P36" s="36">
        <f t="shared" si="5"/>
        <v>152.6</v>
      </c>
      <c r="Q36" s="36">
        <f t="shared" si="5"/>
        <v>263.60000000000002</v>
      </c>
      <c r="R36" s="36">
        <f t="shared" si="5"/>
        <v>111.4</v>
      </c>
      <c r="S36" s="36">
        <f t="shared" si="5"/>
        <v>109.4</v>
      </c>
      <c r="T36" s="36">
        <f>T37+T40+T39+T38</f>
        <v>38.799999999999997</v>
      </c>
      <c r="U36" s="36">
        <f t="shared" si="5"/>
        <v>2.2000000000000002</v>
      </c>
      <c r="V36" s="36">
        <f t="shared" si="5"/>
        <v>113.84</v>
      </c>
      <c r="W36" s="36">
        <f t="shared" si="5"/>
        <v>5003.3</v>
      </c>
      <c r="X36" s="36">
        <f t="shared" si="5"/>
        <v>59.41</v>
      </c>
      <c r="Y36" s="36">
        <f t="shared" si="5"/>
        <v>28</v>
      </c>
      <c r="Z36" s="36">
        <f t="shared" si="5"/>
        <v>271.7</v>
      </c>
      <c r="AA36" s="36">
        <f t="shared" si="5"/>
        <v>0</v>
      </c>
      <c r="AB36" s="36">
        <f t="shared" si="5"/>
        <v>228</v>
      </c>
      <c r="AC36" s="36">
        <f t="shared" si="5"/>
        <v>404.4</v>
      </c>
      <c r="AD36" s="36">
        <f t="shared" si="5"/>
        <v>46.42</v>
      </c>
      <c r="AE36" s="36">
        <f t="shared" si="5"/>
        <v>0</v>
      </c>
      <c r="AF36" s="25"/>
    </row>
    <row r="37" spans="1:32" s="26" customFormat="1" ht="18.75" x14ac:dyDescent="0.3">
      <c r="A37" s="48" t="s">
        <v>31</v>
      </c>
      <c r="B37" s="36">
        <f>H37+J37+L37+N37+P37+R37+T37+V37+X37+Z37+AB37+AD37</f>
        <v>0</v>
      </c>
      <c r="C37" s="38">
        <f>H37+J37+L37+N37+P37</f>
        <v>0</v>
      </c>
      <c r="D37" s="38">
        <f>E37</f>
        <v>0</v>
      </c>
      <c r="E37" s="38">
        <f>I37+K37+M37+O37+Q37+S37+U37+W37+Y37+AA37+AC37+AE37</f>
        <v>0</v>
      </c>
      <c r="F37" s="36" t="e">
        <f t="shared" ref="F37:F111" si="6">E37/B37*100</f>
        <v>#DIV/0!</v>
      </c>
      <c r="G37" s="36" t="e">
        <f>E37/C37*100</f>
        <v>#DIV/0!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2">
        <v>0</v>
      </c>
      <c r="S37" s="52">
        <v>0</v>
      </c>
      <c r="T37" s="52">
        <v>0</v>
      </c>
      <c r="U37" s="52">
        <v>0</v>
      </c>
      <c r="V37" s="52">
        <v>0</v>
      </c>
      <c r="W37" s="52">
        <v>0</v>
      </c>
      <c r="X37" s="52">
        <v>0</v>
      </c>
      <c r="Y37" s="52">
        <v>0</v>
      </c>
      <c r="Z37" s="52">
        <v>0</v>
      </c>
      <c r="AA37" s="52">
        <v>0</v>
      </c>
      <c r="AB37" s="52">
        <v>0</v>
      </c>
      <c r="AC37" s="52">
        <v>0</v>
      </c>
      <c r="AD37" s="52">
        <v>0</v>
      </c>
      <c r="AE37" s="52">
        <v>0</v>
      </c>
      <c r="AF37" s="53"/>
    </row>
    <row r="38" spans="1:32" s="26" customFormat="1" ht="37.5" x14ac:dyDescent="0.25">
      <c r="A38" s="54" t="s">
        <v>32</v>
      </c>
      <c r="B38" s="36">
        <f>H38+J38+L38+N38+P38+R38+T38+V38+X38+Z38+AB38+AD38</f>
        <v>0</v>
      </c>
      <c r="C38" s="38">
        <f>H38+J38+L38+N38+P38</f>
        <v>0</v>
      </c>
      <c r="D38" s="38">
        <f>E38</f>
        <v>0</v>
      </c>
      <c r="E38" s="38">
        <f>I38+K38+M38+O38+Q38+S38+U38+W38+Y38+AA38+AC38+AE38</f>
        <v>0</v>
      </c>
      <c r="F38" s="36" t="e">
        <f t="shared" si="6"/>
        <v>#DIV/0!</v>
      </c>
      <c r="G38" s="36" t="e">
        <f>E38/C38*100</f>
        <v>#DIV/0!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  <c r="R38" s="52">
        <v>0</v>
      </c>
      <c r="S38" s="52">
        <v>0</v>
      </c>
      <c r="T38" s="52">
        <v>0</v>
      </c>
      <c r="U38" s="52">
        <v>0</v>
      </c>
      <c r="V38" s="52">
        <v>0</v>
      </c>
      <c r="W38" s="52">
        <v>0</v>
      </c>
      <c r="X38" s="52">
        <v>0</v>
      </c>
      <c r="Y38" s="52">
        <v>0</v>
      </c>
      <c r="Z38" s="52">
        <v>0</v>
      </c>
      <c r="AA38" s="52">
        <v>0</v>
      </c>
      <c r="AB38" s="52">
        <v>0</v>
      </c>
      <c r="AC38" s="52">
        <v>0</v>
      </c>
      <c r="AD38" s="52">
        <v>0</v>
      </c>
      <c r="AE38" s="52">
        <v>0</v>
      </c>
      <c r="AF38" s="53"/>
    </row>
    <row r="39" spans="1:32" s="26" customFormat="1" ht="167.25" customHeight="1" x14ac:dyDescent="0.25">
      <c r="A39" s="37" t="s">
        <v>40</v>
      </c>
      <c r="B39" s="36">
        <f>H39+J39+L39+N39+P39+R39+T39+V39+X39+Z39+AB39+AD39</f>
        <v>2757.6699999999996</v>
      </c>
      <c r="C39" s="38">
        <v>490.73</v>
      </c>
      <c r="D39" s="38">
        <f>I39+K39+M39+O39+Q39+S39+U39+W39+Y39+AA39+AC39+AE39</f>
        <v>1878.5</v>
      </c>
      <c r="E39" s="38">
        <v>0</v>
      </c>
      <c r="F39" s="36">
        <f t="shared" si="6"/>
        <v>0</v>
      </c>
      <c r="G39" s="36">
        <f>E39/C39*100</f>
        <v>0</v>
      </c>
      <c r="H39" s="38">
        <v>394.2</v>
      </c>
      <c r="I39" s="38">
        <v>12.8</v>
      </c>
      <c r="J39" s="38">
        <v>632.70000000000005</v>
      </c>
      <c r="K39" s="38">
        <v>321.3</v>
      </c>
      <c r="L39" s="38">
        <v>481.8</v>
      </c>
      <c r="M39" s="38">
        <v>411.5</v>
      </c>
      <c r="N39" s="38">
        <v>226.8</v>
      </c>
      <c r="O39" s="38">
        <v>320</v>
      </c>
      <c r="P39" s="38">
        <v>152.6</v>
      </c>
      <c r="Q39" s="38">
        <v>263.60000000000002</v>
      </c>
      <c r="R39" s="38">
        <v>111.4</v>
      </c>
      <c r="S39" s="38">
        <v>109.4</v>
      </c>
      <c r="T39" s="38">
        <v>38.799999999999997</v>
      </c>
      <c r="U39" s="38">
        <v>2.2000000000000002</v>
      </c>
      <c r="V39" s="38">
        <v>113.84</v>
      </c>
      <c r="W39" s="38">
        <v>5.3</v>
      </c>
      <c r="X39" s="38">
        <v>59.41</v>
      </c>
      <c r="Y39" s="38">
        <v>28</v>
      </c>
      <c r="Z39" s="38">
        <v>271.7</v>
      </c>
      <c r="AA39" s="38">
        <v>0</v>
      </c>
      <c r="AB39" s="38">
        <v>228</v>
      </c>
      <c r="AC39" s="38">
        <v>404.4</v>
      </c>
      <c r="AD39" s="38">
        <v>46.42</v>
      </c>
      <c r="AE39" s="38">
        <v>0</v>
      </c>
      <c r="AF39" s="55" t="s">
        <v>86</v>
      </c>
    </row>
    <row r="40" spans="1:32" s="26" customFormat="1" ht="18.75" x14ac:dyDescent="0.25">
      <c r="A40" s="54" t="s">
        <v>35</v>
      </c>
      <c r="B40" s="36">
        <f>H40+J40+L40+N40+P40+R40+T40+V40+X40+Z40+AB40+AD40</f>
        <v>0</v>
      </c>
      <c r="C40" s="38">
        <f>H40+J40+L40+N40+P40</f>
        <v>0</v>
      </c>
      <c r="D40" s="38">
        <f>E40</f>
        <v>4998</v>
      </c>
      <c r="E40" s="38">
        <f>I40+K40+M40+O40+Q40+S40+U40+W40+Y40+AA40+AC40+AE40</f>
        <v>4998</v>
      </c>
      <c r="F40" s="36" t="e">
        <f t="shared" si="6"/>
        <v>#DIV/0!</v>
      </c>
      <c r="G40" s="36" t="e">
        <f>E40/C40*100</f>
        <v>#DIV/0!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52">
        <v>0</v>
      </c>
      <c r="S40" s="52">
        <v>0</v>
      </c>
      <c r="T40" s="52">
        <v>0</v>
      </c>
      <c r="U40" s="52">
        <v>0</v>
      </c>
      <c r="V40" s="52">
        <v>0</v>
      </c>
      <c r="W40" s="52">
        <v>4998</v>
      </c>
      <c r="X40" s="52">
        <v>0</v>
      </c>
      <c r="Y40" s="52">
        <v>0</v>
      </c>
      <c r="Z40" s="52">
        <v>0</v>
      </c>
      <c r="AA40" s="52">
        <v>0</v>
      </c>
      <c r="AB40" s="52">
        <v>0</v>
      </c>
      <c r="AC40" s="52">
        <v>0</v>
      </c>
      <c r="AD40" s="52">
        <v>0</v>
      </c>
      <c r="AE40" s="52">
        <v>0</v>
      </c>
      <c r="AF40" s="53"/>
    </row>
    <row r="41" spans="1:32" s="44" customFormat="1" ht="57.75" customHeight="1" x14ac:dyDescent="0.25">
      <c r="A41" s="23" t="s">
        <v>41</v>
      </c>
      <c r="B41" s="56"/>
      <c r="C41" s="56"/>
      <c r="D41" s="56"/>
      <c r="E41" s="56"/>
      <c r="F41" s="36" t="s">
        <v>2</v>
      </c>
      <c r="G41" s="36" t="s">
        <v>2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46"/>
      <c r="AF41" s="47"/>
    </row>
    <row r="42" spans="1:32" s="26" customFormat="1" ht="18.75" x14ac:dyDescent="0.25">
      <c r="A42" s="57" t="s">
        <v>30</v>
      </c>
      <c r="B42" s="36">
        <f>H42+J42+L42+N42+P42+R42+T42+V42+X42+Z42+AB42+AD42+AF42</f>
        <v>216176.55</v>
      </c>
      <c r="C42" s="36">
        <f>H42+J42+L42</f>
        <v>53684.08</v>
      </c>
      <c r="D42" s="36">
        <f t="shared" ref="D42:AE42" si="7">D43+D44+D45+D46</f>
        <v>182013</v>
      </c>
      <c r="E42" s="36">
        <f t="shared" si="7"/>
        <v>182013</v>
      </c>
      <c r="F42" s="36">
        <f>E42/B42*100%</f>
        <v>0.84196458866606949</v>
      </c>
      <c r="G42" s="36">
        <f>E42/C42*100%</f>
        <v>3.3904464787326147</v>
      </c>
      <c r="H42" s="36">
        <f t="shared" si="7"/>
        <v>16491.2</v>
      </c>
      <c r="I42" s="36">
        <f t="shared" si="7"/>
        <v>10039.9</v>
      </c>
      <c r="J42" s="36">
        <f t="shared" si="7"/>
        <v>19741.73</v>
      </c>
      <c r="K42" s="36">
        <f t="shared" si="7"/>
        <v>19075.5</v>
      </c>
      <c r="L42" s="36">
        <f t="shared" si="7"/>
        <v>17451.150000000001</v>
      </c>
      <c r="M42" s="36">
        <f t="shared" si="7"/>
        <v>14980.5</v>
      </c>
      <c r="N42" s="36">
        <f t="shared" si="7"/>
        <v>20389.34</v>
      </c>
      <c r="O42" s="36">
        <f t="shared" si="7"/>
        <v>16071.3</v>
      </c>
      <c r="P42" s="36">
        <f t="shared" si="7"/>
        <v>24802.44</v>
      </c>
      <c r="Q42" s="36">
        <f t="shared" si="7"/>
        <v>18909.3</v>
      </c>
      <c r="R42" s="36">
        <f t="shared" si="7"/>
        <v>21636.400000000001</v>
      </c>
      <c r="S42" s="36">
        <f t="shared" si="7"/>
        <v>26960.3</v>
      </c>
      <c r="T42" s="36">
        <f t="shared" si="7"/>
        <v>22517.4</v>
      </c>
      <c r="U42" s="36">
        <f t="shared" si="7"/>
        <v>22753.1</v>
      </c>
      <c r="V42" s="36">
        <f t="shared" si="7"/>
        <v>13320</v>
      </c>
      <c r="W42" s="36">
        <f t="shared" si="7"/>
        <v>11891.2</v>
      </c>
      <c r="X42" s="36">
        <f t="shared" si="7"/>
        <v>10276.5</v>
      </c>
      <c r="Y42" s="36">
        <f t="shared" si="7"/>
        <v>11328.7</v>
      </c>
      <c r="Z42" s="36">
        <f t="shared" si="7"/>
        <v>14924.91</v>
      </c>
      <c r="AA42" s="36">
        <f t="shared" si="7"/>
        <v>16304.3</v>
      </c>
      <c r="AB42" s="36">
        <f t="shared" si="7"/>
        <v>14708.4</v>
      </c>
      <c r="AC42" s="36">
        <f t="shared" si="7"/>
        <v>13698.9</v>
      </c>
      <c r="AD42" s="36">
        <f t="shared" si="7"/>
        <v>19917.080000000002</v>
      </c>
      <c r="AE42" s="36">
        <f t="shared" si="7"/>
        <v>0</v>
      </c>
      <c r="AF42" s="25"/>
    </row>
    <row r="43" spans="1:32" s="26" customFormat="1" ht="18.75" x14ac:dyDescent="0.25">
      <c r="A43" s="37" t="s">
        <v>31</v>
      </c>
      <c r="B43" s="36">
        <f>C43</f>
        <v>0</v>
      </c>
      <c r="C43" s="38">
        <f>H43+J43</f>
        <v>0</v>
      </c>
      <c r="D43" s="38">
        <f>E43</f>
        <v>0</v>
      </c>
      <c r="E43" s="38">
        <f>I43+K43+M43+O43+Q43+S43+U43+W43+Y43+AA43+AC43+AE43</f>
        <v>0</v>
      </c>
      <c r="F43" s="36" t="e">
        <f t="shared" si="6"/>
        <v>#DIV/0!</v>
      </c>
      <c r="G43" s="36" t="e">
        <f>E43/C43*100</f>
        <v>#DIV/0!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52">
        <v>0</v>
      </c>
      <c r="U43" s="52">
        <v>0</v>
      </c>
      <c r="V43" s="52">
        <v>0</v>
      </c>
      <c r="W43" s="52">
        <v>0</v>
      </c>
      <c r="X43" s="52">
        <v>0</v>
      </c>
      <c r="Y43" s="52">
        <v>0</v>
      </c>
      <c r="Z43" s="52">
        <v>0</v>
      </c>
      <c r="AA43" s="52">
        <v>0</v>
      </c>
      <c r="AB43" s="52">
        <v>0</v>
      </c>
      <c r="AC43" s="52">
        <v>0</v>
      </c>
      <c r="AD43" s="52">
        <v>0</v>
      </c>
      <c r="AE43" s="52">
        <v>0</v>
      </c>
      <c r="AF43" s="58"/>
    </row>
    <row r="44" spans="1:32" s="26" customFormat="1" ht="37.5" x14ac:dyDescent="0.3">
      <c r="A44" s="59" t="s">
        <v>32</v>
      </c>
      <c r="B44" s="36">
        <f>C44</f>
        <v>0</v>
      </c>
      <c r="C44" s="38">
        <v>0</v>
      </c>
      <c r="D44" s="38">
        <f>E44</f>
        <v>0</v>
      </c>
      <c r="E44" s="38">
        <f>I44+K44+M44+O44+Q44+S44+U44+W44+Y44+AA44+AC44+AE44</f>
        <v>0</v>
      </c>
      <c r="F44" s="36" t="e">
        <f t="shared" si="6"/>
        <v>#DIV/0!</v>
      </c>
      <c r="G44" s="36" t="e">
        <f>E44/C44*100</f>
        <v>#DIV/0!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2">
        <v>0</v>
      </c>
      <c r="W44" s="52">
        <v>0</v>
      </c>
      <c r="X44" s="52">
        <v>0</v>
      </c>
      <c r="Y44" s="52">
        <v>0</v>
      </c>
      <c r="Z44" s="52">
        <v>0</v>
      </c>
      <c r="AA44" s="52">
        <v>0</v>
      </c>
      <c r="AB44" s="52">
        <v>0</v>
      </c>
      <c r="AC44" s="52">
        <v>0</v>
      </c>
      <c r="AD44" s="52">
        <v>0</v>
      </c>
      <c r="AE44" s="52">
        <v>0</v>
      </c>
      <c r="AF44" s="58"/>
    </row>
    <row r="45" spans="1:32" s="26" customFormat="1" ht="345" x14ac:dyDescent="0.25">
      <c r="A45" s="54" t="s">
        <v>33</v>
      </c>
      <c r="B45" s="36">
        <f>C45</f>
        <v>66828.179999999993</v>
      </c>
      <c r="C45" s="38">
        <v>66828.179999999993</v>
      </c>
      <c r="D45" s="38">
        <f>E45</f>
        <v>182013</v>
      </c>
      <c r="E45" s="38">
        <f>I45+K45+M45+O45+Q45+S45+U45+W45+Y45+AA45+AC45+AE45</f>
        <v>182013</v>
      </c>
      <c r="F45" s="36">
        <f t="shared" si="6"/>
        <v>272.35965426561074</v>
      </c>
      <c r="G45" s="36">
        <f>E45/C45*100</f>
        <v>272.35965426561074</v>
      </c>
      <c r="H45" s="52">
        <v>16491.2</v>
      </c>
      <c r="I45" s="52">
        <v>10039.9</v>
      </c>
      <c r="J45" s="52">
        <v>19741.73</v>
      </c>
      <c r="K45" s="52">
        <v>19075.5</v>
      </c>
      <c r="L45" s="52">
        <v>17451.150000000001</v>
      </c>
      <c r="M45" s="52">
        <v>14980.5</v>
      </c>
      <c r="N45" s="52">
        <v>20389.34</v>
      </c>
      <c r="O45" s="52">
        <v>16071.3</v>
      </c>
      <c r="P45" s="52">
        <v>24802.44</v>
      </c>
      <c r="Q45" s="52">
        <v>18909.3</v>
      </c>
      <c r="R45" s="52">
        <v>21636.400000000001</v>
      </c>
      <c r="S45" s="52">
        <v>26960.3</v>
      </c>
      <c r="T45" s="52">
        <v>22517.4</v>
      </c>
      <c r="U45" s="52">
        <v>22753.1</v>
      </c>
      <c r="V45" s="52">
        <v>13320</v>
      </c>
      <c r="W45" s="52">
        <v>11891.2</v>
      </c>
      <c r="X45" s="52">
        <v>10276.5</v>
      </c>
      <c r="Y45" s="52">
        <v>11328.7</v>
      </c>
      <c r="Z45" s="52">
        <v>14924.91</v>
      </c>
      <c r="AA45" s="137">
        <v>16304.3</v>
      </c>
      <c r="AB45" s="137">
        <v>14708.4</v>
      </c>
      <c r="AC45" s="137">
        <v>13698.9</v>
      </c>
      <c r="AD45" s="52">
        <v>19917.080000000002</v>
      </c>
      <c r="AE45" s="60"/>
      <c r="AF45" s="61" t="s">
        <v>87</v>
      </c>
    </row>
    <row r="46" spans="1:32" s="26" customFormat="1" ht="18.75" x14ac:dyDescent="0.3">
      <c r="A46" s="59" t="s">
        <v>35</v>
      </c>
      <c r="B46" s="36">
        <f>C46</f>
        <v>0</v>
      </c>
      <c r="C46" s="38">
        <f>H46+J46</f>
        <v>0</v>
      </c>
      <c r="D46" s="38">
        <f>E46</f>
        <v>0</v>
      </c>
      <c r="E46" s="38">
        <f>I46+K46+M46+O46+Q46+S46+U46+W46+Y46+AA46+AC46+AE46</f>
        <v>0</v>
      </c>
      <c r="F46" s="36" t="e">
        <f t="shared" si="6"/>
        <v>#DIV/0!</v>
      </c>
      <c r="G46" s="36" t="e">
        <f>E46/C46*100</f>
        <v>#DIV/0!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52">
        <v>0</v>
      </c>
      <c r="W46" s="52">
        <v>0</v>
      </c>
      <c r="X46" s="52">
        <v>0</v>
      </c>
      <c r="Y46" s="52">
        <v>0</v>
      </c>
      <c r="Z46" s="52">
        <v>0</v>
      </c>
      <c r="AA46" s="52">
        <v>0</v>
      </c>
      <c r="AB46" s="52">
        <v>0</v>
      </c>
      <c r="AC46" s="52">
        <v>0</v>
      </c>
      <c r="AD46" s="52">
        <v>0</v>
      </c>
      <c r="AE46" s="52">
        <v>0</v>
      </c>
      <c r="AF46" s="58"/>
    </row>
    <row r="47" spans="1:32" s="44" customFormat="1" ht="37.5" x14ac:dyDescent="0.3">
      <c r="A47" s="51" t="s">
        <v>42</v>
      </c>
      <c r="B47" s="45"/>
      <c r="C47" s="45"/>
      <c r="D47" s="45"/>
      <c r="E47" s="45"/>
      <c r="F47" s="36" t="s">
        <v>2</v>
      </c>
      <c r="G47" s="36" t="s">
        <v>2</v>
      </c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46"/>
      <c r="AF47" s="47"/>
    </row>
    <row r="48" spans="1:32" s="26" customFormat="1" ht="18.75" x14ac:dyDescent="0.3">
      <c r="A48" s="51" t="s">
        <v>30</v>
      </c>
      <c r="B48" s="36">
        <f>B51+B50+B49+B52</f>
        <v>386.1</v>
      </c>
      <c r="C48" s="36">
        <f>C51+C50+C49+C52</f>
        <v>138.83000000000001</v>
      </c>
      <c r="D48" s="36">
        <f>D51+D50+D49+D52</f>
        <v>180.5</v>
      </c>
      <c r="E48" s="36">
        <f>E51+E50+E49+E52</f>
        <v>180.5</v>
      </c>
      <c r="F48" s="36">
        <f t="shared" si="6"/>
        <v>46.749546749546745</v>
      </c>
      <c r="G48" s="36">
        <f>E48/C48*100</f>
        <v>130.01512641359935</v>
      </c>
      <c r="H48" s="36">
        <f t="shared" ref="H48:AE48" si="8">H51+H50+H49+H52</f>
        <v>0</v>
      </c>
      <c r="I48" s="36">
        <f t="shared" si="8"/>
        <v>0</v>
      </c>
      <c r="J48" s="36">
        <f t="shared" si="8"/>
        <v>34.9</v>
      </c>
      <c r="K48" s="36">
        <f t="shared" si="8"/>
        <v>12</v>
      </c>
      <c r="L48" s="36">
        <f t="shared" si="8"/>
        <v>26</v>
      </c>
      <c r="M48" s="36">
        <f t="shared" si="8"/>
        <v>24.2</v>
      </c>
      <c r="N48" s="36">
        <f t="shared" si="8"/>
        <v>56.2</v>
      </c>
      <c r="O48" s="36">
        <f t="shared" si="8"/>
        <v>31.6</v>
      </c>
      <c r="P48" s="36">
        <f t="shared" si="8"/>
        <v>28.1</v>
      </c>
      <c r="Q48" s="36">
        <f t="shared" si="8"/>
        <v>26.5</v>
      </c>
      <c r="R48" s="36">
        <f t="shared" si="8"/>
        <v>52.5</v>
      </c>
      <c r="S48" s="36">
        <f t="shared" si="8"/>
        <v>41.7</v>
      </c>
      <c r="T48" s="36">
        <f t="shared" si="8"/>
        <v>20.5</v>
      </c>
      <c r="U48" s="36">
        <f t="shared" si="8"/>
        <v>2.6</v>
      </c>
      <c r="V48" s="36">
        <f t="shared" si="8"/>
        <v>20.5</v>
      </c>
      <c r="W48" s="36">
        <f t="shared" si="8"/>
        <v>2.6</v>
      </c>
      <c r="X48" s="36">
        <f t="shared" si="8"/>
        <v>20.5</v>
      </c>
      <c r="Y48" s="36">
        <f t="shared" si="8"/>
        <v>9</v>
      </c>
      <c r="Z48" s="36">
        <f t="shared" si="8"/>
        <v>26</v>
      </c>
      <c r="AA48" s="36">
        <f t="shared" si="8"/>
        <v>0</v>
      </c>
      <c r="AB48" s="36">
        <f t="shared" si="8"/>
        <v>28.1</v>
      </c>
      <c r="AC48" s="36">
        <f t="shared" si="8"/>
        <v>30.3</v>
      </c>
      <c r="AD48" s="36">
        <f t="shared" si="8"/>
        <v>72.8</v>
      </c>
      <c r="AE48" s="36">
        <f t="shared" si="8"/>
        <v>0</v>
      </c>
      <c r="AF48" s="25"/>
    </row>
    <row r="49" spans="1:32" s="26" customFormat="1" ht="18.75" x14ac:dyDescent="0.3">
      <c r="A49" s="48" t="s">
        <v>31</v>
      </c>
      <c r="B49" s="38">
        <f>SUM(H49:AD49)</f>
        <v>0</v>
      </c>
      <c r="C49" s="38">
        <f>H49+J49</f>
        <v>0</v>
      </c>
      <c r="D49" s="38">
        <f>E49</f>
        <v>0</v>
      </c>
      <c r="E49" s="38">
        <f>I49+K49+M49+O49+Q49+S49+U49+W49+Y49+AA49+AC49+AE49</f>
        <v>0</v>
      </c>
      <c r="F49" s="38">
        <v>0</v>
      </c>
      <c r="G49" s="38">
        <v>0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  <c r="R49" s="52">
        <v>0</v>
      </c>
      <c r="S49" s="52">
        <v>0</v>
      </c>
      <c r="T49" s="52">
        <v>0</v>
      </c>
      <c r="U49" s="52">
        <v>0</v>
      </c>
      <c r="V49" s="52">
        <v>0</v>
      </c>
      <c r="W49" s="52">
        <v>0</v>
      </c>
      <c r="X49" s="52">
        <v>0</v>
      </c>
      <c r="Y49" s="52">
        <v>0</v>
      </c>
      <c r="Z49" s="52">
        <v>0</v>
      </c>
      <c r="AA49" s="52">
        <v>0</v>
      </c>
      <c r="AB49" s="52">
        <v>0</v>
      </c>
      <c r="AC49" s="52">
        <v>0</v>
      </c>
      <c r="AD49" s="52">
        <v>0</v>
      </c>
      <c r="AE49" s="52">
        <v>0</v>
      </c>
      <c r="AF49" s="58"/>
    </row>
    <row r="50" spans="1:32" s="26" customFormat="1" ht="37.5" x14ac:dyDescent="0.3">
      <c r="A50" s="48" t="s">
        <v>32</v>
      </c>
      <c r="B50" s="38">
        <v>0</v>
      </c>
      <c r="C50" s="38">
        <f>H50+J50</f>
        <v>0</v>
      </c>
      <c r="D50" s="38">
        <f>E50</f>
        <v>0</v>
      </c>
      <c r="E50" s="38">
        <f>I50+K50+M50+O50+Q50+S50+U50+W50+Y50+AA50+AC50+AE50</f>
        <v>0</v>
      </c>
      <c r="F50" s="38">
        <v>0</v>
      </c>
      <c r="G50" s="38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52">
        <v>0</v>
      </c>
      <c r="U50" s="52">
        <v>0</v>
      </c>
      <c r="V50" s="52">
        <v>0</v>
      </c>
      <c r="W50" s="52">
        <v>0</v>
      </c>
      <c r="X50" s="52">
        <v>0</v>
      </c>
      <c r="Y50" s="52">
        <v>0</v>
      </c>
      <c r="Z50" s="52">
        <v>0</v>
      </c>
      <c r="AA50" s="52">
        <v>0</v>
      </c>
      <c r="AB50" s="52">
        <v>0</v>
      </c>
      <c r="AC50" s="52">
        <v>0</v>
      </c>
      <c r="AD50" s="52">
        <v>0</v>
      </c>
      <c r="AE50" s="52">
        <v>0</v>
      </c>
      <c r="AF50" s="58"/>
    </row>
    <row r="51" spans="1:32" s="26" customFormat="1" ht="42" customHeight="1" x14ac:dyDescent="0.25">
      <c r="A51" s="37" t="s">
        <v>33</v>
      </c>
      <c r="B51" s="38">
        <f>H51+J51+L51+N51+P51+R51+T51+V51+X51+Z51+AB51+AD51</f>
        <v>386.1</v>
      </c>
      <c r="C51" s="38">
        <v>138.83000000000001</v>
      </c>
      <c r="D51" s="38">
        <f>E51</f>
        <v>180.5</v>
      </c>
      <c r="E51" s="38">
        <f>I51+K51+M51+O51+Q51+S51+U51+W51+Y51+AA51+AC51+AE51</f>
        <v>180.5</v>
      </c>
      <c r="F51" s="36">
        <f t="shared" si="6"/>
        <v>46.749546749546745</v>
      </c>
      <c r="G51" s="36">
        <f>E51/C51*100</f>
        <v>130.01512641359935</v>
      </c>
      <c r="H51" s="52">
        <v>0</v>
      </c>
      <c r="I51" s="52">
        <v>0</v>
      </c>
      <c r="J51" s="52">
        <v>34.9</v>
      </c>
      <c r="K51" s="52">
        <v>12</v>
      </c>
      <c r="L51" s="52">
        <v>26</v>
      </c>
      <c r="M51" s="52">
        <v>24.2</v>
      </c>
      <c r="N51" s="52">
        <v>56.2</v>
      </c>
      <c r="O51" s="52">
        <v>31.6</v>
      </c>
      <c r="P51" s="52">
        <v>28.1</v>
      </c>
      <c r="Q51" s="52">
        <v>26.5</v>
      </c>
      <c r="R51" s="52">
        <v>52.5</v>
      </c>
      <c r="S51" s="52">
        <v>41.7</v>
      </c>
      <c r="T51" s="52">
        <v>20.5</v>
      </c>
      <c r="U51" s="52">
        <v>2.6</v>
      </c>
      <c r="V51" s="52">
        <v>20.5</v>
      </c>
      <c r="W51" s="52">
        <v>2.6</v>
      </c>
      <c r="X51" s="52">
        <v>20.5</v>
      </c>
      <c r="Y51" s="52">
        <v>9</v>
      </c>
      <c r="Z51" s="52">
        <v>26</v>
      </c>
      <c r="AA51" s="52">
        <v>0</v>
      </c>
      <c r="AB51" s="52">
        <v>28.1</v>
      </c>
      <c r="AC51" s="137">
        <v>30.3</v>
      </c>
      <c r="AD51" s="52">
        <v>72.8</v>
      </c>
      <c r="AE51" s="60"/>
      <c r="AF51" s="58" t="s">
        <v>43</v>
      </c>
    </row>
    <row r="52" spans="1:32" s="26" customFormat="1" ht="18.75" x14ac:dyDescent="0.3">
      <c r="A52" s="48" t="s">
        <v>35</v>
      </c>
      <c r="B52" s="38">
        <f>H52+J52+L52+N52+P52+R52+T52+V52+X52+Z52+AB52+AD52</f>
        <v>0</v>
      </c>
      <c r="C52" s="38">
        <f>H52+J52</f>
        <v>0</v>
      </c>
      <c r="D52" s="38">
        <f>E52</f>
        <v>0</v>
      </c>
      <c r="E52" s="38">
        <f>I52+K52+M52+O52+Q52+S52+U52+W52+Y52+AA52+AC52+AE52</f>
        <v>0</v>
      </c>
      <c r="F52" s="36">
        <v>0</v>
      </c>
      <c r="G52" s="36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0</v>
      </c>
      <c r="S52" s="52">
        <v>0</v>
      </c>
      <c r="T52" s="52">
        <v>0</v>
      </c>
      <c r="U52" s="52">
        <v>0</v>
      </c>
      <c r="V52" s="52">
        <v>0</v>
      </c>
      <c r="W52" s="52">
        <v>0</v>
      </c>
      <c r="X52" s="52">
        <v>0</v>
      </c>
      <c r="Y52" s="52">
        <v>0</v>
      </c>
      <c r="Z52" s="52">
        <v>0</v>
      </c>
      <c r="AA52" s="52">
        <v>0</v>
      </c>
      <c r="AB52" s="52">
        <v>0</v>
      </c>
      <c r="AC52" s="52">
        <v>0</v>
      </c>
      <c r="AD52" s="52">
        <v>0</v>
      </c>
      <c r="AE52" s="52">
        <v>0</v>
      </c>
      <c r="AF52" s="58"/>
    </row>
    <row r="53" spans="1:32" s="44" customFormat="1" ht="56.25" x14ac:dyDescent="0.25">
      <c r="A53" s="62" t="s">
        <v>44</v>
      </c>
      <c r="B53" s="45"/>
      <c r="C53" s="45"/>
      <c r="D53" s="45"/>
      <c r="E53" s="45"/>
      <c r="F53" s="36"/>
      <c r="G53" s="36" t="s">
        <v>2</v>
      </c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 t="s">
        <v>45</v>
      </c>
      <c r="Z53" s="50"/>
      <c r="AA53" s="50"/>
      <c r="AB53" s="50"/>
      <c r="AC53" s="50"/>
      <c r="AD53" s="50"/>
      <c r="AE53" s="46"/>
      <c r="AF53" s="47"/>
    </row>
    <row r="54" spans="1:32" s="26" customFormat="1" ht="18.75" x14ac:dyDescent="0.3">
      <c r="A54" s="51" t="s">
        <v>30</v>
      </c>
      <c r="B54" s="36">
        <f>B57+B55+B56+B58</f>
        <v>6.4</v>
      </c>
      <c r="C54" s="36">
        <v>0</v>
      </c>
      <c r="D54" s="36">
        <f>D57+D55+D56+D58</f>
        <v>6.4</v>
      </c>
      <c r="E54" s="36">
        <f>E57+E55+E56+E58</f>
        <v>6.4</v>
      </c>
      <c r="F54" s="36">
        <f t="shared" si="6"/>
        <v>100</v>
      </c>
      <c r="G54" s="36" t="e">
        <f t="shared" ref="G54:G59" si="9">E54/C54*100</f>
        <v>#DIV/0!</v>
      </c>
      <c r="H54" s="36">
        <f t="shared" ref="H54:AE54" si="10">H57+H55+H56+H58</f>
        <v>0</v>
      </c>
      <c r="I54" s="36">
        <f t="shared" si="10"/>
        <v>0</v>
      </c>
      <c r="J54" s="36">
        <f t="shared" si="10"/>
        <v>0</v>
      </c>
      <c r="K54" s="36">
        <f t="shared" si="10"/>
        <v>0</v>
      </c>
      <c r="L54" s="36">
        <f t="shared" si="10"/>
        <v>0</v>
      </c>
      <c r="M54" s="36">
        <f t="shared" si="10"/>
        <v>0</v>
      </c>
      <c r="N54" s="36">
        <f t="shared" si="10"/>
        <v>0</v>
      </c>
      <c r="O54" s="36">
        <f t="shared" si="10"/>
        <v>0</v>
      </c>
      <c r="P54" s="36">
        <f t="shared" si="10"/>
        <v>6.4</v>
      </c>
      <c r="Q54" s="36">
        <f>SUM(Q57)</f>
        <v>0</v>
      </c>
      <c r="R54" s="36">
        <f t="shared" si="10"/>
        <v>0</v>
      </c>
      <c r="S54" s="36">
        <f t="shared" si="10"/>
        <v>6.4</v>
      </c>
      <c r="T54" s="36">
        <f t="shared" si="10"/>
        <v>0</v>
      </c>
      <c r="U54" s="36">
        <f t="shared" si="10"/>
        <v>0</v>
      </c>
      <c r="V54" s="36">
        <f t="shared" si="10"/>
        <v>0</v>
      </c>
      <c r="W54" s="36">
        <f t="shared" si="10"/>
        <v>0</v>
      </c>
      <c r="X54" s="36">
        <f t="shared" si="10"/>
        <v>0</v>
      </c>
      <c r="Y54" s="36">
        <f t="shared" si="10"/>
        <v>0</v>
      </c>
      <c r="Z54" s="36">
        <f t="shared" si="10"/>
        <v>0</v>
      </c>
      <c r="AA54" s="36">
        <f t="shared" si="10"/>
        <v>0</v>
      </c>
      <c r="AB54" s="36">
        <f t="shared" si="10"/>
        <v>0</v>
      </c>
      <c r="AC54" s="36">
        <f t="shared" si="10"/>
        <v>0</v>
      </c>
      <c r="AD54" s="36">
        <f t="shared" si="10"/>
        <v>0</v>
      </c>
      <c r="AE54" s="36">
        <f t="shared" si="10"/>
        <v>0</v>
      </c>
      <c r="AF54" s="25"/>
    </row>
    <row r="55" spans="1:32" s="26" customFormat="1" ht="18.75" x14ac:dyDescent="0.3">
      <c r="A55" s="48" t="s">
        <v>31</v>
      </c>
      <c r="B55" s="38">
        <f>H55+J55+L55+N55+P55+R55+T55+V55+X55+Z55+AB55+AD55</f>
        <v>0</v>
      </c>
      <c r="C55" s="38">
        <f>H55+J55</f>
        <v>0</v>
      </c>
      <c r="D55" s="38">
        <f>E55</f>
        <v>0</v>
      </c>
      <c r="E55" s="38">
        <f>I55+K55+M55+O55+Q55+S55+U55+W55+Y55+AA55+AC55+AE55</f>
        <v>0</v>
      </c>
      <c r="F55" s="36" t="e">
        <f t="shared" si="6"/>
        <v>#DIV/0!</v>
      </c>
      <c r="G55" s="36" t="e">
        <f t="shared" si="9"/>
        <v>#DIV/0!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63"/>
    </row>
    <row r="56" spans="1:32" s="26" customFormat="1" ht="37.5" x14ac:dyDescent="0.3">
      <c r="A56" s="48" t="s">
        <v>32</v>
      </c>
      <c r="B56" s="38">
        <f>H56+J56+L56+N56+P56+R56+T56+V56+X56+Z56+AB56+AD56</f>
        <v>0</v>
      </c>
      <c r="C56" s="38">
        <f>H56+J56</f>
        <v>0</v>
      </c>
      <c r="D56" s="38">
        <f>E56</f>
        <v>0</v>
      </c>
      <c r="E56" s="38">
        <f>I56+K56+M56+O56+Q56+S56+U56+W56+Y56+AA56+AC56+AE56</f>
        <v>0</v>
      </c>
      <c r="F56" s="36" t="e">
        <f t="shared" si="6"/>
        <v>#DIV/0!</v>
      </c>
      <c r="G56" s="36" t="e">
        <f t="shared" si="9"/>
        <v>#DIV/0!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63"/>
    </row>
    <row r="57" spans="1:32" s="26" customFormat="1" ht="18.75" x14ac:dyDescent="0.3">
      <c r="A57" s="48" t="s">
        <v>33</v>
      </c>
      <c r="B57" s="38">
        <f>H57+J57+L57+N57+P57+R57+T57+V57+X57+Z57+AB57+AD57</f>
        <v>6.4</v>
      </c>
      <c r="C57" s="38">
        <f>H57+J57+L57+N57+P57+R57+T57+V57+X57+Z57</f>
        <v>6.4</v>
      </c>
      <c r="D57" s="38">
        <f>E57</f>
        <v>6.4</v>
      </c>
      <c r="E57" s="38">
        <f>I57+K57+M57+O57+Q57+S57+U57+W57+Y57+AA57+AC57+AE57</f>
        <v>6.4</v>
      </c>
      <c r="F57" s="36">
        <f t="shared" si="6"/>
        <v>100</v>
      </c>
      <c r="G57" s="36">
        <f t="shared" si="9"/>
        <v>100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6.4</v>
      </c>
      <c r="Q57" s="52">
        <v>0</v>
      </c>
      <c r="R57" s="52">
        <v>0</v>
      </c>
      <c r="S57" s="52">
        <v>6.4</v>
      </c>
      <c r="T57" s="52">
        <v>0</v>
      </c>
      <c r="U57" s="52">
        <v>0</v>
      </c>
      <c r="V57" s="52">
        <v>0</v>
      </c>
      <c r="W57" s="52"/>
      <c r="X57" s="52">
        <v>0</v>
      </c>
      <c r="Y57" s="52"/>
      <c r="Z57" s="52">
        <v>0</v>
      </c>
      <c r="AA57" s="52"/>
      <c r="AB57" s="52">
        <v>0</v>
      </c>
      <c r="AC57" s="52"/>
      <c r="AD57" s="52">
        <v>0</v>
      </c>
      <c r="AE57" s="24"/>
      <c r="AF57" s="64" t="s">
        <v>2</v>
      </c>
    </row>
    <row r="58" spans="1:32" s="26" customFormat="1" ht="18.75" x14ac:dyDescent="0.3">
      <c r="A58" s="48" t="s">
        <v>35</v>
      </c>
      <c r="B58" s="38">
        <f>H58+J58+L58+N58+P58+R58+T58+V58+X58+Z58+AB58+AD58</f>
        <v>0</v>
      </c>
      <c r="C58" s="38">
        <f>H58+J58+L58</f>
        <v>0</v>
      </c>
      <c r="D58" s="38">
        <f>E58</f>
        <v>0</v>
      </c>
      <c r="E58" s="38">
        <f>I58+K58+M58+O58+Q58+S58+U58+W58+Y58+AA58+AC58+AE58</f>
        <v>0</v>
      </c>
      <c r="F58" s="36" t="e">
        <f t="shared" si="6"/>
        <v>#DIV/0!</v>
      </c>
      <c r="G58" s="36" t="e">
        <f t="shared" si="9"/>
        <v>#DIV/0!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52">
        <v>0</v>
      </c>
      <c r="P58" s="52">
        <v>0</v>
      </c>
      <c r="Q58" s="52">
        <v>0</v>
      </c>
      <c r="R58" s="52">
        <v>0</v>
      </c>
      <c r="S58" s="52">
        <v>0</v>
      </c>
      <c r="T58" s="52">
        <v>0</v>
      </c>
      <c r="U58" s="52">
        <v>0</v>
      </c>
      <c r="V58" s="52">
        <v>0</v>
      </c>
      <c r="W58" s="52">
        <v>0</v>
      </c>
      <c r="X58" s="52">
        <v>0</v>
      </c>
      <c r="Y58" s="52">
        <v>0</v>
      </c>
      <c r="Z58" s="52">
        <v>0</v>
      </c>
      <c r="AA58" s="52">
        <v>0</v>
      </c>
      <c r="AB58" s="52">
        <v>0</v>
      </c>
      <c r="AC58" s="52">
        <v>0</v>
      </c>
      <c r="AD58" s="52">
        <v>0</v>
      </c>
      <c r="AE58" s="52">
        <v>0</v>
      </c>
      <c r="AF58" s="63"/>
    </row>
    <row r="59" spans="1:32" s="44" customFormat="1" ht="37.5" x14ac:dyDescent="0.3">
      <c r="A59" s="51" t="s">
        <v>46</v>
      </c>
      <c r="B59" s="45"/>
      <c r="C59" s="45"/>
      <c r="D59" s="45"/>
      <c r="E59" s="45"/>
      <c r="F59" s="36" t="e">
        <f t="shared" si="6"/>
        <v>#DIV/0!</v>
      </c>
      <c r="G59" s="36" t="e">
        <f t="shared" si="9"/>
        <v>#DIV/0!</v>
      </c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46"/>
      <c r="AF59" s="47"/>
    </row>
    <row r="60" spans="1:32" s="26" customFormat="1" ht="18.75" x14ac:dyDescent="0.3">
      <c r="A60" s="51" t="s">
        <v>30</v>
      </c>
      <c r="B60" s="36">
        <f>SUM(B65+B64+B63+B62)</f>
        <v>3694.3399999999997</v>
      </c>
      <c r="C60" s="36">
        <f>C61+C62+C63+C64+C65</f>
        <v>1616.84</v>
      </c>
      <c r="D60" s="36">
        <v>0</v>
      </c>
      <c r="E60" s="36">
        <f t="shared" ref="E60:AE60" si="11">E61+E62+E63+E64+E65</f>
        <v>3656.7999999999997</v>
      </c>
      <c r="F60" s="36">
        <f t="shared" si="6"/>
        <v>98.983850972027483</v>
      </c>
      <c r="G60" s="36">
        <f>E60/C60*100%</f>
        <v>2.2616956532495482</v>
      </c>
      <c r="H60" s="36">
        <f t="shared" si="11"/>
        <v>0</v>
      </c>
      <c r="I60" s="36">
        <f t="shared" si="11"/>
        <v>1437.2</v>
      </c>
      <c r="J60" s="36">
        <f t="shared" si="11"/>
        <v>0</v>
      </c>
      <c r="K60" s="36">
        <f t="shared" si="11"/>
        <v>678.5</v>
      </c>
      <c r="L60" s="36">
        <f t="shared" si="11"/>
        <v>2153.1</v>
      </c>
      <c r="M60" s="36">
        <f t="shared" si="11"/>
        <v>30.5</v>
      </c>
      <c r="N60" s="36">
        <f>SUM(N61:N65)</f>
        <v>1510.6999999999998</v>
      </c>
      <c r="O60" s="36">
        <f t="shared" si="11"/>
        <v>2269.3000000000002</v>
      </c>
      <c r="P60" s="36">
        <f t="shared" si="11"/>
        <v>30.54</v>
      </c>
      <c r="Q60" s="36">
        <f t="shared" si="11"/>
        <v>648</v>
      </c>
      <c r="R60" s="36">
        <f t="shared" si="11"/>
        <v>0</v>
      </c>
      <c r="S60" s="36">
        <f t="shared" si="11"/>
        <v>30.5</v>
      </c>
      <c r="T60" s="36">
        <f t="shared" si="11"/>
        <v>0</v>
      </c>
      <c r="U60" s="36">
        <f t="shared" si="11"/>
        <v>0</v>
      </c>
      <c r="V60" s="36">
        <f t="shared" si="11"/>
        <v>0</v>
      </c>
      <c r="W60" s="36">
        <f t="shared" si="11"/>
        <v>0</v>
      </c>
      <c r="X60" s="36">
        <f t="shared" si="11"/>
        <v>0</v>
      </c>
      <c r="Y60" s="36">
        <f t="shared" si="11"/>
        <v>0</v>
      </c>
      <c r="Z60" s="36">
        <f t="shared" si="11"/>
        <v>0</v>
      </c>
      <c r="AA60" s="36">
        <f t="shared" si="11"/>
        <v>0</v>
      </c>
      <c r="AB60" s="36">
        <f t="shared" si="11"/>
        <v>0</v>
      </c>
      <c r="AC60" s="36">
        <f t="shared" si="11"/>
        <v>0</v>
      </c>
      <c r="AD60" s="36">
        <f t="shared" si="11"/>
        <v>0</v>
      </c>
      <c r="AE60" s="36">
        <f t="shared" si="11"/>
        <v>0</v>
      </c>
      <c r="AF60" s="25"/>
    </row>
    <row r="61" spans="1:32" s="26" customFormat="1" ht="18.75" x14ac:dyDescent="0.3">
      <c r="A61" s="48" t="s">
        <v>31</v>
      </c>
      <c r="B61" s="38">
        <f>SUM(H61:AD61)</f>
        <v>0</v>
      </c>
      <c r="C61" s="38">
        <f>H61+J61+L61+N61+P61</f>
        <v>0</v>
      </c>
      <c r="D61" s="38">
        <f>E61</f>
        <v>0</v>
      </c>
      <c r="E61" s="38">
        <f>I61+K61+M61+O61+Q61+S61+U61+W61+Y61+AA61+AC61+AE61</f>
        <v>0</v>
      </c>
      <c r="F61" s="36" t="e">
        <f t="shared" si="6"/>
        <v>#DIV/0!</v>
      </c>
      <c r="G61" s="36" t="e">
        <f>E61/C61*100</f>
        <v>#DIV/0!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  <c r="S61" s="52">
        <v>0</v>
      </c>
      <c r="T61" s="52">
        <v>0</v>
      </c>
      <c r="U61" s="52">
        <v>0</v>
      </c>
      <c r="V61" s="52">
        <v>0</v>
      </c>
      <c r="W61" s="52">
        <v>0</v>
      </c>
      <c r="X61" s="52">
        <v>0</v>
      </c>
      <c r="Y61" s="52">
        <v>0</v>
      </c>
      <c r="Z61" s="52">
        <v>0</v>
      </c>
      <c r="AA61" s="52">
        <v>0</v>
      </c>
      <c r="AB61" s="52">
        <v>0</v>
      </c>
      <c r="AC61" s="52">
        <v>0</v>
      </c>
      <c r="AD61" s="52">
        <v>0</v>
      </c>
      <c r="AE61" s="52">
        <v>0</v>
      </c>
      <c r="AF61" s="25"/>
    </row>
    <row r="62" spans="1:32" s="26" customFormat="1" ht="37.5" x14ac:dyDescent="0.25">
      <c r="A62" s="37" t="s">
        <v>32</v>
      </c>
      <c r="B62" s="38">
        <f>H62+J62+L62+N62+P62+T62+V62+X62+Z62+AB62+AD62</f>
        <v>1435.1</v>
      </c>
      <c r="C62" s="38">
        <v>1435.1</v>
      </c>
      <c r="D62" s="38">
        <f>E62</f>
        <v>1435.1</v>
      </c>
      <c r="E62" s="38">
        <f>I62+K62+M62+O62+Q62+S62+U62+W62+Y62+AA62+AC62+AE62</f>
        <v>1435.1</v>
      </c>
      <c r="F62" s="36">
        <f t="shared" si="6"/>
        <v>100</v>
      </c>
      <c r="G62" s="36">
        <f>E62/C62*100</f>
        <v>100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1435.1</v>
      </c>
      <c r="O62" s="52">
        <v>1435.1</v>
      </c>
      <c r="P62" s="52">
        <v>0</v>
      </c>
      <c r="Q62" s="52">
        <v>0</v>
      </c>
      <c r="R62" s="52">
        <v>0</v>
      </c>
      <c r="S62" s="52">
        <v>0</v>
      </c>
      <c r="T62" s="52">
        <v>0</v>
      </c>
      <c r="U62" s="52">
        <v>0</v>
      </c>
      <c r="V62" s="52">
        <v>0</v>
      </c>
      <c r="W62" s="52"/>
      <c r="X62" s="52">
        <v>0</v>
      </c>
      <c r="Y62" s="52"/>
      <c r="Z62" s="52">
        <v>0</v>
      </c>
      <c r="AA62" s="52"/>
      <c r="AB62" s="52">
        <v>0</v>
      </c>
      <c r="AC62" s="52"/>
      <c r="AD62" s="52">
        <v>0</v>
      </c>
      <c r="AE62" s="65"/>
      <c r="AF62" s="66"/>
    </row>
    <row r="63" spans="1:32" s="26" customFormat="1" ht="30" x14ac:dyDescent="0.3">
      <c r="A63" s="48" t="s">
        <v>33</v>
      </c>
      <c r="B63" s="38">
        <f>H63+J63+L63+N63+P63+R63+T63+V63+X63+Z63+AB63+AD63</f>
        <v>2033.6399999999999</v>
      </c>
      <c r="C63" s="38">
        <v>106.14</v>
      </c>
      <c r="D63" s="38">
        <v>0</v>
      </c>
      <c r="E63" s="38">
        <f>K63+M63+O63+Q63+S63+U63+W63+Y63+AA63+AC63+AE63+AG63</f>
        <v>2146.1999999999998</v>
      </c>
      <c r="F63" s="36">
        <f t="shared" si="6"/>
        <v>105.53490293267245</v>
      </c>
      <c r="G63" s="36">
        <f>E63/C63*100</f>
        <v>2022.0463538722443</v>
      </c>
      <c r="H63" s="38">
        <v>0</v>
      </c>
      <c r="I63" s="38">
        <f>O63+Q63+S63+U63+W63+Y63+AA63+AC63+AE63+AG63+AI63+AK63</f>
        <v>1437.2</v>
      </c>
      <c r="J63" s="38">
        <v>0</v>
      </c>
      <c r="K63" s="38">
        <f>Q63+S63+U63+W63+Y63+AA63+AC63+AE63+AG63+AI63+AK63+AM63</f>
        <v>678.5</v>
      </c>
      <c r="L63" s="38">
        <v>2003.1</v>
      </c>
      <c r="M63" s="38">
        <f>S63+U63+W63+Y63+AA63+AC63+AE63+AG63+AI63+AK63+AM63+AO63</f>
        <v>30.5</v>
      </c>
      <c r="N63" s="52">
        <v>0</v>
      </c>
      <c r="O63" s="38">
        <v>758.7</v>
      </c>
      <c r="P63" s="38">
        <v>30.54</v>
      </c>
      <c r="Q63" s="38">
        <v>648</v>
      </c>
      <c r="R63" s="38">
        <v>0</v>
      </c>
      <c r="S63" s="38">
        <v>30.5</v>
      </c>
      <c r="T63" s="38">
        <v>0</v>
      </c>
      <c r="U63" s="38">
        <f>AA63+AC63+AE63+AG63+AI63+AK63+AM63+AO63+AQ63+AS63+AU63+AW63</f>
        <v>0</v>
      </c>
      <c r="V63" s="38">
        <v>0</v>
      </c>
      <c r="W63" s="38">
        <f>AC63+AE63+AG63+AI63+AK63+AM63+AO63+AQ63+AS63+AU63+AW63+AY63</f>
        <v>0</v>
      </c>
      <c r="X63" s="38">
        <v>0</v>
      </c>
      <c r="Y63" s="38">
        <f>AE63+AG63+AI63+AK63+AM63+AO63+AQ63+AS63+AU63+AW63+AY63+BA63</f>
        <v>0</v>
      </c>
      <c r="Z63" s="38">
        <v>0</v>
      </c>
      <c r="AA63" s="38">
        <f>AG63+AI63+AK63+AM63+AO63+AQ63+AS63+AU63+AW63+AY63+BA63+BC63</f>
        <v>0</v>
      </c>
      <c r="AB63" s="38">
        <f>AH63+AJ63+AL63+AN63+AP63+AR63+AT63+AV63+AX63+AZ63+BB63+BD63</f>
        <v>0</v>
      </c>
      <c r="AC63" s="38">
        <f>AI63+AK63+AM63+AO63+AQ63+AS63+AU63+AW63+AY63+BA63+BC63+BE63</f>
        <v>0</v>
      </c>
      <c r="AD63" s="38">
        <f>AJ63+AL63+AN63+AP63+AR63+AT63+AV63+AX63+AZ63+BB63+BD63+BF63</f>
        <v>0</v>
      </c>
      <c r="AE63" s="38">
        <f>AK63+AM63+AO63+AQ63+AS63+AU63+AW63+AY63+BA63+BC63+BE63+BG63</f>
        <v>0</v>
      </c>
      <c r="AF63" s="64" t="s">
        <v>47</v>
      </c>
    </row>
    <row r="64" spans="1:32" s="26" customFormat="1" ht="18.75" x14ac:dyDescent="0.3">
      <c r="A64" s="48" t="s">
        <v>48</v>
      </c>
      <c r="B64" s="38">
        <f>H64+J64+L64+N64+P64+R64+T64+V64+X64+Z64+AB64+AD64</f>
        <v>75.599999999999994</v>
      </c>
      <c r="C64" s="38">
        <f>H64+J64+L64+N64+P64+R64+T64+V64+X64+Z64+AB64</f>
        <v>75.599999999999994</v>
      </c>
      <c r="D64" s="38">
        <f>E64</f>
        <v>75.5</v>
      </c>
      <c r="E64" s="38">
        <f>I64+K64+M64+O64+Q64+S64+U64+W64+Y64+AA64+AC64+AE64</f>
        <v>75.5</v>
      </c>
      <c r="F64" s="36">
        <f t="shared" si="6"/>
        <v>99.867724867724874</v>
      </c>
      <c r="G64" s="36">
        <f>E64/C64*100</f>
        <v>99.867724867724874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75.599999999999994</v>
      </c>
      <c r="O64" s="52">
        <v>75.5</v>
      </c>
      <c r="P64" s="52">
        <v>0</v>
      </c>
      <c r="Q64" s="52">
        <v>0</v>
      </c>
      <c r="R64" s="52">
        <v>0</v>
      </c>
      <c r="S64" s="52">
        <v>0</v>
      </c>
      <c r="T64" s="52">
        <v>0</v>
      </c>
      <c r="U64" s="52">
        <v>0</v>
      </c>
      <c r="V64" s="52">
        <v>0</v>
      </c>
      <c r="W64" s="52">
        <v>0</v>
      </c>
      <c r="X64" s="52">
        <v>0</v>
      </c>
      <c r="Y64" s="52">
        <v>0</v>
      </c>
      <c r="Z64" s="52">
        <v>0</v>
      </c>
      <c r="AA64" s="52">
        <v>0</v>
      </c>
      <c r="AB64" s="52">
        <v>0</v>
      </c>
      <c r="AC64" s="52">
        <v>0</v>
      </c>
      <c r="AD64" s="52">
        <v>0</v>
      </c>
      <c r="AE64" s="52">
        <v>0</v>
      </c>
      <c r="AF64" s="64"/>
    </row>
    <row r="65" spans="1:32" s="26" customFormat="1" ht="18.75" x14ac:dyDescent="0.3">
      <c r="A65" s="48" t="s">
        <v>35</v>
      </c>
      <c r="B65" s="38">
        <f>H65+J65+L65+N65+P65+R65+T65+V65+X65+Z65+AB65+AD65</f>
        <v>150</v>
      </c>
      <c r="C65" s="38">
        <v>0</v>
      </c>
      <c r="D65" s="38">
        <f>E65</f>
        <v>0</v>
      </c>
      <c r="E65" s="38">
        <f>I65+K65+M65+O65+Q65+S65+U65+W65+Y65+AA65+AC65+AE65</f>
        <v>0</v>
      </c>
      <c r="F65" s="36">
        <f t="shared" si="6"/>
        <v>0</v>
      </c>
      <c r="G65" s="36" t="e">
        <f>E65/C65*100</f>
        <v>#DIV/0!</v>
      </c>
      <c r="H65" s="52">
        <v>0</v>
      </c>
      <c r="I65" s="52">
        <v>0</v>
      </c>
      <c r="J65" s="52">
        <v>0</v>
      </c>
      <c r="K65" s="52">
        <v>0</v>
      </c>
      <c r="L65" s="52">
        <v>150</v>
      </c>
      <c r="M65" s="52">
        <v>0</v>
      </c>
      <c r="N65" s="52">
        <v>0</v>
      </c>
      <c r="O65" s="52">
        <v>0</v>
      </c>
      <c r="P65" s="52">
        <v>0</v>
      </c>
      <c r="Q65" s="52">
        <v>0</v>
      </c>
      <c r="R65" s="52">
        <v>0</v>
      </c>
      <c r="S65" s="52">
        <v>0</v>
      </c>
      <c r="T65" s="52">
        <v>0</v>
      </c>
      <c r="U65" s="52">
        <v>0</v>
      </c>
      <c r="V65" s="52">
        <v>0</v>
      </c>
      <c r="W65" s="52">
        <v>0</v>
      </c>
      <c r="X65" s="52">
        <v>0</v>
      </c>
      <c r="Y65" s="52">
        <v>0</v>
      </c>
      <c r="Z65" s="52">
        <v>0</v>
      </c>
      <c r="AA65" s="52">
        <v>0</v>
      </c>
      <c r="AB65" s="52">
        <v>0</v>
      </c>
      <c r="AC65" s="52">
        <v>0</v>
      </c>
      <c r="AD65" s="52">
        <v>0</v>
      </c>
      <c r="AE65" s="52">
        <v>0</v>
      </c>
      <c r="AF65" s="64"/>
    </row>
    <row r="66" spans="1:32" s="44" customFormat="1" ht="56.25" x14ac:dyDescent="0.25">
      <c r="A66" s="35" t="s">
        <v>49</v>
      </c>
      <c r="B66" s="45"/>
      <c r="C66" s="45"/>
      <c r="D66" s="45"/>
      <c r="E66" s="45"/>
      <c r="F66" s="36" t="s">
        <v>2</v>
      </c>
      <c r="G66" s="36" t="s">
        <v>2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6"/>
      <c r="AF66" s="47"/>
    </row>
    <row r="67" spans="1:32" s="44" customFormat="1" ht="37.5" x14ac:dyDescent="0.3">
      <c r="A67" s="48" t="s">
        <v>50</v>
      </c>
      <c r="B67" s="49"/>
      <c r="C67" s="49"/>
      <c r="D67" s="49"/>
      <c r="E67" s="49"/>
      <c r="F67" s="36" t="s">
        <v>2</v>
      </c>
      <c r="G67" s="36" t="s">
        <v>2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46"/>
      <c r="AF67" s="47"/>
    </row>
    <row r="68" spans="1:32" s="26" customFormat="1" ht="18.75" x14ac:dyDescent="0.3">
      <c r="A68" s="51" t="s">
        <v>30</v>
      </c>
      <c r="B68" s="36">
        <f>B70+B71+B69+B72</f>
        <v>79252.509999999995</v>
      </c>
      <c r="C68" s="36">
        <f>C70+C71+C69+C72</f>
        <v>21690.33</v>
      </c>
      <c r="D68" s="36">
        <f>D70+D71+D69+D72</f>
        <v>44993.101999999999</v>
      </c>
      <c r="E68" s="36">
        <f>E70+E71+E69+E72</f>
        <v>44993.101999999999</v>
      </c>
      <c r="F68" s="36">
        <f t="shared" si="6"/>
        <v>56.771832210740079</v>
      </c>
      <c r="G68" s="36">
        <f>E68/C68*100%</f>
        <v>2.0743392101457192</v>
      </c>
      <c r="H68" s="36">
        <f t="shared" ref="H68:AE68" si="12">H70+H71</f>
        <v>1167.6600000000001</v>
      </c>
      <c r="I68" s="36">
        <f t="shared" si="12"/>
        <v>2387</v>
      </c>
      <c r="J68" s="36">
        <f t="shared" si="12"/>
        <v>7102.5</v>
      </c>
      <c r="K68" s="36">
        <f t="shared" si="12"/>
        <v>4655.8450000000003</v>
      </c>
      <c r="L68" s="36">
        <f t="shared" si="12"/>
        <v>7167.8</v>
      </c>
      <c r="M68" s="36">
        <f t="shared" si="12"/>
        <v>3831.2820000000002</v>
      </c>
      <c r="N68" s="36">
        <f t="shared" si="12"/>
        <v>7108.4</v>
      </c>
      <c r="O68" s="36">
        <f t="shared" si="12"/>
        <v>3768.84</v>
      </c>
      <c r="P68" s="36">
        <f t="shared" si="12"/>
        <v>7128.99</v>
      </c>
      <c r="Q68" s="36">
        <f t="shared" si="12"/>
        <v>4554.8940000000002</v>
      </c>
      <c r="R68" s="36">
        <f t="shared" si="12"/>
        <v>7303.2</v>
      </c>
      <c r="S68" s="36">
        <f t="shared" si="12"/>
        <v>7885.2150000000001</v>
      </c>
      <c r="T68" s="36">
        <f t="shared" si="12"/>
        <v>7070</v>
      </c>
      <c r="U68" s="36">
        <f t="shared" si="12"/>
        <v>6076.4179999999997</v>
      </c>
      <c r="V68" s="36">
        <f t="shared" si="12"/>
        <v>7327.54</v>
      </c>
      <c r="W68" s="36">
        <f t="shared" si="12"/>
        <v>3586.538</v>
      </c>
      <c r="X68" s="36">
        <f t="shared" si="12"/>
        <v>7036.94</v>
      </c>
      <c r="Y68" s="36">
        <f t="shared" si="12"/>
        <v>5623.56</v>
      </c>
      <c r="Z68" s="36">
        <f t="shared" si="12"/>
        <v>6754.62</v>
      </c>
      <c r="AA68" s="36">
        <f t="shared" si="12"/>
        <v>2623.51</v>
      </c>
      <c r="AB68" s="36">
        <f t="shared" si="12"/>
        <v>6778.24</v>
      </c>
      <c r="AC68" s="36">
        <f t="shared" si="12"/>
        <v>0</v>
      </c>
      <c r="AD68" s="36">
        <f t="shared" si="12"/>
        <v>7306.62</v>
      </c>
      <c r="AE68" s="36">
        <f t="shared" si="12"/>
        <v>0</v>
      </c>
      <c r="AF68" s="63"/>
    </row>
    <row r="69" spans="1:32" s="26" customFormat="1" ht="18.75" x14ac:dyDescent="0.3">
      <c r="A69" s="48" t="s">
        <v>31</v>
      </c>
      <c r="B69" s="38">
        <f>SUM(H69:AD69)</f>
        <v>0</v>
      </c>
      <c r="C69" s="38">
        <f>H69+J69</f>
        <v>0</v>
      </c>
      <c r="D69" s="38">
        <f>E69</f>
        <v>0</v>
      </c>
      <c r="E69" s="38">
        <f>I69+K69+M69+O69+Q69+S69+U69+W69+Y69+AA69+AC69+AE69</f>
        <v>0</v>
      </c>
      <c r="F69" s="36" t="e">
        <f t="shared" si="6"/>
        <v>#DIV/0!</v>
      </c>
      <c r="G69" s="36" t="e">
        <f>E69/C69*100%</f>
        <v>#DIV/0!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38">
        <v>0</v>
      </c>
      <c r="Z69" s="38">
        <v>0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63"/>
    </row>
    <row r="70" spans="1:32" s="26" customFormat="1" ht="37.5" x14ac:dyDescent="0.3">
      <c r="A70" s="48" t="s">
        <v>32</v>
      </c>
      <c r="B70" s="38">
        <f>SUM(H70:AD70)</f>
        <v>0</v>
      </c>
      <c r="C70" s="38">
        <f>H70+J70</f>
        <v>0</v>
      </c>
      <c r="D70" s="38">
        <f>E70</f>
        <v>0</v>
      </c>
      <c r="E70" s="38">
        <f>I70+K70+M70+O70+Q70+S70+U70+W70+Y70+AA70+AC70+AE70</f>
        <v>0</v>
      </c>
      <c r="F70" s="36" t="e">
        <f t="shared" si="6"/>
        <v>#DIV/0!</v>
      </c>
      <c r="G70" s="36" t="e">
        <f>E70/C70*100%</f>
        <v>#DIV/0!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63"/>
    </row>
    <row r="71" spans="1:32" s="26" customFormat="1" ht="61.5" customHeight="1" x14ac:dyDescent="0.25">
      <c r="A71" s="37" t="s">
        <v>33</v>
      </c>
      <c r="B71" s="38">
        <f>H71+J71+L71+N71+P71+R71+T71+V71+X71+Z71+AB71+AD71</f>
        <v>79252.509999999995</v>
      </c>
      <c r="C71" s="38">
        <v>21690.33</v>
      </c>
      <c r="D71" s="38">
        <f>E71</f>
        <v>44993.101999999999</v>
      </c>
      <c r="E71" s="38">
        <f>I71+K71+M71+O71+Q71+S71+U71+W71+Y71+AA71+AC71+AE71</f>
        <v>44993.101999999999</v>
      </c>
      <c r="F71" s="36">
        <f t="shared" si="6"/>
        <v>56.771832210740079</v>
      </c>
      <c r="G71" s="36">
        <f>E71/C71*100%</f>
        <v>2.0743392101457192</v>
      </c>
      <c r="H71" s="52">
        <v>1167.6600000000001</v>
      </c>
      <c r="I71" s="52">
        <v>2387</v>
      </c>
      <c r="J71" s="52">
        <v>7102.5</v>
      </c>
      <c r="K71" s="52">
        <v>4655.8450000000003</v>
      </c>
      <c r="L71" s="52">
        <v>7167.8</v>
      </c>
      <c r="M71" s="52">
        <v>3831.2820000000002</v>
      </c>
      <c r="N71" s="52">
        <v>7108.4</v>
      </c>
      <c r="O71" s="67">
        <v>3768.84</v>
      </c>
      <c r="P71" s="52">
        <v>7128.99</v>
      </c>
      <c r="Q71" s="68">
        <v>4554.8940000000002</v>
      </c>
      <c r="R71" s="52">
        <v>7303.2</v>
      </c>
      <c r="S71" s="52">
        <f>'[1]сетевой график '!$R$13</f>
        <v>7885.2150000000001</v>
      </c>
      <c r="T71" s="52">
        <v>7070</v>
      </c>
      <c r="U71" s="69">
        <v>6076.4179999999997</v>
      </c>
      <c r="V71" s="52">
        <v>7327.54</v>
      </c>
      <c r="W71" s="69">
        <v>3586.538</v>
      </c>
      <c r="X71" s="52">
        <v>7036.94</v>
      </c>
      <c r="Y71" s="52">
        <v>5623.56</v>
      </c>
      <c r="Z71" s="52">
        <v>6754.62</v>
      </c>
      <c r="AA71" s="52">
        <v>2623.51</v>
      </c>
      <c r="AB71" s="52">
        <v>6778.24</v>
      </c>
      <c r="AC71" s="52">
        <v>0</v>
      </c>
      <c r="AD71" s="52">
        <v>7306.62</v>
      </c>
      <c r="AE71" s="70"/>
      <c r="AF71" s="71" t="s">
        <v>51</v>
      </c>
    </row>
    <row r="72" spans="1:32" s="26" customFormat="1" ht="18.75" x14ac:dyDescent="0.3">
      <c r="A72" s="48" t="s">
        <v>35</v>
      </c>
      <c r="B72" s="38">
        <f>SUM(H72:AD72)</f>
        <v>0</v>
      </c>
      <c r="C72" s="38">
        <f>H72+J72</f>
        <v>0</v>
      </c>
      <c r="D72" s="38">
        <f>E72</f>
        <v>0</v>
      </c>
      <c r="E72" s="38">
        <f>I72+K72+M72+O72+Q72+S72+U72+W72+Y72+AA72+AC72+AE72</f>
        <v>0</v>
      </c>
      <c r="F72" s="36" t="e">
        <f t="shared" si="6"/>
        <v>#DIV/0!</v>
      </c>
      <c r="G72" s="36" t="e">
        <f>E72/C72*100%</f>
        <v>#DIV/0!</v>
      </c>
      <c r="H72" s="52">
        <v>0</v>
      </c>
      <c r="I72" s="52">
        <v>0</v>
      </c>
      <c r="J72" s="52">
        <v>0</v>
      </c>
      <c r="K72" s="52">
        <v>0</v>
      </c>
      <c r="L72" s="52">
        <v>0</v>
      </c>
      <c r="M72" s="52">
        <v>0</v>
      </c>
      <c r="N72" s="52">
        <v>0</v>
      </c>
      <c r="O72" s="52">
        <v>0</v>
      </c>
      <c r="P72" s="52">
        <v>0</v>
      </c>
      <c r="Q72" s="52">
        <v>0</v>
      </c>
      <c r="R72" s="52">
        <v>0</v>
      </c>
      <c r="S72" s="52">
        <v>0</v>
      </c>
      <c r="T72" s="52">
        <v>0</v>
      </c>
      <c r="U72" s="52">
        <v>0</v>
      </c>
      <c r="V72" s="52">
        <v>0</v>
      </c>
      <c r="W72" s="52">
        <v>0</v>
      </c>
      <c r="X72" s="52">
        <v>0</v>
      </c>
      <c r="Y72" s="52">
        <v>0</v>
      </c>
      <c r="Z72" s="52">
        <v>0</v>
      </c>
      <c r="AA72" s="52">
        <v>0</v>
      </c>
      <c r="AB72" s="52">
        <v>0</v>
      </c>
      <c r="AC72" s="52">
        <v>0</v>
      </c>
      <c r="AD72" s="52">
        <v>0</v>
      </c>
      <c r="AE72" s="52">
        <v>0</v>
      </c>
      <c r="AF72" s="63"/>
    </row>
    <row r="73" spans="1:32" s="44" customFormat="1" ht="56.25" x14ac:dyDescent="0.25">
      <c r="A73" s="35" t="s">
        <v>52</v>
      </c>
      <c r="B73" s="45"/>
      <c r="C73" s="45"/>
      <c r="D73" s="45"/>
      <c r="E73" s="45"/>
      <c r="F73" s="36" t="s">
        <v>2</v>
      </c>
      <c r="G73" s="36" t="s">
        <v>2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46"/>
      <c r="AF73" s="47"/>
    </row>
    <row r="74" spans="1:32" s="26" customFormat="1" ht="24" customHeight="1" x14ac:dyDescent="0.3">
      <c r="A74" s="51" t="s">
        <v>30</v>
      </c>
      <c r="B74" s="36">
        <f>B77+B75+B76+B78</f>
        <v>837.59999999999991</v>
      </c>
      <c r="C74" s="36">
        <f>C77+C75+C76+C78</f>
        <v>150</v>
      </c>
      <c r="D74" s="36">
        <f>D77+D75+D76+D78</f>
        <v>656.4</v>
      </c>
      <c r="E74" s="36">
        <f>E77+E75+E76+E78</f>
        <v>656.4</v>
      </c>
      <c r="F74" s="36">
        <f t="shared" si="6"/>
        <v>78.366762177650443</v>
      </c>
      <c r="G74" s="36">
        <f>E74/C74*100%</f>
        <v>4.3759999999999994</v>
      </c>
      <c r="H74" s="36">
        <f t="shared" ref="H74:AE74" si="13">H77+H75+H76+H78</f>
        <v>0</v>
      </c>
      <c r="I74" s="36">
        <f t="shared" si="13"/>
        <v>0</v>
      </c>
      <c r="J74" s="36">
        <f t="shared" si="13"/>
        <v>0</v>
      </c>
      <c r="K74" s="36">
        <f t="shared" si="13"/>
        <v>0</v>
      </c>
      <c r="L74" s="36">
        <f t="shared" si="13"/>
        <v>0</v>
      </c>
      <c r="M74" s="36">
        <f t="shared" si="13"/>
        <v>0</v>
      </c>
      <c r="N74" s="36">
        <f t="shared" si="13"/>
        <v>150</v>
      </c>
      <c r="O74" s="36">
        <f t="shared" si="13"/>
        <v>0</v>
      </c>
      <c r="P74" s="36">
        <f t="shared" si="13"/>
        <v>0</v>
      </c>
      <c r="Q74" s="36">
        <v>0</v>
      </c>
      <c r="R74" s="36">
        <f t="shared" si="13"/>
        <v>181.2</v>
      </c>
      <c r="S74" s="36">
        <f t="shared" si="13"/>
        <v>184.2</v>
      </c>
      <c r="T74" s="36">
        <f t="shared" si="13"/>
        <v>0</v>
      </c>
      <c r="U74" s="36">
        <f t="shared" si="13"/>
        <v>0</v>
      </c>
      <c r="V74" s="36">
        <f t="shared" si="13"/>
        <v>0</v>
      </c>
      <c r="W74" s="36">
        <f>W75+W76+W77+W78</f>
        <v>0</v>
      </c>
      <c r="X74" s="36">
        <f t="shared" si="13"/>
        <v>506.4</v>
      </c>
      <c r="Y74" s="36">
        <f t="shared" si="13"/>
        <v>0</v>
      </c>
      <c r="Z74" s="36">
        <f t="shared" si="13"/>
        <v>0</v>
      </c>
      <c r="AA74" s="36">
        <f t="shared" si="13"/>
        <v>0</v>
      </c>
      <c r="AB74" s="36">
        <f t="shared" si="13"/>
        <v>0</v>
      </c>
      <c r="AC74" s="36">
        <f t="shared" si="13"/>
        <v>472.2</v>
      </c>
      <c r="AD74" s="36">
        <f t="shared" si="13"/>
        <v>0</v>
      </c>
      <c r="AE74" s="36">
        <f t="shared" si="13"/>
        <v>0</v>
      </c>
      <c r="AF74" s="72" t="s">
        <v>53</v>
      </c>
    </row>
    <row r="75" spans="1:32" s="26" customFormat="1" ht="30" customHeight="1" x14ac:dyDescent="0.3">
      <c r="A75" s="48" t="s">
        <v>31</v>
      </c>
      <c r="B75" s="38">
        <f>SUM(H75:AD75)</f>
        <v>0</v>
      </c>
      <c r="C75" s="38">
        <f>H75</f>
        <v>0</v>
      </c>
      <c r="D75" s="38">
        <f>E75</f>
        <v>0</v>
      </c>
      <c r="E75" s="38">
        <f>I75+K75+M75+O75+Q75+S75+U75+W75+Y75+AA75+AC75+AE75</f>
        <v>0</v>
      </c>
      <c r="F75" s="36" t="e">
        <f t="shared" si="6"/>
        <v>#DIV/0!</v>
      </c>
      <c r="G75" s="36" t="e">
        <f>E75/C75*100%</f>
        <v>#DIV/0!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38">
        <v>0</v>
      </c>
      <c r="X75" s="38">
        <v>0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25"/>
    </row>
    <row r="76" spans="1:32" s="26" customFormat="1" ht="37.5" x14ac:dyDescent="0.3">
      <c r="A76" s="48" t="s">
        <v>32</v>
      </c>
      <c r="B76" s="38">
        <f>SUM(H76:AD76)</f>
        <v>0</v>
      </c>
      <c r="C76" s="38">
        <f>H76+J76</f>
        <v>0</v>
      </c>
      <c r="D76" s="38">
        <f>E76</f>
        <v>0</v>
      </c>
      <c r="E76" s="38">
        <f>I76+K76+M76+O76+Q76+S76+U76+W76+Y76+AA76+AC76+AE76</f>
        <v>0</v>
      </c>
      <c r="F76" s="36" t="e">
        <f t="shared" si="6"/>
        <v>#DIV/0!</v>
      </c>
      <c r="G76" s="36" t="e">
        <f>E76/C76*100%</f>
        <v>#DIV/0!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25"/>
    </row>
    <row r="77" spans="1:32" s="26" customFormat="1" ht="18.75" x14ac:dyDescent="0.3">
      <c r="A77" s="48" t="s">
        <v>33</v>
      </c>
      <c r="B77" s="38">
        <f>H77+J77+L77+N77+P77+R77+T77+V77+X77+Z77+AB77+AD77</f>
        <v>837.59999999999991</v>
      </c>
      <c r="C77" s="38">
        <v>150</v>
      </c>
      <c r="D77" s="38">
        <f>E77</f>
        <v>656.4</v>
      </c>
      <c r="E77" s="38">
        <f>I77+K77+M77+O77+Q77+S77+U77+W77+Y77+AA77+AC77+AE77</f>
        <v>656.4</v>
      </c>
      <c r="F77" s="36">
        <f t="shared" si="6"/>
        <v>78.366762177650443</v>
      </c>
      <c r="G77" s="36">
        <f>E77/C77*100%</f>
        <v>4.3759999999999994</v>
      </c>
      <c r="H77" s="52">
        <v>0</v>
      </c>
      <c r="I77" s="52">
        <v>0</v>
      </c>
      <c r="J77" s="52">
        <v>0</v>
      </c>
      <c r="K77" s="52">
        <v>0</v>
      </c>
      <c r="L77" s="52">
        <v>0</v>
      </c>
      <c r="M77" s="52">
        <v>0</v>
      </c>
      <c r="N77" s="52">
        <v>150</v>
      </c>
      <c r="O77" s="52">
        <v>0</v>
      </c>
      <c r="P77" s="52">
        <v>0</v>
      </c>
      <c r="Q77" s="52">
        <v>0</v>
      </c>
      <c r="R77" s="52">
        <v>181.2</v>
      </c>
      <c r="S77" s="52">
        <v>184.2</v>
      </c>
      <c r="T77" s="52">
        <v>0</v>
      </c>
      <c r="U77" s="52">
        <v>0</v>
      </c>
      <c r="V77" s="52">
        <v>0</v>
      </c>
      <c r="W77" s="52">
        <v>0</v>
      </c>
      <c r="X77" s="52">
        <v>506.4</v>
      </c>
      <c r="Y77" s="52">
        <v>0</v>
      </c>
      <c r="Z77" s="52">
        <v>0</v>
      </c>
      <c r="AA77" s="52">
        <v>0</v>
      </c>
      <c r="AB77" s="52">
        <v>0</v>
      </c>
      <c r="AC77" s="52">
        <v>472.2</v>
      </c>
      <c r="AD77" s="52">
        <v>0</v>
      </c>
      <c r="AE77" s="65">
        <v>0</v>
      </c>
      <c r="AF77" s="25"/>
    </row>
    <row r="78" spans="1:32" s="26" customFormat="1" ht="18.75" x14ac:dyDescent="0.3">
      <c r="A78" s="48" t="s">
        <v>35</v>
      </c>
      <c r="B78" s="38">
        <f>SUM(H78:AD78)</f>
        <v>0</v>
      </c>
      <c r="C78" s="38">
        <f>H78+J78</f>
        <v>0</v>
      </c>
      <c r="D78" s="38">
        <f>E78</f>
        <v>0</v>
      </c>
      <c r="E78" s="38">
        <f>I78+K78+M78+O78+Q78+S78+U78+W78+Y78+AA78+AC78+AE78</f>
        <v>0</v>
      </c>
      <c r="F78" s="36" t="e">
        <f t="shared" si="6"/>
        <v>#DIV/0!</v>
      </c>
      <c r="G78" s="36" t="e">
        <f>E78/C78*100%</f>
        <v>#DIV/0!</v>
      </c>
      <c r="H78" s="52">
        <v>0</v>
      </c>
      <c r="I78" s="52">
        <v>0</v>
      </c>
      <c r="J78" s="52">
        <v>0</v>
      </c>
      <c r="K78" s="52">
        <v>0</v>
      </c>
      <c r="L78" s="52">
        <v>0</v>
      </c>
      <c r="M78" s="52">
        <v>0</v>
      </c>
      <c r="N78" s="52">
        <v>0</v>
      </c>
      <c r="O78" s="52">
        <v>0</v>
      </c>
      <c r="P78" s="52">
        <v>0</v>
      </c>
      <c r="Q78" s="52">
        <v>0</v>
      </c>
      <c r="R78" s="52">
        <v>0</v>
      </c>
      <c r="S78" s="52">
        <v>0</v>
      </c>
      <c r="T78" s="52">
        <v>0</v>
      </c>
      <c r="U78" s="52">
        <v>0</v>
      </c>
      <c r="V78" s="52">
        <v>0</v>
      </c>
      <c r="W78" s="52">
        <v>0</v>
      </c>
      <c r="X78" s="52">
        <v>0</v>
      </c>
      <c r="Y78" s="52">
        <v>0</v>
      </c>
      <c r="Z78" s="52">
        <v>0</v>
      </c>
      <c r="AA78" s="52">
        <v>0</v>
      </c>
      <c r="AB78" s="52">
        <v>0</v>
      </c>
      <c r="AC78" s="52">
        <v>0</v>
      </c>
      <c r="AD78" s="52">
        <v>0</v>
      </c>
      <c r="AE78" s="52">
        <v>0</v>
      </c>
      <c r="AF78" s="25"/>
    </row>
    <row r="79" spans="1:32" s="44" customFormat="1" ht="45.75" customHeight="1" x14ac:dyDescent="0.25">
      <c r="A79" s="35" t="s">
        <v>54</v>
      </c>
      <c r="B79" s="45"/>
      <c r="C79" s="45"/>
      <c r="D79" s="45"/>
      <c r="E79" s="45"/>
      <c r="F79" s="36" t="s">
        <v>2</v>
      </c>
      <c r="G79" s="36" t="s">
        <v>2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46"/>
      <c r="AF79" s="47"/>
    </row>
    <row r="80" spans="1:32" s="44" customFormat="1" ht="24" customHeight="1" x14ac:dyDescent="0.3">
      <c r="A80" s="51" t="s">
        <v>30</v>
      </c>
      <c r="B80" s="36">
        <f>SUM(AD80+V80)</f>
        <v>6239.6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f>SUM(V82:V84)</f>
        <v>965.5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36">
        <f>SUM(AD81:AD84)</f>
        <v>5274.1</v>
      </c>
      <c r="AE80" s="36">
        <v>0</v>
      </c>
      <c r="AF80" s="47"/>
    </row>
    <row r="81" spans="1:32" s="44" customFormat="1" ht="24" customHeight="1" x14ac:dyDescent="0.3">
      <c r="A81" s="48" t="s">
        <v>31</v>
      </c>
      <c r="B81" s="36">
        <v>0</v>
      </c>
      <c r="C81" s="36">
        <v>0</v>
      </c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  <c r="AE81" s="36">
        <v>0</v>
      </c>
      <c r="AF81" s="47"/>
    </row>
    <row r="82" spans="1:32" s="44" customFormat="1" ht="45.75" customHeight="1" x14ac:dyDescent="0.3">
      <c r="A82" s="48" t="s">
        <v>32</v>
      </c>
      <c r="B82" s="36">
        <v>0</v>
      </c>
      <c r="C82" s="36">
        <v>0</v>
      </c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  <c r="AE82" s="36">
        <v>0</v>
      </c>
      <c r="AF82" s="47"/>
    </row>
    <row r="83" spans="1:32" s="44" customFormat="1" ht="32.25" customHeight="1" x14ac:dyDescent="0.25">
      <c r="A83" s="37" t="s">
        <v>33</v>
      </c>
      <c r="B83" s="36">
        <f>SUM(V83+AD83)</f>
        <v>6239.6</v>
      </c>
      <c r="C83" s="36">
        <v>0</v>
      </c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8">
        <v>965.5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f>AD89+AD95</f>
        <v>5274.1</v>
      </c>
      <c r="AE83" s="36">
        <v>0</v>
      </c>
      <c r="AF83" s="47"/>
    </row>
    <row r="84" spans="1:32" s="44" customFormat="1" ht="22.5" customHeight="1" x14ac:dyDescent="0.3">
      <c r="A84" s="48" t="s">
        <v>35</v>
      </c>
      <c r="B84" s="36">
        <v>0</v>
      </c>
      <c r="C84" s="36">
        <v>0</v>
      </c>
      <c r="D84" s="36">
        <v>0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  <c r="AE84" s="36">
        <v>0</v>
      </c>
      <c r="AF84" s="47"/>
    </row>
    <row r="85" spans="1:32" s="44" customFormat="1" ht="37.5" x14ac:dyDescent="0.25">
      <c r="A85" s="73" t="s">
        <v>55</v>
      </c>
      <c r="B85" s="45"/>
      <c r="C85" s="45"/>
      <c r="D85" s="45"/>
      <c r="E85" s="45"/>
      <c r="F85" s="36" t="s">
        <v>2</v>
      </c>
      <c r="G85" s="36" t="s">
        <v>2</v>
      </c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46"/>
      <c r="AF85" s="47"/>
    </row>
    <row r="86" spans="1:32" s="26" customFormat="1" ht="24" customHeight="1" x14ac:dyDescent="0.3">
      <c r="A86" s="51" t="s">
        <v>30</v>
      </c>
      <c r="B86" s="36">
        <f>B89+B87+B88+B90</f>
        <v>3175</v>
      </c>
      <c r="C86" s="36">
        <f>C89+C87+C88+C90</f>
        <v>0</v>
      </c>
      <c r="D86" s="36">
        <f>D89+D87+D88+D90</f>
        <v>0</v>
      </c>
      <c r="E86" s="36">
        <f>E89+E87+E88+E90</f>
        <v>0</v>
      </c>
      <c r="F86" s="36">
        <f t="shared" si="6"/>
        <v>0</v>
      </c>
      <c r="G86" s="36" t="e">
        <f>E86/C86*100</f>
        <v>#DIV/0!</v>
      </c>
      <c r="H86" s="36">
        <f t="shared" ref="H86:P86" si="14">H89+H87+H88+H90</f>
        <v>0</v>
      </c>
      <c r="I86" s="36">
        <f t="shared" si="14"/>
        <v>0</v>
      </c>
      <c r="J86" s="36">
        <f t="shared" si="14"/>
        <v>0</v>
      </c>
      <c r="K86" s="36">
        <f t="shared" si="14"/>
        <v>0</v>
      </c>
      <c r="L86" s="36">
        <f t="shared" si="14"/>
        <v>0</v>
      </c>
      <c r="M86" s="36">
        <f t="shared" si="14"/>
        <v>0</v>
      </c>
      <c r="N86" s="36">
        <f t="shared" si="14"/>
        <v>0</v>
      </c>
      <c r="O86" s="36">
        <f t="shared" si="14"/>
        <v>0</v>
      </c>
      <c r="P86" s="36">
        <f t="shared" si="14"/>
        <v>0</v>
      </c>
      <c r="Q86" s="36">
        <f>Q90+Q89+Q88</f>
        <v>0</v>
      </c>
      <c r="R86" s="36">
        <f t="shared" ref="R86:AE86" si="15">R89+R87+R88+R90</f>
        <v>0</v>
      </c>
      <c r="S86" s="36">
        <f t="shared" si="15"/>
        <v>0</v>
      </c>
      <c r="T86" s="36">
        <f t="shared" si="15"/>
        <v>0</v>
      </c>
      <c r="U86" s="36">
        <f t="shared" si="15"/>
        <v>0</v>
      </c>
      <c r="V86" s="36">
        <f t="shared" si="15"/>
        <v>965.5</v>
      </c>
      <c r="W86" s="36">
        <f t="shared" si="15"/>
        <v>0</v>
      </c>
      <c r="X86" s="36">
        <f t="shared" si="15"/>
        <v>0</v>
      </c>
      <c r="Y86" s="36">
        <f t="shared" si="15"/>
        <v>0</v>
      </c>
      <c r="Z86" s="36">
        <f t="shared" si="15"/>
        <v>0</v>
      </c>
      <c r="AA86" s="36">
        <f t="shared" si="15"/>
        <v>0</v>
      </c>
      <c r="AB86" s="36">
        <f t="shared" si="15"/>
        <v>0</v>
      </c>
      <c r="AC86" s="36">
        <f t="shared" si="15"/>
        <v>0</v>
      </c>
      <c r="AD86" s="36">
        <f t="shared" si="15"/>
        <v>2209.5</v>
      </c>
      <c r="AE86" s="36">
        <f t="shared" si="15"/>
        <v>0</v>
      </c>
      <c r="AF86" s="25"/>
    </row>
    <row r="87" spans="1:32" s="26" customFormat="1" ht="18.75" x14ac:dyDescent="0.3">
      <c r="A87" s="48" t="s">
        <v>31</v>
      </c>
      <c r="B87" s="38">
        <f>H87+J87+L87+N87+P87+R87+T87+V87+X87+Z87+AB87+AD87</f>
        <v>0</v>
      </c>
      <c r="C87" s="38">
        <f>H87+J87+L87+N87+P87</f>
        <v>0</v>
      </c>
      <c r="D87" s="38">
        <f>E87</f>
        <v>0</v>
      </c>
      <c r="E87" s="38">
        <f>I87+K87+M87+O87+Q87+S87+U87+W87+Y87+AA87+AC87+AE87</f>
        <v>0</v>
      </c>
      <c r="F87" s="36" t="e">
        <f t="shared" si="6"/>
        <v>#DIV/0!</v>
      </c>
      <c r="G87" s="36" t="e">
        <f>E87/C87*100</f>
        <v>#DIV/0!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38">
        <v>0</v>
      </c>
      <c r="W87" s="38">
        <v>0</v>
      </c>
      <c r="X87" s="38">
        <v>0</v>
      </c>
      <c r="Y87" s="38">
        <v>0</v>
      </c>
      <c r="Z87" s="38">
        <v>0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25"/>
    </row>
    <row r="88" spans="1:32" s="26" customFormat="1" ht="37.5" x14ac:dyDescent="0.3">
      <c r="A88" s="48" t="s">
        <v>32</v>
      </c>
      <c r="B88" s="38">
        <f>H88+J88+L88+N88+P88+R88+T88+V88+X88+Z88+AB88+AD88</f>
        <v>0</v>
      </c>
      <c r="C88" s="38">
        <f>H88+J88+L88+N88+P88</f>
        <v>0</v>
      </c>
      <c r="D88" s="38">
        <f>E88</f>
        <v>0</v>
      </c>
      <c r="E88" s="38">
        <f>I88+K88+M88+O88+Q88+S88+U88+W88+Y88+AA88+AC88+AE88</f>
        <v>0</v>
      </c>
      <c r="F88" s="36" t="e">
        <f t="shared" si="6"/>
        <v>#DIV/0!</v>
      </c>
      <c r="G88" s="36" t="e">
        <f>E88/C88*100</f>
        <v>#DIV/0!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 s="38">
        <v>0</v>
      </c>
      <c r="V88" s="38">
        <v>0</v>
      </c>
      <c r="W88" s="38">
        <v>0</v>
      </c>
      <c r="X88" s="38">
        <v>0</v>
      </c>
      <c r="Y88" s="38">
        <v>0</v>
      </c>
      <c r="Z88" s="38">
        <v>0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25"/>
    </row>
    <row r="89" spans="1:32" s="26" customFormat="1" ht="24.75" customHeight="1" x14ac:dyDescent="0.25">
      <c r="A89" s="37" t="s">
        <v>33</v>
      </c>
      <c r="B89" s="38">
        <f>H89+J89+L89+N89+P89+R89+T89+V89+X89+Z89+AB89+AD89</f>
        <v>3175</v>
      </c>
      <c r="C89" s="38">
        <v>0</v>
      </c>
      <c r="D89" s="38">
        <f>E89</f>
        <v>0</v>
      </c>
      <c r="E89" s="38">
        <f>I89+K89+M89+O89+Q89+S89+U89+W89+Y89+AA89+AC89+AE89</f>
        <v>0</v>
      </c>
      <c r="F89" s="36">
        <f t="shared" si="6"/>
        <v>0</v>
      </c>
      <c r="G89" s="36" t="e">
        <f>E89/C89*100</f>
        <v>#DIV/0!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 s="38">
        <v>0</v>
      </c>
      <c r="V89" s="38">
        <v>965.5</v>
      </c>
      <c r="W89" s="38">
        <v>0</v>
      </c>
      <c r="X89" s="38">
        <v>0</v>
      </c>
      <c r="Y89" s="38">
        <v>0</v>
      </c>
      <c r="Z89" s="38">
        <v>0</v>
      </c>
      <c r="AA89" s="38">
        <v>0</v>
      </c>
      <c r="AB89" s="38">
        <v>0</v>
      </c>
      <c r="AC89" s="38">
        <v>0</v>
      </c>
      <c r="AD89" s="38">
        <v>2209.5</v>
      </c>
      <c r="AE89" s="38">
        <v>0</v>
      </c>
      <c r="AF89" s="74" t="s">
        <v>56</v>
      </c>
    </row>
    <row r="90" spans="1:32" s="26" customFormat="1" ht="18.75" x14ac:dyDescent="0.3">
      <c r="A90" s="48" t="s">
        <v>35</v>
      </c>
      <c r="B90" s="38">
        <f>H90+J90+L90+N90+P90+R90+T90+V90+X90+Z90+AB90+AD90</f>
        <v>0</v>
      </c>
      <c r="C90" s="38">
        <f>H90+J90+L90+N90+P90</f>
        <v>0</v>
      </c>
      <c r="D90" s="38">
        <f>E90</f>
        <v>0</v>
      </c>
      <c r="E90" s="38">
        <f>I90+K90+M90+O90+Q90+S90+U90+W90+Y90+AA90+AC90+AE90</f>
        <v>0</v>
      </c>
      <c r="F90" s="36" t="e">
        <f t="shared" si="6"/>
        <v>#DIV/0!</v>
      </c>
      <c r="G90" s="36" t="e">
        <f>E90/C90*100</f>
        <v>#DIV/0!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>
        <v>0</v>
      </c>
      <c r="V90" s="38">
        <v>0</v>
      </c>
      <c r="W90" s="38">
        <v>0</v>
      </c>
      <c r="X90" s="38">
        <v>0</v>
      </c>
      <c r="Y90" s="38">
        <v>0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75"/>
    </row>
    <row r="91" spans="1:32" s="26" customFormat="1" ht="21.75" customHeight="1" x14ac:dyDescent="0.25">
      <c r="A91" s="73" t="s">
        <v>57</v>
      </c>
      <c r="B91" s="38"/>
      <c r="C91" s="38"/>
      <c r="D91" s="38"/>
      <c r="E91" s="38"/>
      <c r="F91" s="36"/>
      <c r="G91" s="36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76" t="s">
        <v>58</v>
      </c>
    </row>
    <row r="92" spans="1:32" s="26" customFormat="1" ht="18.75" x14ac:dyDescent="0.3">
      <c r="A92" s="51" t="s">
        <v>30</v>
      </c>
      <c r="B92" s="36">
        <f>SUM(B93:B96)</f>
        <v>3064.6</v>
      </c>
      <c r="C92" s="36">
        <f t="shared" ref="C92:AE92" si="16">C95+C93+C94+C96</f>
        <v>0</v>
      </c>
      <c r="D92" s="36">
        <v>0</v>
      </c>
      <c r="E92" s="36">
        <f t="shared" si="16"/>
        <v>0</v>
      </c>
      <c r="F92" s="36">
        <v>0</v>
      </c>
      <c r="G92" s="36">
        <f t="shared" si="16"/>
        <v>0</v>
      </c>
      <c r="H92" s="36">
        <v>0</v>
      </c>
      <c r="I92" s="36">
        <f t="shared" si="16"/>
        <v>0</v>
      </c>
      <c r="J92" s="36">
        <f t="shared" si="16"/>
        <v>0</v>
      </c>
      <c r="K92" s="36">
        <f t="shared" si="16"/>
        <v>0</v>
      </c>
      <c r="L92" s="36">
        <f t="shared" si="16"/>
        <v>0</v>
      </c>
      <c r="M92" s="36">
        <f t="shared" si="16"/>
        <v>0</v>
      </c>
      <c r="N92" s="36">
        <f t="shared" si="16"/>
        <v>0</v>
      </c>
      <c r="O92" s="36">
        <f t="shared" si="16"/>
        <v>0</v>
      </c>
      <c r="P92" s="36">
        <f t="shared" si="16"/>
        <v>0</v>
      </c>
      <c r="Q92" s="36">
        <f t="shared" si="16"/>
        <v>0</v>
      </c>
      <c r="R92" s="36">
        <f t="shared" si="16"/>
        <v>0</v>
      </c>
      <c r="S92" s="36">
        <f t="shared" si="16"/>
        <v>0</v>
      </c>
      <c r="T92" s="36">
        <f t="shared" si="16"/>
        <v>0</v>
      </c>
      <c r="U92" s="36">
        <f t="shared" si="16"/>
        <v>0</v>
      </c>
      <c r="V92" s="36">
        <f t="shared" si="16"/>
        <v>0</v>
      </c>
      <c r="W92" s="36">
        <f t="shared" si="16"/>
        <v>0</v>
      </c>
      <c r="X92" s="36">
        <f t="shared" si="16"/>
        <v>0</v>
      </c>
      <c r="Y92" s="36">
        <f t="shared" si="16"/>
        <v>0</v>
      </c>
      <c r="Z92" s="36">
        <f t="shared" si="16"/>
        <v>0</v>
      </c>
      <c r="AA92" s="36">
        <f t="shared" si="16"/>
        <v>0</v>
      </c>
      <c r="AB92" s="36">
        <f t="shared" si="16"/>
        <v>0</v>
      </c>
      <c r="AC92" s="36">
        <f t="shared" si="16"/>
        <v>0</v>
      </c>
      <c r="AD92" s="36">
        <f t="shared" si="16"/>
        <v>3064.6</v>
      </c>
      <c r="AE92" s="36">
        <f t="shared" si="16"/>
        <v>0</v>
      </c>
      <c r="AF92" s="75"/>
    </row>
    <row r="93" spans="1:32" s="26" customFormat="1" ht="18.75" x14ac:dyDescent="0.3">
      <c r="A93" s="48" t="s">
        <v>31</v>
      </c>
      <c r="B93" s="38">
        <f>H93+J93+L93+N93+P93+R93+T93+V93+X93+Z93+AB93+AD93</f>
        <v>0</v>
      </c>
      <c r="C93" s="38">
        <f t="shared" ref="C93:R96" si="17">I93+K93+M93+O93+Q93+S93+U93+W93+Y93+AA93+AC93+AE93</f>
        <v>0</v>
      </c>
      <c r="D93" s="38">
        <f t="shared" si="17"/>
        <v>0</v>
      </c>
      <c r="E93" s="38">
        <f t="shared" si="17"/>
        <v>0</v>
      </c>
      <c r="F93" s="38">
        <f t="shared" si="17"/>
        <v>0</v>
      </c>
      <c r="G93" s="38">
        <f t="shared" si="17"/>
        <v>0</v>
      </c>
      <c r="H93" s="38">
        <f t="shared" si="17"/>
        <v>0</v>
      </c>
      <c r="I93" s="38">
        <f t="shared" si="17"/>
        <v>0</v>
      </c>
      <c r="J93" s="38">
        <f t="shared" si="17"/>
        <v>0</v>
      </c>
      <c r="K93" s="38">
        <f t="shared" si="17"/>
        <v>0</v>
      </c>
      <c r="L93" s="38">
        <f t="shared" si="17"/>
        <v>0</v>
      </c>
      <c r="M93" s="38">
        <f t="shared" si="17"/>
        <v>0</v>
      </c>
      <c r="N93" s="38">
        <f t="shared" si="17"/>
        <v>0</v>
      </c>
      <c r="O93" s="38">
        <f t="shared" si="17"/>
        <v>0</v>
      </c>
      <c r="P93" s="38">
        <f t="shared" si="17"/>
        <v>0</v>
      </c>
      <c r="Q93" s="38">
        <f t="shared" si="17"/>
        <v>0</v>
      </c>
      <c r="R93" s="38">
        <f t="shared" si="17"/>
        <v>0</v>
      </c>
      <c r="S93" s="38">
        <f t="shared" ref="S93:AE96" si="18">Y93+AA93+AC93+AE93+AG93+AI93+AK93+AM93+AO93+AQ93+AS93+AU93</f>
        <v>0</v>
      </c>
      <c r="T93" s="38">
        <f t="shared" si="18"/>
        <v>0</v>
      </c>
      <c r="U93" s="38">
        <f t="shared" si="18"/>
        <v>0</v>
      </c>
      <c r="V93" s="38">
        <f t="shared" si="18"/>
        <v>0</v>
      </c>
      <c r="W93" s="38">
        <f t="shared" si="18"/>
        <v>0</v>
      </c>
      <c r="X93" s="38">
        <f t="shared" si="18"/>
        <v>0</v>
      </c>
      <c r="Y93" s="38">
        <f t="shared" si="18"/>
        <v>0</v>
      </c>
      <c r="Z93" s="38">
        <f t="shared" si="18"/>
        <v>0</v>
      </c>
      <c r="AA93" s="38">
        <f t="shared" si="18"/>
        <v>0</v>
      </c>
      <c r="AB93" s="38">
        <f t="shared" si="18"/>
        <v>0</v>
      </c>
      <c r="AC93" s="38">
        <f t="shared" si="18"/>
        <v>0</v>
      </c>
      <c r="AD93" s="38">
        <f t="shared" si="18"/>
        <v>0</v>
      </c>
      <c r="AE93" s="38">
        <f t="shared" si="18"/>
        <v>0</v>
      </c>
      <c r="AF93" s="75"/>
    </row>
    <row r="94" spans="1:32" s="26" customFormat="1" ht="37.5" x14ac:dyDescent="0.3">
      <c r="A94" s="48" t="s">
        <v>32</v>
      </c>
      <c r="B94" s="38">
        <f>H94+J94+L94+N94+P94+R94+T94+V94+X94+Z94+AB94+AD94</f>
        <v>0</v>
      </c>
      <c r="C94" s="38">
        <f t="shared" si="17"/>
        <v>0</v>
      </c>
      <c r="D94" s="38">
        <f t="shared" si="17"/>
        <v>0</v>
      </c>
      <c r="E94" s="38">
        <f t="shared" si="17"/>
        <v>0</v>
      </c>
      <c r="F94" s="38">
        <f t="shared" si="17"/>
        <v>0</v>
      </c>
      <c r="G94" s="38">
        <f t="shared" si="17"/>
        <v>0</v>
      </c>
      <c r="H94" s="38">
        <f t="shared" si="17"/>
        <v>0</v>
      </c>
      <c r="I94" s="38">
        <f t="shared" si="17"/>
        <v>0</v>
      </c>
      <c r="J94" s="38">
        <f t="shared" si="17"/>
        <v>0</v>
      </c>
      <c r="K94" s="38">
        <f t="shared" si="17"/>
        <v>0</v>
      </c>
      <c r="L94" s="38">
        <f t="shared" si="17"/>
        <v>0</v>
      </c>
      <c r="M94" s="38">
        <f t="shared" si="17"/>
        <v>0</v>
      </c>
      <c r="N94" s="38">
        <f t="shared" si="17"/>
        <v>0</v>
      </c>
      <c r="O94" s="38">
        <f t="shared" si="17"/>
        <v>0</v>
      </c>
      <c r="P94" s="38">
        <f t="shared" si="17"/>
        <v>0</v>
      </c>
      <c r="Q94" s="38">
        <f t="shared" si="17"/>
        <v>0</v>
      </c>
      <c r="R94" s="38">
        <f t="shared" si="17"/>
        <v>0</v>
      </c>
      <c r="S94" s="38">
        <f t="shared" si="18"/>
        <v>0</v>
      </c>
      <c r="T94" s="38">
        <f t="shared" si="18"/>
        <v>0</v>
      </c>
      <c r="U94" s="38">
        <f t="shared" si="18"/>
        <v>0</v>
      </c>
      <c r="V94" s="38">
        <f t="shared" si="18"/>
        <v>0</v>
      </c>
      <c r="W94" s="38">
        <f t="shared" si="18"/>
        <v>0</v>
      </c>
      <c r="X94" s="38">
        <f t="shared" si="18"/>
        <v>0</v>
      </c>
      <c r="Y94" s="38">
        <f t="shared" si="18"/>
        <v>0</v>
      </c>
      <c r="Z94" s="38">
        <f t="shared" si="18"/>
        <v>0</v>
      </c>
      <c r="AA94" s="38">
        <f t="shared" si="18"/>
        <v>0</v>
      </c>
      <c r="AB94" s="38">
        <f t="shared" si="18"/>
        <v>0</v>
      </c>
      <c r="AC94" s="38">
        <f t="shared" si="18"/>
        <v>0</v>
      </c>
      <c r="AD94" s="38">
        <f t="shared" si="18"/>
        <v>0</v>
      </c>
      <c r="AE94" s="38">
        <f t="shared" si="18"/>
        <v>0</v>
      </c>
      <c r="AF94" s="75"/>
    </row>
    <row r="95" spans="1:32" s="26" customFormat="1" ht="25.5" customHeight="1" x14ac:dyDescent="0.25">
      <c r="A95" s="37" t="s">
        <v>33</v>
      </c>
      <c r="B95" s="38">
        <f>AD95</f>
        <v>3064.6</v>
      </c>
      <c r="C95" s="38">
        <f t="shared" si="17"/>
        <v>0</v>
      </c>
      <c r="D95" s="38">
        <v>0</v>
      </c>
      <c r="E95" s="38">
        <f t="shared" si="17"/>
        <v>0</v>
      </c>
      <c r="F95" s="38">
        <v>0</v>
      </c>
      <c r="G95" s="38">
        <f t="shared" si="17"/>
        <v>0</v>
      </c>
      <c r="H95" s="38">
        <v>0</v>
      </c>
      <c r="I95" s="38">
        <f t="shared" si="17"/>
        <v>0</v>
      </c>
      <c r="J95" s="38">
        <v>0</v>
      </c>
      <c r="K95" s="38">
        <f t="shared" si="17"/>
        <v>0</v>
      </c>
      <c r="L95" s="38">
        <v>0</v>
      </c>
      <c r="M95" s="38">
        <f t="shared" si="17"/>
        <v>0</v>
      </c>
      <c r="N95" s="38">
        <v>0</v>
      </c>
      <c r="O95" s="38">
        <f t="shared" si="17"/>
        <v>0</v>
      </c>
      <c r="P95" s="38">
        <v>0</v>
      </c>
      <c r="Q95" s="38">
        <f t="shared" si="17"/>
        <v>0</v>
      </c>
      <c r="R95" s="38">
        <v>0</v>
      </c>
      <c r="S95" s="38">
        <f t="shared" si="18"/>
        <v>0</v>
      </c>
      <c r="T95" s="38">
        <v>0</v>
      </c>
      <c r="U95" s="38">
        <f t="shared" si="18"/>
        <v>0</v>
      </c>
      <c r="V95" s="38">
        <v>0</v>
      </c>
      <c r="W95" s="38">
        <f t="shared" si="18"/>
        <v>0</v>
      </c>
      <c r="X95" s="38">
        <v>0</v>
      </c>
      <c r="Y95" s="38">
        <f t="shared" si="18"/>
        <v>0</v>
      </c>
      <c r="Z95" s="38">
        <f t="shared" si="18"/>
        <v>0</v>
      </c>
      <c r="AA95" s="38">
        <f t="shared" si="18"/>
        <v>0</v>
      </c>
      <c r="AB95" s="38">
        <f t="shared" si="18"/>
        <v>0</v>
      </c>
      <c r="AC95" s="38">
        <f t="shared" si="18"/>
        <v>0</v>
      </c>
      <c r="AD95" s="38">
        <v>3064.6</v>
      </c>
      <c r="AE95" s="38">
        <f t="shared" si="18"/>
        <v>0</v>
      </c>
      <c r="AF95" s="75"/>
    </row>
    <row r="96" spans="1:32" s="26" customFormat="1" ht="18.75" x14ac:dyDescent="0.3">
      <c r="A96" s="48" t="s">
        <v>35</v>
      </c>
      <c r="B96" s="38">
        <f>H96+J96+L96+N96+P96+R96+T96+V96+X96+Z96+AB96+AD96</f>
        <v>0</v>
      </c>
      <c r="C96" s="38">
        <f t="shared" si="17"/>
        <v>0</v>
      </c>
      <c r="D96" s="38">
        <f t="shared" si="17"/>
        <v>0</v>
      </c>
      <c r="E96" s="38">
        <f t="shared" si="17"/>
        <v>0</v>
      </c>
      <c r="F96" s="38">
        <f t="shared" si="17"/>
        <v>0</v>
      </c>
      <c r="G96" s="38">
        <f t="shared" si="17"/>
        <v>0</v>
      </c>
      <c r="H96" s="38">
        <f t="shared" si="17"/>
        <v>0</v>
      </c>
      <c r="I96" s="38">
        <f t="shared" si="17"/>
        <v>0</v>
      </c>
      <c r="J96" s="38">
        <f t="shared" si="17"/>
        <v>0</v>
      </c>
      <c r="K96" s="38">
        <f t="shared" si="17"/>
        <v>0</v>
      </c>
      <c r="L96" s="38">
        <f t="shared" si="17"/>
        <v>0</v>
      </c>
      <c r="M96" s="38">
        <f t="shared" si="17"/>
        <v>0</v>
      </c>
      <c r="N96" s="38">
        <f t="shared" si="17"/>
        <v>0</v>
      </c>
      <c r="O96" s="38">
        <f t="shared" si="17"/>
        <v>0</v>
      </c>
      <c r="P96" s="38">
        <f t="shared" si="17"/>
        <v>0</v>
      </c>
      <c r="Q96" s="38">
        <f t="shared" si="17"/>
        <v>0</v>
      </c>
      <c r="R96" s="38">
        <f t="shared" si="17"/>
        <v>0</v>
      </c>
      <c r="S96" s="38">
        <f t="shared" si="18"/>
        <v>0</v>
      </c>
      <c r="T96" s="38">
        <f t="shared" si="18"/>
        <v>0</v>
      </c>
      <c r="U96" s="38">
        <f t="shared" si="18"/>
        <v>0</v>
      </c>
      <c r="V96" s="38">
        <f t="shared" si="18"/>
        <v>0</v>
      </c>
      <c r="W96" s="38">
        <f t="shared" si="18"/>
        <v>0</v>
      </c>
      <c r="X96" s="38">
        <f t="shared" si="18"/>
        <v>0</v>
      </c>
      <c r="Y96" s="38">
        <f t="shared" si="18"/>
        <v>0</v>
      </c>
      <c r="Z96" s="38">
        <f t="shared" si="18"/>
        <v>0</v>
      </c>
      <c r="AA96" s="38">
        <f t="shared" si="18"/>
        <v>0</v>
      </c>
      <c r="AB96" s="38">
        <f t="shared" si="18"/>
        <v>0</v>
      </c>
      <c r="AC96" s="38">
        <f t="shared" si="18"/>
        <v>0</v>
      </c>
      <c r="AD96" s="38">
        <f t="shared" si="18"/>
        <v>0</v>
      </c>
      <c r="AE96" s="38">
        <f t="shared" si="18"/>
        <v>0</v>
      </c>
      <c r="AF96" s="75"/>
    </row>
    <row r="97" spans="1:32" s="26" customFormat="1" ht="18.75" x14ac:dyDescent="0.25">
      <c r="A97" s="77" t="s">
        <v>59</v>
      </c>
      <c r="B97" s="78">
        <f>+B80+B74+B68+B29</f>
        <v>309350.77</v>
      </c>
      <c r="C97" s="78">
        <v>0</v>
      </c>
      <c r="D97" s="78">
        <f>D98+D99+D100+D102</f>
        <v>656.4</v>
      </c>
      <c r="E97" s="78">
        <f>E98+E99+E100+E102</f>
        <v>656.4</v>
      </c>
      <c r="F97" s="78">
        <f t="shared" si="6"/>
        <v>0.21218631523044212</v>
      </c>
      <c r="G97" s="78" t="e">
        <f t="shared" ref="G97:G102" si="19">E97/C97*100</f>
        <v>#DIV/0!</v>
      </c>
      <c r="H97" s="78">
        <f t="shared" ref="H97:AE97" si="20">H86+H74+H68+H29</f>
        <v>18053.060000000001</v>
      </c>
      <c r="I97" s="78">
        <f t="shared" si="20"/>
        <v>13876.9</v>
      </c>
      <c r="J97" s="78">
        <f t="shared" si="20"/>
        <v>27511.83</v>
      </c>
      <c r="K97" s="78">
        <f t="shared" si="20"/>
        <v>24743.145</v>
      </c>
      <c r="L97" s="78">
        <f t="shared" si="20"/>
        <v>27279.85</v>
      </c>
      <c r="M97" s="78">
        <f t="shared" si="20"/>
        <v>19277.982</v>
      </c>
      <c r="N97" s="78">
        <f t="shared" si="20"/>
        <v>29441.440000000002</v>
      </c>
      <c r="O97" s="78">
        <f t="shared" si="20"/>
        <v>22461.039999999997</v>
      </c>
      <c r="P97" s="78">
        <f t="shared" si="20"/>
        <v>32149.07</v>
      </c>
      <c r="Q97" s="78">
        <f t="shared" si="20"/>
        <v>24402.293999999998</v>
      </c>
      <c r="R97" s="78">
        <f t="shared" si="20"/>
        <v>29284.700000000004</v>
      </c>
      <c r="S97" s="78">
        <f t="shared" si="20"/>
        <v>35217.715000000004</v>
      </c>
      <c r="T97" s="78">
        <f t="shared" si="20"/>
        <v>29646.7</v>
      </c>
      <c r="U97" s="78">
        <f t="shared" si="20"/>
        <v>28834.317999999999</v>
      </c>
      <c r="V97" s="78">
        <f t="shared" si="20"/>
        <v>21747.38</v>
      </c>
      <c r="W97" s="78">
        <f t="shared" si="20"/>
        <v>20483.637999999999</v>
      </c>
      <c r="X97" s="78">
        <f t="shared" si="20"/>
        <v>17899.75</v>
      </c>
      <c r="Y97" s="78">
        <f t="shared" si="20"/>
        <v>16989.260000000002</v>
      </c>
      <c r="Z97" s="78">
        <f t="shared" si="20"/>
        <v>21977.23</v>
      </c>
      <c r="AA97" s="78">
        <f t="shared" si="20"/>
        <v>18927.809999999998</v>
      </c>
      <c r="AB97" s="78">
        <f t="shared" si="20"/>
        <v>21742.739999999998</v>
      </c>
      <c r="AC97" s="78">
        <f t="shared" si="20"/>
        <v>14605.8</v>
      </c>
      <c r="AD97" s="78">
        <f t="shared" si="20"/>
        <v>29552.42</v>
      </c>
      <c r="AE97" s="78">
        <f t="shared" si="20"/>
        <v>0</v>
      </c>
      <c r="AF97" s="75"/>
    </row>
    <row r="98" spans="1:32" s="26" customFormat="1" ht="18.75" x14ac:dyDescent="0.25">
      <c r="A98" s="37" t="s">
        <v>31</v>
      </c>
      <c r="B98" s="38">
        <f>SUM(H98+J98+L98+N98+P98+R98+T98+V98+X98+Z98+AB98+AD98)</f>
        <v>0</v>
      </c>
      <c r="C98" s="38">
        <f>H98+J98+L98+N98+P98+R98+T98+V98+X98+Z98+AB98</f>
        <v>0</v>
      </c>
      <c r="D98" s="38">
        <f>E98</f>
        <v>0</v>
      </c>
      <c r="E98" s="38">
        <f>I98+K98+M98+O98+Q98+S98+U98+W98+Y98+AA98+AC98+AE98</f>
        <v>0</v>
      </c>
      <c r="F98" s="36" t="e">
        <f t="shared" si="6"/>
        <v>#DIV/0!</v>
      </c>
      <c r="G98" s="36" t="e">
        <f t="shared" si="19"/>
        <v>#DIV/0!</v>
      </c>
      <c r="H98" s="38">
        <f t="shared" ref="H98:AE98" si="21">H37+H43+H49+H55+H61+H69+H75</f>
        <v>0</v>
      </c>
      <c r="I98" s="38">
        <f t="shared" si="21"/>
        <v>0</v>
      </c>
      <c r="J98" s="38">
        <f t="shared" si="21"/>
        <v>0</v>
      </c>
      <c r="K98" s="38">
        <f t="shared" si="21"/>
        <v>0</v>
      </c>
      <c r="L98" s="38">
        <f t="shared" si="21"/>
        <v>0</v>
      </c>
      <c r="M98" s="38">
        <f t="shared" si="21"/>
        <v>0</v>
      </c>
      <c r="N98" s="38">
        <f t="shared" si="21"/>
        <v>0</v>
      </c>
      <c r="O98" s="38">
        <f t="shared" si="21"/>
        <v>0</v>
      </c>
      <c r="P98" s="38">
        <f t="shared" si="21"/>
        <v>0</v>
      </c>
      <c r="Q98" s="38">
        <f t="shared" si="21"/>
        <v>0</v>
      </c>
      <c r="R98" s="38">
        <f t="shared" si="21"/>
        <v>0</v>
      </c>
      <c r="S98" s="38">
        <f t="shared" si="21"/>
        <v>0</v>
      </c>
      <c r="T98" s="38">
        <f t="shared" si="21"/>
        <v>0</v>
      </c>
      <c r="U98" s="38">
        <f t="shared" si="21"/>
        <v>0</v>
      </c>
      <c r="V98" s="38">
        <f t="shared" si="21"/>
        <v>0</v>
      </c>
      <c r="W98" s="38">
        <f t="shared" si="21"/>
        <v>0</v>
      </c>
      <c r="X98" s="38">
        <f t="shared" si="21"/>
        <v>0</v>
      </c>
      <c r="Y98" s="38">
        <f t="shared" si="21"/>
        <v>0</v>
      </c>
      <c r="Z98" s="38">
        <f t="shared" si="21"/>
        <v>0</v>
      </c>
      <c r="AA98" s="38">
        <f t="shared" si="21"/>
        <v>0</v>
      </c>
      <c r="AB98" s="38">
        <f t="shared" si="21"/>
        <v>0</v>
      </c>
      <c r="AC98" s="38">
        <f t="shared" si="21"/>
        <v>0</v>
      </c>
      <c r="AD98" s="38">
        <f t="shared" si="21"/>
        <v>0</v>
      </c>
      <c r="AE98" s="38">
        <f t="shared" si="21"/>
        <v>0</v>
      </c>
      <c r="AF98" s="75"/>
    </row>
    <row r="99" spans="1:32" s="26" customFormat="1" ht="37.5" x14ac:dyDescent="0.3">
      <c r="A99" s="59" t="s">
        <v>32</v>
      </c>
      <c r="B99" s="38">
        <v>0</v>
      </c>
      <c r="C99" s="38">
        <v>0</v>
      </c>
      <c r="D99" s="38">
        <f>E99</f>
        <v>0</v>
      </c>
      <c r="E99" s="38">
        <f>I99+K99+M99+O99+Q99+S99+U99+W99+Y99+AA99+AC99+AE99</f>
        <v>0</v>
      </c>
      <c r="F99" s="36" t="e">
        <f t="shared" si="6"/>
        <v>#DIV/0!</v>
      </c>
      <c r="G99" s="36" t="e">
        <f t="shared" si="19"/>
        <v>#DIV/0!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  <c r="T99" s="38">
        <v>0</v>
      </c>
      <c r="U99" s="38">
        <v>0</v>
      </c>
      <c r="V99" s="38">
        <v>0</v>
      </c>
      <c r="W99" s="38">
        <v>0</v>
      </c>
      <c r="X99" s="38">
        <v>0</v>
      </c>
      <c r="Y99" s="38">
        <v>0</v>
      </c>
      <c r="Z99" s="38">
        <v>0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75"/>
    </row>
    <row r="100" spans="1:32" s="26" customFormat="1" ht="18.75" x14ac:dyDescent="0.3">
      <c r="A100" s="59" t="s">
        <v>33</v>
      </c>
      <c r="B100" s="38">
        <f>B89+B77+B32</f>
        <v>4012.6</v>
      </c>
      <c r="C100" s="38">
        <v>0</v>
      </c>
      <c r="D100" s="38">
        <f>D89+D77+D32</f>
        <v>656.4</v>
      </c>
      <c r="E100" s="38">
        <f>E89+E77+E32</f>
        <v>656.4</v>
      </c>
      <c r="F100" s="36">
        <f t="shared" si="6"/>
        <v>16.358470816926683</v>
      </c>
      <c r="G100" s="36" t="e">
        <f t="shared" si="19"/>
        <v>#DIV/0!</v>
      </c>
      <c r="H100" s="38">
        <f t="shared" ref="H100:AE100" si="22">H89+H77+H32</f>
        <v>0</v>
      </c>
      <c r="I100" s="38">
        <f t="shared" si="22"/>
        <v>0</v>
      </c>
      <c r="J100" s="38">
        <f t="shared" si="22"/>
        <v>0</v>
      </c>
      <c r="K100" s="38">
        <f t="shared" si="22"/>
        <v>0</v>
      </c>
      <c r="L100" s="38">
        <f t="shared" si="22"/>
        <v>0</v>
      </c>
      <c r="M100" s="38">
        <f t="shared" si="22"/>
        <v>0</v>
      </c>
      <c r="N100" s="38">
        <f t="shared" si="22"/>
        <v>150</v>
      </c>
      <c r="O100" s="38">
        <f t="shared" si="22"/>
        <v>0</v>
      </c>
      <c r="P100" s="38">
        <f t="shared" si="22"/>
        <v>0</v>
      </c>
      <c r="Q100" s="38">
        <f t="shared" si="22"/>
        <v>0</v>
      </c>
      <c r="R100" s="38">
        <f t="shared" si="22"/>
        <v>181.2</v>
      </c>
      <c r="S100" s="38">
        <f t="shared" si="22"/>
        <v>184.2</v>
      </c>
      <c r="T100" s="38">
        <f t="shared" si="22"/>
        <v>0</v>
      </c>
      <c r="U100" s="38">
        <f t="shared" si="22"/>
        <v>0</v>
      </c>
      <c r="V100" s="38">
        <f t="shared" si="22"/>
        <v>965.5</v>
      </c>
      <c r="W100" s="38">
        <f t="shared" si="22"/>
        <v>0</v>
      </c>
      <c r="X100" s="38">
        <f t="shared" si="22"/>
        <v>506.4</v>
      </c>
      <c r="Y100" s="38">
        <f t="shared" si="22"/>
        <v>0</v>
      </c>
      <c r="Z100" s="38">
        <f t="shared" si="22"/>
        <v>0</v>
      </c>
      <c r="AA100" s="38">
        <f t="shared" si="22"/>
        <v>0</v>
      </c>
      <c r="AB100" s="38">
        <f t="shared" si="22"/>
        <v>0</v>
      </c>
      <c r="AC100" s="38">
        <f t="shared" si="22"/>
        <v>472.2</v>
      </c>
      <c r="AD100" s="38">
        <f t="shared" si="22"/>
        <v>2209.5</v>
      </c>
      <c r="AE100" s="38">
        <f t="shared" si="22"/>
        <v>0</v>
      </c>
      <c r="AF100" s="75"/>
    </row>
    <row r="101" spans="1:32" s="26" customFormat="1" ht="37.5" x14ac:dyDescent="0.3">
      <c r="A101" s="48" t="s">
        <v>60</v>
      </c>
      <c r="B101" s="38">
        <f>SUM(H101+J101+L101+N101+P101+R101+T101+V101+X101+Z101+AB101+AD101)</f>
        <v>75.599999999999994</v>
      </c>
      <c r="C101" s="38">
        <f>H101+J101+L101+N101+P101+R101+T101+V101+X101+Z101+AB101</f>
        <v>75.599999999999994</v>
      </c>
      <c r="D101" s="38">
        <f>E101</f>
        <v>75.5</v>
      </c>
      <c r="E101" s="38">
        <f>I101+K101+M101+O101+Q101+S101+U101+W101+Y101+AA101+AC101+AE101</f>
        <v>75.5</v>
      </c>
      <c r="F101" s="36">
        <f t="shared" si="6"/>
        <v>99.867724867724874</v>
      </c>
      <c r="G101" s="36">
        <f t="shared" si="19"/>
        <v>99.867724867724874</v>
      </c>
      <c r="H101" s="38">
        <f t="shared" ref="H101:AE101" si="23">H64+H17</f>
        <v>0</v>
      </c>
      <c r="I101" s="38">
        <f t="shared" si="23"/>
        <v>0</v>
      </c>
      <c r="J101" s="38">
        <f t="shared" si="23"/>
        <v>0</v>
      </c>
      <c r="K101" s="38">
        <f t="shared" si="23"/>
        <v>0</v>
      </c>
      <c r="L101" s="38">
        <f t="shared" si="23"/>
        <v>0</v>
      </c>
      <c r="M101" s="38">
        <f t="shared" si="23"/>
        <v>0</v>
      </c>
      <c r="N101" s="38">
        <f t="shared" si="23"/>
        <v>75.599999999999994</v>
      </c>
      <c r="O101" s="38">
        <f t="shared" si="23"/>
        <v>75.5</v>
      </c>
      <c r="P101" s="38">
        <f t="shared" si="23"/>
        <v>0</v>
      </c>
      <c r="Q101" s="38">
        <f t="shared" si="23"/>
        <v>0</v>
      </c>
      <c r="R101" s="38">
        <f t="shared" si="23"/>
        <v>0</v>
      </c>
      <c r="S101" s="38">
        <f t="shared" si="23"/>
        <v>0</v>
      </c>
      <c r="T101" s="38">
        <f t="shared" si="23"/>
        <v>0</v>
      </c>
      <c r="U101" s="38">
        <f t="shared" si="23"/>
        <v>0</v>
      </c>
      <c r="V101" s="38">
        <f t="shared" si="23"/>
        <v>0</v>
      </c>
      <c r="W101" s="38">
        <f t="shared" si="23"/>
        <v>0</v>
      </c>
      <c r="X101" s="38">
        <f t="shared" si="23"/>
        <v>0</v>
      </c>
      <c r="Y101" s="38">
        <f t="shared" si="23"/>
        <v>0</v>
      </c>
      <c r="Z101" s="38">
        <f t="shared" si="23"/>
        <v>0</v>
      </c>
      <c r="AA101" s="38">
        <f t="shared" si="23"/>
        <v>0</v>
      </c>
      <c r="AB101" s="38">
        <f t="shared" si="23"/>
        <v>0</v>
      </c>
      <c r="AC101" s="38">
        <f t="shared" si="23"/>
        <v>0</v>
      </c>
      <c r="AD101" s="38">
        <f t="shared" si="23"/>
        <v>0</v>
      </c>
      <c r="AE101" s="38">
        <f t="shared" si="23"/>
        <v>0</v>
      </c>
      <c r="AF101" s="75"/>
    </row>
    <row r="102" spans="1:32" s="26" customFormat="1" ht="18.75" x14ac:dyDescent="0.3">
      <c r="A102" s="59" t="s">
        <v>35</v>
      </c>
      <c r="B102" s="38">
        <v>0</v>
      </c>
      <c r="C102" s="38">
        <v>0</v>
      </c>
      <c r="D102" s="38">
        <v>0</v>
      </c>
      <c r="E102" s="38">
        <v>0</v>
      </c>
      <c r="F102" s="36" t="e">
        <f t="shared" si="6"/>
        <v>#DIV/0!</v>
      </c>
      <c r="G102" s="36" t="e">
        <f t="shared" si="19"/>
        <v>#DIV/0!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  <c r="Q102" s="38">
        <v>0</v>
      </c>
      <c r="R102" s="38">
        <v>0</v>
      </c>
      <c r="S102" s="38">
        <v>0</v>
      </c>
      <c r="T102" s="38">
        <v>0</v>
      </c>
      <c r="U102" s="38">
        <v>0</v>
      </c>
      <c r="V102" s="38">
        <v>0</v>
      </c>
      <c r="W102" s="38">
        <v>0</v>
      </c>
      <c r="X102" s="38">
        <v>0</v>
      </c>
      <c r="Y102" s="38">
        <v>0</v>
      </c>
      <c r="Z102" s="38">
        <v>0</v>
      </c>
      <c r="AA102" s="38">
        <v>0</v>
      </c>
      <c r="AB102" s="38">
        <v>0</v>
      </c>
      <c r="AC102" s="38">
        <v>0</v>
      </c>
      <c r="AD102" s="38">
        <v>0</v>
      </c>
      <c r="AE102" s="38">
        <v>0</v>
      </c>
      <c r="AF102" s="79"/>
    </row>
    <row r="103" spans="1:32" s="26" customFormat="1" ht="18.75" x14ac:dyDescent="0.3">
      <c r="A103" s="80" t="s">
        <v>61</v>
      </c>
      <c r="B103" s="81"/>
      <c r="C103" s="81"/>
      <c r="D103" s="81"/>
      <c r="E103" s="81"/>
      <c r="F103" s="36"/>
      <c r="G103" s="36"/>
      <c r="H103" s="81"/>
      <c r="I103" s="81"/>
      <c r="J103" s="81"/>
      <c r="K103" s="81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3"/>
      <c r="AE103" s="24"/>
      <c r="AF103" s="25"/>
    </row>
    <row r="104" spans="1:32" s="26" customFormat="1" ht="18.75" x14ac:dyDescent="0.3">
      <c r="A104" s="80" t="s">
        <v>62</v>
      </c>
      <c r="B104" s="81"/>
      <c r="C104" s="81"/>
      <c r="D104" s="81"/>
      <c r="E104" s="81"/>
      <c r="F104" s="36"/>
      <c r="G104" s="36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4"/>
      <c r="AE104" s="29"/>
      <c r="AF104" s="25"/>
    </row>
    <row r="105" spans="1:32" s="26" customFormat="1" ht="20.25" x14ac:dyDescent="0.25">
      <c r="A105" s="85" t="s">
        <v>37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7"/>
      <c r="AE105" s="88"/>
      <c r="AF105" s="34"/>
    </row>
    <row r="106" spans="1:32" s="26" customFormat="1" ht="80.25" customHeight="1" x14ac:dyDescent="0.25">
      <c r="A106" s="35" t="s">
        <v>63</v>
      </c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24"/>
      <c r="AF106" s="25"/>
    </row>
    <row r="107" spans="1:32" s="26" customFormat="1" ht="24" customHeight="1" x14ac:dyDescent="0.3">
      <c r="A107" s="89" t="s">
        <v>30</v>
      </c>
      <c r="B107" s="36">
        <f>H107+J107+L107+N107+P107+R107+T107+V107+X107+Z107+AB107+AD107</f>
        <v>4663.6000000000004</v>
      </c>
      <c r="C107" s="36">
        <f>C108+C109+C110+C111</f>
        <v>861.95</v>
      </c>
      <c r="D107" s="36">
        <f>D108+D109+D110+D111</f>
        <v>3134.3999999999996</v>
      </c>
      <c r="E107" s="36">
        <f>E108+E109+E110+E111</f>
        <v>3134.3999999999996</v>
      </c>
      <c r="F107" s="36">
        <f t="shared" si="6"/>
        <v>67.209880778797483</v>
      </c>
      <c r="G107" s="36">
        <f>E107/C107*100%</f>
        <v>3.6364058240037118</v>
      </c>
      <c r="H107" s="36">
        <f t="shared" ref="H107:AE107" si="24">H108+H109+H110+H111</f>
        <v>1103.77</v>
      </c>
      <c r="I107" s="36">
        <f t="shared" si="24"/>
        <v>578.6</v>
      </c>
      <c r="J107" s="36">
        <f t="shared" si="24"/>
        <v>977.18</v>
      </c>
      <c r="K107" s="36">
        <f t="shared" si="24"/>
        <v>734.5</v>
      </c>
      <c r="L107" s="36">
        <f t="shared" si="24"/>
        <v>611.9</v>
      </c>
      <c r="M107" s="36">
        <f t="shared" si="24"/>
        <v>886.3</v>
      </c>
      <c r="N107" s="36">
        <f t="shared" si="24"/>
        <v>497.15</v>
      </c>
      <c r="O107" s="36">
        <f t="shared" si="24"/>
        <v>42.9</v>
      </c>
      <c r="P107" s="36">
        <f t="shared" si="24"/>
        <v>241.2</v>
      </c>
      <c r="Q107" s="36">
        <f t="shared" si="24"/>
        <v>235.8</v>
      </c>
      <c r="R107" s="36">
        <f t="shared" si="24"/>
        <v>123.6</v>
      </c>
      <c r="S107" s="36">
        <f t="shared" si="24"/>
        <v>89</v>
      </c>
      <c r="T107" s="36">
        <f t="shared" si="24"/>
        <v>0</v>
      </c>
      <c r="U107" s="36">
        <f t="shared" si="24"/>
        <v>0</v>
      </c>
      <c r="V107" s="36">
        <f t="shared" si="24"/>
        <v>0</v>
      </c>
      <c r="W107" s="36">
        <f t="shared" si="24"/>
        <v>0</v>
      </c>
      <c r="X107" s="36">
        <f t="shared" si="24"/>
        <v>130.19999999999999</v>
      </c>
      <c r="Y107" s="36">
        <f t="shared" si="24"/>
        <v>277.7</v>
      </c>
      <c r="Z107" s="36">
        <f>Z111+Z110+Z109</f>
        <v>412.5</v>
      </c>
      <c r="AA107" s="36">
        <f t="shared" si="24"/>
        <v>0</v>
      </c>
      <c r="AB107" s="36">
        <f t="shared" si="24"/>
        <v>566.1</v>
      </c>
      <c r="AC107" s="36">
        <f t="shared" si="24"/>
        <v>289.60000000000002</v>
      </c>
      <c r="AD107" s="36">
        <f t="shared" si="24"/>
        <v>0</v>
      </c>
      <c r="AE107" s="36">
        <f t="shared" si="24"/>
        <v>0</v>
      </c>
      <c r="AF107" s="25"/>
    </row>
    <row r="108" spans="1:32" s="26" customFormat="1" ht="18.75" x14ac:dyDescent="0.3">
      <c r="A108" s="59" t="s">
        <v>31</v>
      </c>
      <c r="B108" s="38">
        <f>SUM(H108:AD108)</f>
        <v>0</v>
      </c>
      <c r="C108" s="38">
        <f>H108+J108</f>
        <v>0</v>
      </c>
      <c r="D108" s="38">
        <f>E108</f>
        <v>0</v>
      </c>
      <c r="E108" s="38">
        <f>I108+K108+M108+O108+Q108+S108+U108+W108+Y108+AA108+AC108+AE108</f>
        <v>0</v>
      </c>
      <c r="F108" s="36" t="e">
        <f t="shared" si="6"/>
        <v>#DIV/0!</v>
      </c>
      <c r="G108" s="36" t="e">
        <f>E108/C108*100%</f>
        <v>#DIV/0!</v>
      </c>
      <c r="H108" s="52">
        <v>0</v>
      </c>
      <c r="I108" s="52">
        <v>0</v>
      </c>
      <c r="J108" s="52">
        <v>0</v>
      </c>
      <c r="K108" s="52">
        <v>0</v>
      </c>
      <c r="L108" s="52">
        <v>0</v>
      </c>
      <c r="M108" s="52">
        <v>0</v>
      </c>
      <c r="N108" s="52">
        <v>0</v>
      </c>
      <c r="O108" s="52">
        <v>0</v>
      </c>
      <c r="P108" s="52">
        <v>0</v>
      </c>
      <c r="Q108" s="52">
        <v>0</v>
      </c>
      <c r="R108" s="52">
        <v>0</v>
      </c>
      <c r="S108" s="52">
        <v>0</v>
      </c>
      <c r="T108" s="52">
        <v>0</v>
      </c>
      <c r="U108" s="52">
        <v>0</v>
      </c>
      <c r="V108" s="52">
        <v>0</v>
      </c>
      <c r="W108" s="52">
        <v>0</v>
      </c>
      <c r="X108" s="52">
        <v>0</v>
      </c>
      <c r="Y108" s="52">
        <v>0</v>
      </c>
      <c r="Z108" s="52">
        <v>0</v>
      </c>
      <c r="AA108" s="52">
        <v>0</v>
      </c>
      <c r="AB108" s="52">
        <v>0</v>
      </c>
      <c r="AC108" s="52">
        <v>0</v>
      </c>
      <c r="AD108" s="52">
        <v>0</v>
      </c>
      <c r="AE108" s="52">
        <v>0</v>
      </c>
      <c r="AF108" s="90"/>
    </row>
    <row r="109" spans="1:32" s="26" customFormat="1" ht="37.5" x14ac:dyDescent="0.3">
      <c r="A109" s="59" t="s">
        <v>32</v>
      </c>
      <c r="B109" s="38">
        <v>0</v>
      </c>
      <c r="C109" s="38">
        <f>H109+J109</f>
        <v>0</v>
      </c>
      <c r="D109" s="38">
        <f>E109</f>
        <v>0</v>
      </c>
      <c r="E109" s="38">
        <f>I109+K109+M109+O109+Q109+S109+U109+W109+Y109+AA109+AC109+AE109</f>
        <v>0</v>
      </c>
      <c r="F109" s="36" t="e">
        <f t="shared" si="6"/>
        <v>#DIV/0!</v>
      </c>
      <c r="G109" s="36" t="e">
        <f>E109/C109*100%</f>
        <v>#DIV/0!</v>
      </c>
      <c r="H109" s="52">
        <v>0</v>
      </c>
      <c r="I109" s="52">
        <v>0</v>
      </c>
      <c r="J109" s="52">
        <v>0</v>
      </c>
      <c r="K109" s="52">
        <v>0</v>
      </c>
      <c r="L109" s="52">
        <v>0</v>
      </c>
      <c r="M109" s="52">
        <v>0</v>
      </c>
      <c r="N109" s="52">
        <v>0</v>
      </c>
      <c r="O109" s="52">
        <v>0</v>
      </c>
      <c r="P109" s="52">
        <v>0</v>
      </c>
      <c r="Q109" s="52">
        <v>0</v>
      </c>
      <c r="R109" s="52">
        <v>0</v>
      </c>
      <c r="S109" s="52">
        <v>0</v>
      </c>
      <c r="T109" s="52">
        <v>0</v>
      </c>
      <c r="U109" s="52">
        <v>0</v>
      </c>
      <c r="V109" s="52">
        <v>0</v>
      </c>
      <c r="W109" s="52">
        <v>0</v>
      </c>
      <c r="X109" s="52">
        <v>0</v>
      </c>
      <c r="Y109" s="52">
        <v>0</v>
      </c>
      <c r="Z109" s="52">
        <v>0</v>
      </c>
      <c r="AA109" s="52">
        <v>0</v>
      </c>
      <c r="AB109" s="52">
        <v>0</v>
      </c>
      <c r="AC109" s="52">
        <v>0</v>
      </c>
      <c r="AD109" s="52">
        <v>0</v>
      </c>
      <c r="AE109" s="52">
        <v>0</v>
      </c>
      <c r="AF109" s="90"/>
    </row>
    <row r="110" spans="1:32" s="26" customFormat="1" ht="60" x14ac:dyDescent="0.25">
      <c r="A110" s="54" t="s">
        <v>33</v>
      </c>
      <c r="B110" s="38">
        <f>SUM(H110+J110+L110+N110+P110+R110+T110+V110+X110+Z110+AB110+AD110)</f>
        <v>4663.6000000000004</v>
      </c>
      <c r="C110" s="38">
        <v>861.95</v>
      </c>
      <c r="D110" s="38">
        <f>E110</f>
        <v>3134.3999999999996</v>
      </c>
      <c r="E110" s="38">
        <f>I110+K110+M110+O110+Q110+S110+U110+W110+Y110+AA110+AC110+AE110</f>
        <v>3134.3999999999996</v>
      </c>
      <c r="F110" s="36">
        <f t="shared" si="6"/>
        <v>67.209880778797483</v>
      </c>
      <c r="G110" s="36">
        <f>E110/C110*100%</f>
        <v>3.6364058240037118</v>
      </c>
      <c r="H110" s="52">
        <v>1103.77</v>
      </c>
      <c r="I110" s="52">
        <v>578.6</v>
      </c>
      <c r="J110" s="52">
        <v>977.18</v>
      </c>
      <c r="K110" s="52">
        <v>734.5</v>
      </c>
      <c r="L110" s="52">
        <v>611.9</v>
      </c>
      <c r="M110" s="52">
        <v>886.3</v>
      </c>
      <c r="N110" s="52">
        <v>497.15</v>
      </c>
      <c r="O110" s="52">
        <v>42.9</v>
      </c>
      <c r="P110" s="52">
        <v>241.2</v>
      </c>
      <c r="Q110" s="52">
        <v>235.8</v>
      </c>
      <c r="R110" s="52">
        <v>123.6</v>
      </c>
      <c r="S110" s="52">
        <v>89</v>
      </c>
      <c r="T110" s="52">
        <v>0</v>
      </c>
      <c r="U110" s="52">
        <v>0</v>
      </c>
      <c r="V110" s="52">
        <v>0</v>
      </c>
      <c r="W110" s="52">
        <v>0</v>
      </c>
      <c r="X110" s="52">
        <v>130.19999999999999</v>
      </c>
      <c r="Y110" s="52">
        <v>277.7</v>
      </c>
      <c r="Z110" s="52">
        <v>412.5</v>
      </c>
      <c r="AA110" s="52">
        <v>0</v>
      </c>
      <c r="AB110" s="52">
        <v>566.1</v>
      </c>
      <c r="AC110" s="138">
        <v>289.60000000000002</v>
      </c>
      <c r="AD110" s="52">
        <v>0</v>
      </c>
      <c r="AE110" s="52">
        <v>0</v>
      </c>
      <c r="AF110" s="55" t="s">
        <v>64</v>
      </c>
    </row>
    <row r="111" spans="1:32" s="26" customFormat="1" ht="18.75" x14ac:dyDescent="0.3">
      <c r="A111" s="59" t="s">
        <v>35</v>
      </c>
      <c r="B111" s="38">
        <v>0</v>
      </c>
      <c r="C111" s="38">
        <f>H111+J111</f>
        <v>0</v>
      </c>
      <c r="D111" s="38">
        <f>E111</f>
        <v>0</v>
      </c>
      <c r="E111" s="38">
        <f>I111+K111+M111+O111+Q111+S111+U111+W111+Y111+AA111+AC111+AE111</f>
        <v>0</v>
      </c>
      <c r="F111" s="36" t="e">
        <f t="shared" si="6"/>
        <v>#DIV/0!</v>
      </c>
      <c r="G111" s="36" t="e">
        <f>E111/C111*100%</f>
        <v>#DIV/0!</v>
      </c>
      <c r="H111" s="52">
        <v>0</v>
      </c>
      <c r="I111" s="52">
        <v>0</v>
      </c>
      <c r="J111" s="52">
        <v>0</v>
      </c>
      <c r="K111" s="52">
        <v>0</v>
      </c>
      <c r="L111" s="52">
        <v>0</v>
      </c>
      <c r="M111" s="52">
        <v>0</v>
      </c>
      <c r="N111" s="52">
        <v>0</v>
      </c>
      <c r="O111" s="52">
        <v>0</v>
      </c>
      <c r="P111" s="52">
        <v>0</v>
      </c>
      <c r="Q111" s="52">
        <v>0</v>
      </c>
      <c r="R111" s="52">
        <v>0</v>
      </c>
      <c r="S111" s="52">
        <v>0</v>
      </c>
      <c r="T111" s="52">
        <v>0</v>
      </c>
      <c r="U111" s="52">
        <v>0</v>
      </c>
      <c r="V111" s="52">
        <v>0</v>
      </c>
      <c r="W111" s="52">
        <v>0</v>
      </c>
      <c r="X111" s="52">
        <v>0</v>
      </c>
      <c r="Y111" s="52">
        <v>0</v>
      </c>
      <c r="Z111" s="52">
        <v>0</v>
      </c>
      <c r="AA111" s="52">
        <v>0</v>
      </c>
      <c r="AB111" s="52">
        <v>0</v>
      </c>
      <c r="AC111" s="52">
        <v>0</v>
      </c>
      <c r="AD111" s="52">
        <v>0</v>
      </c>
      <c r="AE111" s="52">
        <v>0</v>
      </c>
      <c r="AF111" s="90"/>
    </row>
    <row r="112" spans="1:32" s="26" customFormat="1" ht="56.25" x14ac:dyDescent="0.25">
      <c r="A112" s="35" t="s">
        <v>65</v>
      </c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24"/>
      <c r="AF112" s="25"/>
    </row>
    <row r="113" spans="1:32" s="26" customFormat="1" ht="18.75" x14ac:dyDescent="0.3">
      <c r="A113" s="89" t="s">
        <v>30</v>
      </c>
      <c r="B113" s="36">
        <f>B114+B115+B116+B118</f>
        <v>21768.1</v>
      </c>
      <c r="C113" s="36">
        <f>C114+C115+C116+C118</f>
        <v>11572.3</v>
      </c>
      <c r="D113" s="36">
        <f>D114+D115+D116+D118</f>
        <v>19379</v>
      </c>
      <c r="E113" s="36">
        <f>E114+E115+E116+E118</f>
        <v>19379</v>
      </c>
      <c r="F113" s="36">
        <f t="shared" ref="F113:F170" si="25">E113/B113*100</f>
        <v>89.024765597364947</v>
      </c>
      <c r="G113" s="36">
        <f t="shared" ref="G113:G119" si="26">E113/C113*100%</f>
        <v>1.6746022830379441</v>
      </c>
      <c r="H113" s="36">
        <f t="shared" ref="H113:AE113" si="27">H114+H115+H116+H118</f>
        <v>1872.9</v>
      </c>
      <c r="I113" s="36">
        <f t="shared" si="27"/>
        <v>29.3</v>
      </c>
      <c r="J113" s="36">
        <f>SUM(J114:J118)</f>
        <v>1351.7</v>
      </c>
      <c r="K113" s="36">
        <f t="shared" si="27"/>
        <v>2459.8000000000002</v>
      </c>
      <c r="L113" s="36">
        <f t="shared" si="27"/>
        <v>1318</v>
      </c>
      <c r="M113" s="36">
        <f t="shared" si="27"/>
        <v>1550.4</v>
      </c>
      <c r="N113" s="36">
        <f t="shared" si="27"/>
        <v>2719.3900000000003</v>
      </c>
      <c r="O113" s="36">
        <f t="shared" si="27"/>
        <v>2577</v>
      </c>
      <c r="P113" s="36">
        <f t="shared" si="27"/>
        <v>4848</v>
      </c>
      <c r="Q113" s="36">
        <f t="shared" si="27"/>
        <v>4596.6000000000004</v>
      </c>
      <c r="R113" s="36">
        <f t="shared" si="27"/>
        <v>4004.91</v>
      </c>
      <c r="S113" s="36">
        <f t="shared" si="27"/>
        <v>4616.6000000000004</v>
      </c>
      <c r="T113" s="36">
        <f t="shared" si="27"/>
        <v>839.2</v>
      </c>
      <c r="U113" s="36">
        <f t="shared" si="27"/>
        <v>0</v>
      </c>
      <c r="V113" s="36">
        <f t="shared" si="27"/>
        <v>909.90000000000009</v>
      </c>
      <c r="W113" s="36">
        <f t="shared" si="27"/>
        <v>1072.3</v>
      </c>
      <c r="X113" s="36">
        <f t="shared" si="27"/>
        <v>1470.4</v>
      </c>
      <c r="Y113" s="36">
        <f t="shared" si="27"/>
        <v>1213.9000000000001</v>
      </c>
      <c r="Z113" s="36">
        <f t="shared" si="27"/>
        <v>1329.2</v>
      </c>
      <c r="AA113" s="36">
        <f t="shared" si="27"/>
        <v>0</v>
      </c>
      <c r="AB113" s="36">
        <f t="shared" si="27"/>
        <v>681.9</v>
      </c>
      <c r="AC113" s="36">
        <f t="shared" si="27"/>
        <v>1263.0999999999999</v>
      </c>
      <c r="AD113" s="36">
        <f t="shared" si="27"/>
        <v>422.6</v>
      </c>
      <c r="AE113" s="36">
        <f t="shared" si="27"/>
        <v>0</v>
      </c>
      <c r="AF113" s="25"/>
    </row>
    <row r="114" spans="1:32" s="26" customFormat="1" ht="18.75" x14ac:dyDescent="0.3">
      <c r="A114" s="59" t="s">
        <v>31</v>
      </c>
      <c r="B114" s="38">
        <f>SUM(H114:AD114)</f>
        <v>0</v>
      </c>
      <c r="C114" s="38">
        <f>H114+J114+L114+N114+P114+R114+T114+V114+X114+Z114+AB114</f>
        <v>0</v>
      </c>
      <c r="D114" s="38">
        <f>E114</f>
        <v>0</v>
      </c>
      <c r="E114" s="38">
        <f>I114+K114+M114+O114+Q114+S114+U114+W114+Y114+AA114+AC114+AE114</f>
        <v>0</v>
      </c>
      <c r="F114" s="36" t="e">
        <f t="shared" si="25"/>
        <v>#DIV/0!</v>
      </c>
      <c r="G114" s="36" t="e">
        <f t="shared" si="26"/>
        <v>#DIV/0!</v>
      </c>
      <c r="H114" s="52">
        <v>0</v>
      </c>
      <c r="I114" s="52">
        <v>0</v>
      </c>
      <c r="J114" s="52">
        <v>0</v>
      </c>
      <c r="K114" s="52">
        <v>0</v>
      </c>
      <c r="L114" s="52">
        <v>0</v>
      </c>
      <c r="M114" s="52">
        <v>0</v>
      </c>
      <c r="N114" s="52">
        <v>0</v>
      </c>
      <c r="O114" s="52">
        <v>0</v>
      </c>
      <c r="P114" s="52">
        <v>0</v>
      </c>
      <c r="Q114" s="52">
        <v>0</v>
      </c>
      <c r="R114" s="52">
        <v>0</v>
      </c>
      <c r="S114" s="52">
        <v>0</v>
      </c>
      <c r="T114" s="52">
        <v>0</v>
      </c>
      <c r="U114" s="52">
        <v>0</v>
      </c>
      <c r="V114" s="52">
        <v>0</v>
      </c>
      <c r="W114" s="52">
        <v>0</v>
      </c>
      <c r="X114" s="52">
        <v>0</v>
      </c>
      <c r="Y114" s="52">
        <v>0</v>
      </c>
      <c r="Z114" s="52">
        <v>0</v>
      </c>
      <c r="AA114" s="52">
        <v>0</v>
      </c>
      <c r="AB114" s="52">
        <v>0</v>
      </c>
      <c r="AC114" s="52">
        <v>0</v>
      </c>
      <c r="AD114" s="52">
        <v>0</v>
      </c>
      <c r="AE114" s="52">
        <v>0</v>
      </c>
      <c r="AF114" s="90"/>
    </row>
    <row r="115" spans="1:32" s="26" customFormat="1" ht="37.5" x14ac:dyDescent="0.3">
      <c r="A115" s="59" t="s">
        <v>32</v>
      </c>
      <c r="B115" s="38">
        <f>H115+J115+L115+N115+P115+R115+T115+V115+X115+Z115+AB115+AD115</f>
        <v>6662.5</v>
      </c>
      <c r="C115" s="38">
        <v>5928.5</v>
      </c>
      <c r="D115" s="38">
        <f>E115</f>
        <v>6662.5</v>
      </c>
      <c r="E115" s="38">
        <f>I115+K115+M115+O115+Q115+S115+U115+W115+Y115+AA115+AC115+AE115</f>
        <v>6662.5</v>
      </c>
      <c r="F115" s="36">
        <f t="shared" si="25"/>
        <v>100</v>
      </c>
      <c r="G115" s="36">
        <f t="shared" si="26"/>
        <v>1.1238087205869951</v>
      </c>
      <c r="H115" s="52">
        <v>0</v>
      </c>
      <c r="I115" s="52">
        <v>0</v>
      </c>
      <c r="J115" s="52">
        <v>0</v>
      </c>
      <c r="K115" s="52">
        <v>0</v>
      </c>
      <c r="L115" s="52">
        <v>0</v>
      </c>
      <c r="M115" s="52">
        <v>0</v>
      </c>
      <c r="N115" s="52">
        <v>1168.99</v>
      </c>
      <c r="O115" s="52">
        <v>1168.9000000000001</v>
      </c>
      <c r="P115" s="52">
        <v>3416.2</v>
      </c>
      <c r="Q115" s="52">
        <v>3037.1</v>
      </c>
      <c r="R115" s="52">
        <v>1343.31</v>
      </c>
      <c r="S115" s="52">
        <v>1722.5</v>
      </c>
      <c r="T115" s="52">
        <v>0</v>
      </c>
      <c r="U115" s="52">
        <v>0</v>
      </c>
      <c r="V115" s="52">
        <v>561.1</v>
      </c>
      <c r="W115" s="52">
        <v>0</v>
      </c>
      <c r="X115" s="52">
        <v>172.9</v>
      </c>
      <c r="Y115" s="52">
        <v>734</v>
      </c>
      <c r="Z115" s="52">
        <v>0</v>
      </c>
      <c r="AA115" s="52">
        <v>0</v>
      </c>
      <c r="AB115" s="52">
        <v>0</v>
      </c>
      <c r="AC115" s="52">
        <v>0</v>
      </c>
      <c r="AD115" s="52">
        <v>0</v>
      </c>
      <c r="AE115" s="52">
        <v>0</v>
      </c>
      <c r="AF115" s="91" t="s">
        <v>66</v>
      </c>
    </row>
    <row r="116" spans="1:32" s="26" customFormat="1" ht="60" x14ac:dyDescent="0.3">
      <c r="A116" s="59" t="s">
        <v>33</v>
      </c>
      <c r="B116" s="38">
        <f>H116+J116+L116+N116+P116+R116+T116+V116+X116+Z116+AB116+AD116</f>
        <v>15105.6</v>
      </c>
      <c r="C116" s="38">
        <v>5643.8</v>
      </c>
      <c r="D116" s="38">
        <f>E116</f>
        <v>12716.5</v>
      </c>
      <c r="E116" s="38">
        <f>I116+K116+M116+O116+Q116+S116+U116+W116+Y116+AA116+AC116+AE116</f>
        <v>12716.5</v>
      </c>
      <c r="F116" s="36">
        <f t="shared" si="25"/>
        <v>84.184011227624183</v>
      </c>
      <c r="G116" s="36">
        <f t="shared" si="26"/>
        <v>2.2531804812360465</v>
      </c>
      <c r="H116" s="52">
        <v>1872.9</v>
      </c>
      <c r="I116" s="52">
        <v>29.3</v>
      </c>
      <c r="J116" s="52">
        <v>1351.7</v>
      </c>
      <c r="K116" s="52">
        <v>2459.8000000000002</v>
      </c>
      <c r="L116" s="52">
        <v>1318</v>
      </c>
      <c r="M116" s="52">
        <v>1550.4</v>
      </c>
      <c r="N116" s="52">
        <v>1550.4</v>
      </c>
      <c r="O116" s="52">
        <v>1408.1</v>
      </c>
      <c r="P116" s="52">
        <v>1431.8</v>
      </c>
      <c r="Q116" s="52">
        <v>1559.5</v>
      </c>
      <c r="R116" s="52">
        <v>2661.6</v>
      </c>
      <c r="S116" s="52">
        <v>2894.1</v>
      </c>
      <c r="T116" s="52">
        <v>839.2</v>
      </c>
      <c r="U116" s="52">
        <v>0</v>
      </c>
      <c r="V116" s="52">
        <v>348.8</v>
      </c>
      <c r="W116" s="52">
        <v>1072.3</v>
      </c>
      <c r="X116" s="52">
        <v>1297.5</v>
      </c>
      <c r="Y116" s="52">
        <v>479.9</v>
      </c>
      <c r="Z116" s="52">
        <v>1329.2</v>
      </c>
      <c r="AA116" s="52">
        <v>0</v>
      </c>
      <c r="AB116" s="52">
        <v>681.9</v>
      </c>
      <c r="AC116" s="138">
        <v>1263.0999999999999</v>
      </c>
      <c r="AD116" s="52">
        <v>422.6</v>
      </c>
      <c r="AE116" s="52">
        <v>0</v>
      </c>
      <c r="AF116" s="92" t="s">
        <v>67</v>
      </c>
    </row>
    <row r="117" spans="1:32" s="26" customFormat="1" ht="37.5" x14ac:dyDescent="0.3">
      <c r="A117" s="48" t="s">
        <v>34</v>
      </c>
      <c r="B117" s="38">
        <v>0</v>
      </c>
      <c r="C117" s="38">
        <v>0</v>
      </c>
      <c r="D117" s="38" t="e">
        <f>E117</f>
        <v>#VALUE!</v>
      </c>
      <c r="E117" s="38" t="e">
        <f>I117+K117+M117+O117+Q117+S117+U117+W117+Y117+AA117+AC117+AE117</f>
        <v>#VALUE!</v>
      </c>
      <c r="F117" s="36" t="e">
        <f t="shared" si="25"/>
        <v>#VALUE!</v>
      </c>
      <c r="G117" s="36" t="e">
        <f t="shared" si="26"/>
        <v>#VALUE!</v>
      </c>
      <c r="H117" s="52">
        <v>0</v>
      </c>
      <c r="I117" s="52">
        <v>0</v>
      </c>
      <c r="J117" s="52">
        <v>0</v>
      </c>
      <c r="K117" s="52">
        <v>0</v>
      </c>
      <c r="L117" s="52">
        <v>0</v>
      </c>
      <c r="M117" s="52">
        <v>0</v>
      </c>
      <c r="N117" s="52">
        <v>0</v>
      </c>
      <c r="O117" s="52">
        <v>0</v>
      </c>
      <c r="P117" s="52">
        <v>0</v>
      </c>
      <c r="Q117" s="52">
        <v>0</v>
      </c>
      <c r="R117" s="52">
        <v>0</v>
      </c>
      <c r="S117" s="52">
        <v>0</v>
      </c>
      <c r="T117" s="52">
        <v>0</v>
      </c>
      <c r="U117" s="52">
        <v>0</v>
      </c>
      <c r="V117" s="52">
        <v>0</v>
      </c>
      <c r="W117" s="52">
        <v>0</v>
      </c>
      <c r="X117" s="52">
        <v>0</v>
      </c>
      <c r="Y117" s="52" t="s">
        <v>68</v>
      </c>
      <c r="Z117" s="52">
        <v>0</v>
      </c>
      <c r="AA117" s="52">
        <v>0</v>
      </c>
      <c r="AB117" s="52">
        <v>0</v>
      </c>
      <c r="AC117" s="52">
        <v>0</v>
      </c>
      <c r="AD117" s="52">
        <v>0</v>
      </c>
      <c r="AE117" s="52">
        <v>0</v>
      </c>
      <c r="AF117" s="93"/>
    </row>
    <row r="118" spans="1:32" s="26" customFormat="1" ht="18.75" x14ac:dyDescent="0.3">
      <c r="A118" s="59" t="s">
        <v>35</v>
      </c>
      <c r="B118" s="38">
        <v>0</v>
      </c>
      <c r="C118" s="38">
        <f>H118+J118+L118+N118+P118+R118+T118+V118+X118+Z118+AB118</f>
        <v>0</v>
      </c>
      <c r="D118" s="38">
        <f>E118</f>
        <v>0</v>
      </c>
      <c r="E118" s="38">
        <f>I118+K118+M118+O118+Q118+S118+U118+W118+Y118+AA118+AC118+AE118</f>
        <v>0</v>
      </c>
      <c r="F118" s="36" t="e">
        <f t="shared" si="25"/>
        <v>#DIV/0!</v>
      </c>
      <c r="G118" s="36" t="e">
        <f t="shared" si="26"/>
        <v>#DIV/0!</v>
      </c>
      <c r="H118" s="52">
        <v>0</v>
      </c>
      <c r="I118" s="52">
        <v>0</v>
      </c>
      <c r="J118" s="52">
        <v>0</v>
      </c>
      <c r="K118" s="52">
        <v>0</v>
      </c>
      <c r="L118" s="52">
        <v>0</v>
      </c>
      <c r="M118" s="52">
        <v>0</v>
      </c>
      <c r="N118" s="52">
        <v>0</v>
      </c>
      <c r="O118" s="52">
        <v>0</v>
      </c>
      <c r="P118" s="52">
        <v>0</v>
      </c>
      <c r="Q118" s="52">
        <v>0</v>
      </c>
      <c r="R118" s="52">
        <v>0</v>
      </c>
      <c r="S118" s="52">
        <v>0</v>
      </c>
      <c r="T118" s="52">
        <v>0</v>
      </c>
      <c r="U118" s="52">
        <v>0</v>
      </c>
      <c r="V118" s="52">
        <v>0</v>
      </c>
      <c r="W118" s="52">
        <v>0</v>
      </c>
      <c r="X118" s="52">
        <v>0</v>
      </c>
      <c r="Y118" s="52">
        <v>0</v>
      </c>
      <c r="Z118" s="52">
        <v>0</v>
      </c>
      <c r="AA118" s="52">
        <v>0</v>
      </c>
      <c r="AB118" s="52">
        <v>0</v>
      </c>
      <c r="AC118" s="52">
        <v>0</v>
      </c>
      <c r="AD118" s="52">
        <v>0</v>
      </c>
      <c r="AE118" s="52">
        <v>0</v>
      </c>
      <c r="AF118" s="25"/>
    </row>
    <row r="119" spans="1:32" s="26" customFormat="1" ht="18.75" x14ac:dyDescent="0.25">
      <c r="A119" s="77" t="s">
        <v>69</v>
      </c>
      <c r="B119" s="78">
        <f>B120+B121+B122+B124</f>
        <v>26431.7</v>
      </c>
      <c r="C119" s="78">
        <f>C120+C121+C122+C124</f>
        <v>0</v>
      </c>
      <c r="D119" s="78">
        <f>D120+D121+D122+D124</f>
        <v>22513.399999999998</v>
      </c>
      <c r="E119" s="78">
        <f>E120+E121+E122+E124</f>
        <v>22513.399999999998</v>
      </c>
      <c r="F119" s="78">
        <f t="shared" si="25"/>
        <v>85.175754870099155</v>
      </c>
      <c r="G119" s="78" t="e">
        <f t="shared" si="26"/>
        <v>#DIV/0!</v>
      </c>
      <c r="H119" s="78">
        <f t="shared" ref="H119:AE119" si="28">H120+H121+H122+H124</f>
        <v>2976.67</v>
      </c>
      <c r="I119" s="78">
        <f t="shared" si="28"/>
        <v>607.9</v>
      </c>
      <c r="J119" s="78">
        <f t="shared" si="28"/>
        <v>2328.88</v>
      </c>
      <c r="K119" s="78">
        <f t="shared" si="28"/>
        <v>3194.3</v>
      </c>
      <c r="L119" s="78">
        <f t="shared" si="28"/>
        <v>1929.9</v>
      </c>
      <c r="M119" s="78">
        <f t="shared" si="28"/>
        <v>2436.6999999999998</v>
      </c>
      <c r="N119" s="78">
        <f t="shared" si="28"/>
        <v>3216.54</v>
      </c>
      <c r="O119" s="78">
        <f t="shared" si="28"/>
        <v>2619.9</v>
      </c>
      <c r="P119" s="78">
        <f t="shared" si="28"/>
        <v>5089.2</v>
      </c>
      <c r="Q119" s="78">
        <f t="shared" si="28"/>
        <v>4832.3999999999996</v>
      </c>
      <c r="R119" s="78">
        <f t="shared" si="28"/>
        <v>4128.51</v>
      </c>
      <c r="S119" s="78">
        <f t="shared" si="28"/>
        <v>4705.6000000000004</v>
      </c>
      <c r="T119" s="78">
        <f t="shared" si="28"/>
        <v>839.2</v>
      </c>
      <c r="U119" s="78">
        <f t="shared" si="28"/>
        <v>0</v>
      </c>
      <c r="V119" s="78">
        <f t="shared" si="28"/>
        <v>909.90000000000009</v>
      </c>
      <c r="W119" s="78">
        <f t="shared" si="28"/>
        <v>1072.3</v>
      </c>
      <c r="X119" s="78">
        <f t="shared" si="28"/>
        <v>1600.6000000000001</v>
      </c>
      <c r="Y119" s="78">
        <f t="shared" si="28"/>
        <v>1491.6</v>
      </c>
      <c r="Z119" s="78">
        <f t="shared" si="28"/>
        <v>1741.7</v>
      </c>
      <c r="AA119" s="78">
        <f t="shared" si="28"/>
        <v>0</v>
      </c>
      <c r="AB119" s="78">
        <f t="shared" si="28"/>
        <v>1248</v>
      </c>
      <c r="AC119" s="78">
        <f t="shared" si="28"/>
        <v>1552.6999999999998</v>
      </c>
      <c r="AD119" s="78">
        <f t="shared" si="28"/>
        <v>422.6</v>
      </c>
      <c r="AE119" s="78">
        <f t="shared" si="28"/>
        <v>0</v>
      </c>
      <c r="AF119" s="79"/>
    </row>
    <row r="120" spans="1:32" s="26" customFormat="1" ht="18.75" x14ac:dyDescent="0.25">
      <c r="A120" s="37" t="s">
        <v>31</v>
      </c>
      <c r="B120" s="38">
        <f>B108+B114</f>
        <v>0</v>
      </c>
      <c r="C120" s="38">
        <f>H120+J120+L120+N120+P120+R120+T120+V120+X120+Z120+AB120</f>
        <v>0</v>
      </c>
      <c r="D120" s="38">
        <f>E120</f>
        <v>0</v>
      </c>
      <c r="E120" s="38">
        <f>I120+K120+M120+O120+Q120+S120+U120+W120+Y120+AA120+AC120+AE120</f>
        <v>0</v>
      </c>
      <c r="F120" s="36" t="e">
        <f t="shared" si="25"/>
        <v>#DIV/0!</v>
      </c>
      <c r="G120" s="36" t="e">
        <f t="shared" ref="G120:G170" si="29">E120/C120*100</f>
        <v>#DIV/0!</v>
      </c>
      <c r="H120" s="38">
        <f t="shared" ref="H120:AE122" si="30">H108+H114</f>
        <v>0</v>
      </c>
      <c r="I120" s="38">
        <f t="shared" si="30"/>
        <v>0</v>
      </c>
      <c r="J120" s="38">
        <f t="shared" si="30"/>
        <v>0</v>
      </c>
      <c r="K120" s="38">
        <f t="shared" si="30"/>
        <v>0</v>
      </c>
      <c r="L120" s="38">
        <f t="shared" si="30"/>
        <v>0</v>
      </c>
      <c r="M120" s="38">
        <f t="shared" si="30"/>
        <v>0</v>
      </c>
      <c r="N120" s="38">
        <f t="shared" si="30"/>
        <v>0</v>
      </c>
      <c r="O120" s="38">
        <f t="shared" si="30"/>
        <v>0</v>
      </c>
      <c r="P120" s="38">
        <f t="shared" si="30"/>
        <v>0</v>
      </c>
      <c r="Q120" s="38">
        <f t="shared" si="30"/>
        <v>0</v>
      </c>
      <c r="R120" s="38">
        <f t="shared" si="30"/>
        <v>0</v>
      </c>
      <c r="S120" s="38">
        <f t="shared" si="30"/>
        <v>0</v>
      </c>
      <c r="T120" s="38">
        <f t="shared" si="30"/>
        <v>0</v>
      </c>
      <c r="U120" s="38">
        <f t="shared" si="30"/>
        <v>0</v>
      </c>
      <c r="V120" s="38">
        <f t="shared" si="30"/>
        <v>0</v>
      </c>
      <c r="W120" s="38">
        <f t="shared" si="30"/>
        <v>0</v>
      </c>
      <c r="X120" s="38">
        <f t="shared" si="30"/>
        <v>0</v>
      </c>
      <c r="Y120" s="38">
        <f t="shared" si="30"/>
        <v>0</v>
      </c>
      <c r="Z120" s="38">
        <f t="shared" si="30"/>
        <v>0</v>
      </c>
      <c r="AA120" s="38">
        <f t="shared" si="30"/>
        <v>0</v>
      </c>
      <c r="AB120" s="38">
        <f t="shared" si="30"/>
        <v>0</v>
      </c>
      <c r="AC120" s="38">
        <f t="shared" si="30"/>
        <v>0</v>
      </c>
      <c r="AD120" s="38">
        <f t="shared" si="30"/>
        <v>0</v>
      </c>
      <c r="AE120" s="38">
        <f t="shared" si="30"/>
        <v>0</v>
      </c>
      <c r="AF120" s="79"/>
    </row>
    <row r="121" spans="1:32" s="26" customFormat="1" ht="37.5" x14ac:dyDescent="0.3">
      <c r="A121" s="59" t="s">
        <v>32</v>
      </c>
      <c r="B121" s="38">
        <f>H121+J121+L121+N121+P121+R121+T121+V121+X121+Z121+AB121+AD121</f>
        <v>6662.5</v>
      </c>
      <c r="C121" s="38">
        <v>0</v>
      </c>
      <c r="D121" s="38">
        <f>E121</f>
        <v>6662.5</v>
      </c>
      <c r="E121" s="38">
        <f>I121+K121+M121+O121+Q121+S121+U121+W121+Y121+AA121+AC121+AE121</f>
        <v>6662.5</v>
      </c>
      <c r="F121" s="36">
        <f t="shared" si="25"/>
        <v>100</v>
      </c>
      <c r="G121" s="36" t="e">
        <f t="shared" si="29"/>
        <v>#DIV/0!</v>
      </c>
      <c r="H121" s="38">
        <f t="shared" si="30"/>
        <v>0</v>
      </c>
      <c r="I121" s="38">
        <f t="shared" si="30"/>
        <v>0</v>
      </c>
      <c r="J121" s="38">
        <f t="shared" si="30"/>
        <v>0</v>
      </c>
      <c r="K121" s="38">
        <f t="shared" si="30"/>
        <v>0</v>
      </c>
      <c r="L121" s="38">
        <f>L115</f>
        <v>0</v>
      </c>
      <c r="M121" s="38">
        <f t="shared" si="30"/>
        <v>0</v>
      </c>
      <c r="N121" s="38">
        <f t="shared" si="30"/>
        <v>1168.99</v>
      </c>
      <c r="O121" s="38">
        <f t="shared" si="30"/>
        <v>1168.9000000000001</v>
      </c>
      <c r="P121" s="38">
        <f t="shared" si="30"/>
        <v>3416.2</v>
      </c>
      <c r="Q121" s="38">
        <f t="shared" si="30"/>
        <v>3037.1</v>
      </c>
      <c r="R121" s="38">
        <f t="shared" si="30"/>
        <v>1343.31</v>
      </c>
      <c r="S121" s="38">
        <f t="shared" si="30"/>
        <v>1722.5</v>
      </c>
      <c r="T121" s="38">
        <f t="shared" si="30"/>
        <v>0</v>
      </c>
      <c r="U121" s="38">
        <f t="shared" si="30"/>
        <v>0</v>
      </c>
      <c r="V121" s="38">
        <f t="shared" si="30"/>
        <v>561.1</v>
      </c>
      <c r="W121" s="38">
        <f t="shared" si="30"/>
        <v>0</v>
      </c>
      <c r="X121" s="38">
        <f t="shared" si="30"/>
        <v>172.9</v>
      </c>
      <c r="Y121" s="38">
        <f t="shared" si="30"/>
        <v>734</v>
      </c>
      <c r="Z121" s="38">
        <f t="shared" si="30"/>
        <v>0</v>
      </c>
      <c r="AA121" s="38">
        <f t="shared" si="30"/>
        <v>0</v>
      </c>
      <c r="AB121" s="38">
        <f t="shared" si="30"/>
        <v>0</v>
      </c>
      <c r="AC121" s="38">
        <f t="shared" si="30"/>
        <v>0</v>
      </c>
      <c r="AD121" s="38">
        <f t="shared" si="30"/>
        <v>0</v>
      </c>
      <c r="AE121" s="38">
        <f t="shared" si="30"/>
        <v>0</v>
      </c>
      <c r="AF121" s="79"/>
    </row>
    <row r="122" spans="1:32" s="26" customFormat="1" ht="18.75" x14ac:dyDescent="0.3">
      <c r="A122" s="59" t="s">
        <v>33</v>
      </c>
      <c r="B122" s="38">
        <f>H122+J122+L122+N122+P122+R122+T122+V122+X122+Z122+AB122+AD122</f>
        <v>19769.2</v>
      </c>
      <c r="C122" s="38">
        <v>0</v>
      </c>
      <c r="D122" s="38">
        <f>E122</f>
        <v>15850.899999999998</v>
      </c>
      <c r="E122" s="38">
        <f>I122+K122+M122+O122+Q122+S122+U122+W122+Y122+AA122+AC122+AE122</f>
        <v>15850.899999999998</v>
      </c>
      <c r="F122" s="36">
        <f t="shared" si="25"/>
        <v>80.179774598870949</v>
      </c>
      <c r="G122" s="36" t="e">
        <f t="shared" si="29"/>
        <v>#DIV/0!</v>
      </c>
      <c r="H122" s="38">
        <f>H110+H116</f>
        <v>2976.67</v>
      </c>
      <c r="I122" s="38">
        <f t="shared" si="30"/>
        <v>607.9</v>
      </c>
      <c r="J122" s="38">
        <f t="shared" si="30"/>
        <v>2328.88</v>
      </c>
      <c r="K122" s="38">
        <f t="shared" si="30"/>
        <v>3194.3</v>
      </c>
      <c r="L122" s="38">
        <f t="shared" si="30"/>
        <v>1929.9</v>
      </c>
      <c r="M122" s="38">
        <f t="shared" si="30"/>
        <v>2436.6999999999998</v>
      </c>
      <c r="N122" s="38">
        <f t="shared" si="30"/>
        <v>2047.5500000000002</v>
      </c>
      <c r="O122" s="38">
        <f t="shared" si="30"/>
        <v>1451</v>
      </c>
      <c r="P122" s="38">
        <f t="shared" si="30"/>
        <v>1673</v>
      </c>
      <c r="Q122" s="38">
        <f t="shared" si="30"/>
        <v>1795.3</v>
      </c>
      <c r="R122" s="38">
        <f t="shared" si="30"/>
        <v>2785.2</v>
      </c>
      <c r="S122" s="38">
        <f t="shared" si="30"/>
        <v>2983.1</v>
      </c>
      <c r="T122" s="38">
        <f t="shared" si="30"/>
        <v>839.2</v>
      </c>
      <c r="U122" s="38">
        <f t="shared" si="30"/>
        <v>0</v>
      </c>
      <c r="V122" s="38">
        <f t="shared" si="30"/>
        <v>348.8</v>
      </c>
      <c r="W122" s="38">
        <f t="shared" si="30"/>
        <v>1072.3</v>
      </c>
      <c r="X122" s="38">
        <f t="shared" si="30"/>
        <v>1427.7</v>
      </c>
      <c r="Y122" s="38">
        <f t="shared" si="30"/>
        <v>757.59999999999991</v>
      </c>
      <c r="Z122" s="38">
        <f t="shared" si="30"/>
        <v>1741.7</v>
      </c>
      <c r="AA122" s="38">
        <f t="shared" si="30"/>
        <v>0</v>
      </c>
      <c r="AB122" s="38">
        <f t="shared" si="30"/>
        <v>1248</v>
      </c>
      <c r="AC122" s="38">
        <f t="shared" si="30"/>
        <v>1552.6999999999998</v>
      </c>
      <c r="AD122" s="38">
        <f t="shared" si="30"/>
        <v>422.6</v>
      </c>
      <c r="AE122" s="38">
        <f t="shared" si="30"/>
        <v>0</v>
      </c>
      <c r="AF122" s="79"/>
    </row>
    <row r="123" spans="1:32" s="26" customFormat="1" ht="37.5" x14ac:dyDescent="0.3">
      <c r="A123" s="59" t="s">
        <v>34</v>
      </c>
      <c r="B123" s="38">
        <f>B111+B117</f>
        <v>0</v>
      </c>
      <c r="C123" s="38">
        <v>0</v>
      </c>
      <c r="D123" s="38">
        <v>0</v>
      </c>
      <c r="E123" s="38">
        <f>I123+K123+M123+O123+Q123+S123+U123+W123+Y123+AA123+AC123+AE123</f>
        <v>0</v>
      </c>
      <c r="F123" s="36" t="e">
        <f t="shared" si="25"/>
        <v>#DIV/0!</v>
      </c>
      <c r="G123" s="36" t="e">
        <f t="shared" si="29"/>
        <v>#DIV/0!</v>
      </c>
      <c r="H123" s="38">
        <f>H117</f>
        <v>0</v>
      </c>
      <c r="I123" s="38">
        <f t="shared" ref="I123:AE123" si="31">I117</f>
        <v>0</v>
      </c>
      <c r="J123" s="38">
        <f t="shared" si="31"/>
        <v>0</v>
      </c>
      <c r="K123" s="38">
        <f t="shared" si="31"/>
        <v>0</v>
      </c>
      <c r="L123" s="38">
        <f t="shared" si="31"/>
        <v>0</v>
      </c>
      <c r="M123" s="38">
        <f t="shared" si="31"/>
        <v>0</v>
      </c>
      <c r="N123" s="38">
        <f t="shared" si="31"/>
        <v>0</v>
      </c>
      <c r="O123" s="38">
        <f t="shared" si="31"/>
        <v>0</v>
      </c>
      <c r="P123" s="38">
        <v>0</v>
      </c>
      <c r="Q123" s="38">
        <v>0</v>
      </c>
      <c r="R123" s="38">
        <v>0</v>
      </c>
      <c r="S123" s="38">
        <v>0</v>
      </c>
      <c r="T123" s="38">
        <f t="shared" si="31"/>
        <v>0</v>
      </c>
      <c r="U123" s="38">
        <f t="shared" si="31"/>
        <v>0</v>
      </c>
      <c r="V123" s="38">
        <v>0</v>
      </c>
      <c r="W123" s="38">
        <v>0</v>
      </c>
      <c r="X123" s="38">
        <v>0</v>
      </c>
      <c r="Y123" s="38">
        <v>0</v>
      </c>
      <c r="Z123" s="38">
        <f t="shared" si="31"/>
        <v>0</v>
      </c>
      <c r="AA123" s="38">
        <f t="shared" si="31"/>
        <v>0</v>
      </c>
      <c r="AB123" s="38">
        <f t="shared" si="31"/>
        <v>0</v>
      </c>
      <c r="AC123" s="38">
        <f t="shared" si="31"/>
        <v>0</v>
      </c>
      <c r="AD123" s="38">
        <f t="shared" si="31"/>
        <v>0</v>
      </c>
      <c r="AE123" s="38">
        <f t="shared" si="31"/>
        <v>0</v>
      </c>
      <c r="AF123" s="79"/>
    </row>
    <row r="124" spans="1:32" s="26" customFormat="1" ht="18.75" x14ac:dyDescent="0.3">
      <c r="A124" s="59" t="s">
        <v>35</v>
      </c>
      <c r="B124" s="38">
        <f>B111+B118</f>
        <v>0</v>
      </c>
      <c r="C124" s="38">
        <f>H124+J124+L124+N124+P124+R124+T124+V124+X124+Z124+AB124</f>
        <v>0</v>
      </c>
      <c r="D124" s="38">
        <f>E124</f>
        <v>0</v>
      </c>
      <c r="E124" s="38">
        <f>I124+K124+M124+O124+Q124+S124+U124+W124+Y124+AA124+AC124+AE124</f>
        <v>0</v>
      </c>
      <c r="F124" s="36" t="e">
        <f t="shared" si="25"/>
        <v>#DIV/0!</v>
      </c>
      <c r="G124" s="36" t="e">
        <f t="shared" si="29"/>
        <v>#DIV/0!</v>
      </c>
      <c r="H124" s="38">
        <f t="shared" ref="H124:AE124" si="32">H111+H118</f>
        <v>0</v>
      </c>
      <c r="I124" s="38">
        <f t="shared" si="32"/>
        <v>0</v>
      </c>
      <c r="J124" s="38">
        <f t="shared" si="32"/>
        <v>0</v>
      </c>
      <c r="K124" s="38">
        <f t="shared" si="32"/>
        <v>0</v>
      </c>
      <c r="L124" s="38">
        <f t="shared" si="32"/>
        <v>0</v>
      </c>
      <c r="M124" s="38">
        <f t="shared" si="32"/>
        <v>0</v>
      </c>
      <c r="N124" s="38">
        <f t="shared" si="32"/>
        <v>0</v>
      </c>
      <c r="O124" s="38">
        <f t="shared" si="32"/>
        <v>0</v>
      </c>
      <c r="P124" s="38">
        <f t="shared" si="32"/>
        <v>0</v>
      </c>
      <c r="Q124" s="38">
        <f t="shared" si="32"/>
        <v>0</v>
      </c>
      <c r="R124" s="38">
        <f t="shared" si="32"/>
        <v>0</v>
      </c>
      <c r="S124" s="38">
        <f t="shared" si="32"/>
        <v>0</v>
      </c>
      <c r="T124" s="38">
        <f t="shared" si="32"/>
        <v>0</v>
      </c>
      <c r="U124" s="38">
        <f t="shared" si="32"/>
        <v>0</v>
      </c>
      <c r="V124" s="38">
        <f t="shared" si="32"/>
        <v>0</v>
      </c>
      <c r="W124" s="38">
        <f t="shared" si="32"/>
        <v>0</v>
      </c>
      <c r="X124" s="38">
        <f t="shared" si="32"/>
        <v>0</v>
      </c>
      <c r="Y124" s="38">
        <f t="shared" si="32"/>
        <v>0</v>
      </c>
      <c r="Z124" s="38">
        <f t="shared" si="32"/>
        <v>0</v>
      </c>
      <c r="AA124" s="38">
        <f t="shared" si="32"/>
        <v>0</v>
      </c>
      <c r="AB124" s="38">
        <f t="shared" si="32"/>
        <v>0</v>
      </c>
      <c r="AC124" s="38">
        <f t="shared" si="32"/>
        <v>0</v>
      </c>
      <c r="AD124" s="38">
        <f t="shared" si="32"/>
        <v>0</v>
      </c>
      <c r="AE124" s="38">
        <f t="shared" si="32"/>
        <v>0</v>
      </c>
      <c r="AF124" s="79"/>
    </row>
    <row r="125" spans="1:32" s="26" customFormat="1" ht="18.75" x14ac:dyDescent="0.25">
      <c r="A125" s="22" t="s">
        <v>70</v>
      </c>
      <c r="B125" s="22"/>
      <c r="C125" s="22"/>
      <c r="D125" s="22"/>
      <c r="E125" s="22"/>
      <c r="F125" s="36"/>
      <c r="G125" s="36"/>
      <c r="H125" s="22"/>
      <c r="I125" s="22"/>
      <c r="J125" s="22"/>
      <c r="K125" s="22"/>
      <c r="L125" s="22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4"/>
      <c r="AF125" s="25"/>
    </row>
    <row r="126" spans="1:32" s="26" customFormat="1" ht="18.75" x14ac:dyDescent="0.25">
      <c r="A126" s="22" t="s">
        <v>71</v>
      </c>
      <c r="B126" s="22"/>
      <c r="C126" s="22"/>
      <c r="D126" s="22"/>
      <c r="E126" s="22"/>
      <c r="F126" s="36"/>
      <c r="G126" s="36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9"/>
      <c r="AF126" s="25"/>
    </row>
    <row r="127" spans="1:32" s="26" customFormat="1" ht="20.25" x14ac:dyDescent="0.25">
      <c r="A127" s="85" t="s">
        <v>37</v>
      </c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7"/>
      <c r="AE127" s="88"/>
      <c r="AF127" s="34"/>
    </row>
    <row r="128" spans="1:32" s="26" customFormat="1" ht="56.25" x14ac:dyDescent="0.25">
      <c r="A128" s="35" t="s">
        <v>72</v>
      </c>
      <c r="B128" s="94"/>
      <c r="C128" s="94"/>
      <c r="D128" s="94"/>
      <c r="E128" s="94"/>
      <c r="F128" s="36"/>
      <c r="G128" s="36"/>
      <c r="H128" s="94"/>
      <c r="I128" s="94"/>
      <c r="J128" s="94"/>
      <c r="K128" s="94"/>
      <c r="L128" s="94"/>
      <c r="M128" s="94"/>
      <c r="N128" s="94"/>
      <c r="O128" s="94" t="s">
        <v>2</v>
      </c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5"/>
      <c r="AF128" s="25"/>
    </row>
    <row r="129" spans="1:32" s="26" customFormat="1" ht="18.75" x14ac:dyDescent="0.25">
      <c r="A129" s="57" t="s">
        <v>30</v>
      </c>
      <c r="B129" s="36">
        <f>B131+B132+B130+B133</f>
        <v>6577.2000000000007</v>
      </c>
      <c r="C129" s="36">
        <f>C130+C131+C132+C133</f>
        <v>1632.45</v>
      </c>
      <c r="D129" s="36">
        <f>D131+D132+D130+D133</f>
        <v>4319.8019999999997</v>
      </c>
      <c r="E129" s="36">
        <f>E131+E132+E130+E133</f>
        <v>4319.8019999999997</v>
      </c>
      <c r="F129" s="36">
        <f t="shared" si="25"/>
        <v>65.678434592227688</v>
      </c>
      <c r="G129" s="36">
        <f t="shared" si="29"/>
        <v>264.62078471009829</v>
      </c>
      <c r="H129" s="36">
        <f t="shared" ref="H129:S129" si="33">H131+H132</f>
        <v>917.29</v>
      </c>
      <c r="I129" s="36">
        <f t="shared" si="33"/>
        <v>125.974</v>
      </c>
      <c r="J129" s="36">
        <f t="shared" si="33"/>
        <v>471.25</v>
      </c>
      <c r="K129" s="36">
        <f t="shared" si="33"/>
        <v>228.20500000000001</v>
      </c>
      <c r="L129" s="36">
        <f t="shared" si="33"/>
        <v>311.08</v>
      </c>
      <c r="M129" s="36">
        <f t="shared" si="33"/>
        <v>54.292999999999999</v>
      </c>
      <c r="N129" s="36">
        <v>624.14</v>
      </c>
      <c r="O129" s="36">
        <f t="shared" si="33"/>
        <v>318.267</v>
      </c>
      <c r="P129" s="36">
        <v>532.29999999999995</v>
      </c>
      <c r="Q129" s="36">
        <f t="shared" si="33"/>
        <v>692.2</v>
      </c>
      <c r="R129" s="36">
        <f t="shared" si="33"/>
        <v>476.01</v>
      </c>
      <c r="S129" s="36">
        <f t="shared" si="33"/>
        <v>185.809</v>
      </c>
      <c r="T129" s="36">
        <f>T130+T131+T132+T133</f>
        <v>723.62</v>
      </c>
      <c r="U129" s="36">
        <f t="shared" ref="U129:AE129" si="34">U130+U131+U132+U133</f>
        <v>591.77</v>
      </c>
      <c r="V129" s="36">
        <f t="shared" si="34"/>
        <v>532.29999999999995</v>
      </c>
      <c r="W129" s="36">
        <f t="shared" si="34"/>
        <v>395.464</v>
      </c>
      <c r="X129" s="36">
        <f t="shared" si="34"/>
        <v>476.01</v>
      </c>
      <c r="Y129" s="36">
        <f t="shared" si="34"/>
        <v>693.15</v>
      </c>
      <c r="Z129" s="36">
        <f t="shared" si="34"/>
        <v>476.01</v>
      </c>
      <c r="AA129" s="36">
        <f t="shared" si="34"/>
        <v>583.83000000000004</v>
      </c>
      <c r="AB129" s="36">
        <f t="shared" si="34"/>
        <v>476.01</v>
      </c>
      <c r="AC129" s="36">
        <f t="shared" si="34"/>
        <v>450.84</v>
      </c>
      <c r="AD129" s="36">
        <f t="shared" si="34"/>
        <v>561.17999999999995</v>
      </c>
      <c r="AE129" s="36">
        <f t="shared" si="34"/>
        <v>0</v>
      </c>
      <c r="AF129" s="63"/>
    </row>
    <row r="130" spans="1:32" s="26" customFormat="1" ht="18.75" x14ac:dyDescent="0.25">
      <c r="A130" s="54" t="s">
        <v>31</v>
      </c>
      <c r="B130" s="38">
        <f>H130+J130+L130+N130+P130+R130+T130+V130+X130+Z130+AB130+AD130</f>
        <v>0</v>
      </c>
      <c r="C130" s="38">
        <f>H130+J130</f>
        <v>0</v>
      </c>
      <c r="D130" s="38">
        <f>E130</f>
        <v>0</v>
      </c>
      <c r="E130" s="38">
        <f>I130+K130+M130+O130+Q130+S130+U130+W130+Y130+AA130+AC130+AE130</f>
        <v>0</v>
      </c>
      <c r="F130" s="36" t="e">
        <f t="shared" si="25"/>
        <v>#DIV/0!</v>
      </c>
      <c r="G130" s="36" t="e">
        <f t="shared" si="29"/>
        <v>#DIV/0!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  <c r="T130" s="38">
        <v>0</v>
      </c>
      <c r="U130" s="38">
        <v>0</v>
      </c>
      <c r="V130" s="38">
        <v>0</v>
      </c>
      <c r="W130" s="38">
        <v>0</v>
      </c>
      <c r="X130" s="38">
        <v>0</v>
      </c>
      <c r="Y130" s="38">
        <v>0</v>
      </c>
      <c r="Z130" s="38">
        <v>0</v>
      </c>
      <c r="AA130" s="38">
        <v>0</v>
      </c>
      <c r="AB130" s="38">
        <v>0</v>
      </c>
      <c r="AC130" s="38">
        <v>0</v>
      </c>
      <c r="AD130" s="38">
        <v>0</v>
      </c>
      <c r="AE130" s="38">
        <v>0</v>
      </c>
      <c r="AF130" s="63"/>
    </row>
    <row r="131" spans="1:32" s="26" customFormat="1" ht="37.5" x14ac:dyDescent="0.3">
      <c r="A131" s="59" t="s">
        <v>32</v>
      </c>
      <c r="B131" s="38">
        <f>H131+J131+L131+N131+P131+R131+T131+V131+X131+Z131+AB131+AD131</f>
        <v>0</v>
      </c>
      <c r="C131" s="38">
        <f>H131+J131</f>
        <v>0</v>
      </c>
      <c r="D131" s="38">
        <f>E131</f>
        <v>0</v>
      </c>
      <c r="E131" s="38">
        <f>I131+K131+M131+O131+Q131+S131+U131+W131+Y131+AA131+AC131+AE131</f>
        <v>0</v>
      </c>
      <c r="F131" s="36" t="e">
        <f t="shared" si="25"/>
        <v>#DIV/0!</v>
      </c>
      <c r="G131" s="36" t="e">
        <f t="shared" si="29"/>
        <v>#DIV/0!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W131" s="38">
        <v>0</v>
      </c>
      <c r="X131" s="38">
        <v>0</v>
      </c>
      <c r="Y131" s="38">
        <v>0</v>
      </c>
      <c r="Z131" s="38">
        <v>0</v>
      </c>
      <c r="AA131" s="38">
        <v>0</v>
      </c>
      <c r="AB131" s="38">
        <v>0</v>
      </c>
      <c r="AC131" s="38">
        <v>0</v>
      </c>
      <c r="AD131" s="38">
        <v>0</v>
      </c>
      <c r="AE131" s="38">
        <v>0</v>
      </c>
      <c r="AF131" s="63"/>
    </row>
    <row r="132" spans="1:32" s="26" customFormat="1" ht="18.75" x14ac:dyDescent="0.3">
      <c r="A132" s="59" t="s">
        <v>33</v>
      </c>
      <c r="B132" s="38">
        <f>H132+J132+L132+N132+P132+R132+T132+V132+X132+Z132+AB132+AD132</f>
        <v>6577.2000000000007</v>
      </c>
      <c r="C132" s="38">
        <v>1632.45</v>
      </c>
      <c r="D132" s="38">
        <f>E132</f>
        <v>4319.8019999999997</v>
      </c>
      <c r="E132" s="38">
        <f>I132+K132+M132+O132+Q132+S132+U132+W132+Y132+AA132+AC132+AE132</f>
        <v>4319.8019999999997</v>
      </c>
      <c r="F132" s="36">
        <f t="shared" si="25"/>
        <v>65.678434592227688</v>
      </c>
      <c r="G132" s="36">
        <f t="shared" si="29"/>
        <v>264.62078471009829</v>
      </c>
      <c r="H132" s="38">
        <v>917.29</v>
      </c>
      <c r="I132" s="38">
        <f>I134</f>
        <v>125.974</v>
      </c>
      <c r="J132" s="38">
        <v>471.25</v>
      </c>
      <c r="K132" s="38">
        <v>228.20500000000001</v>
      </c>
      <c r="L132" s="38">
        <v>311.08</v>
      </c>
      <c r="M132" s="38">
        <v>54.292999999999999</v>
      </c>
      <c r="N132" s="38">
        <v>624.14</v>
      </c>
      <c r="O132" s="38">
        <v>318.267</v>
      </c>
      <c r="P132" s="38">
        <v>532.29999999999995</v>
      </c>
      <c r="Q132" s="38">
        <v>692.2</v>
      </c>
      <c r="R132" s="38">
        <v>476.01</v>
      </c>
      <c r="S132" s="38">
        <v>185.809</v>
      </c>
      <c r="T132" s="38">
        <v>723.62</v>
      </c>
      <c r="U132" s="38">
        <v>591.77</v>
      </c>
      <c r="V132" s="38">
        <v>532.29999999999995</v>
      </c>
      <c r="W132" s="38">
        <v>395.464</v>
      </c>
      <c r="X132" s="38">
        <v>476.01</v>
      </c>
      <c r="Y132" s="38">
        <f>Y134</f>
        <v>693.15</v>
      </c>
      <c r="Z132" s="38">
        <v>476.01</v>
      </c>
      <c r="AA132" s="38">
        <v>583.83000000000004</v>
      </c>
      <c r="AB132" s="38">
        <v>476.01</v>
      </c>
      <c r="AC132" s="38">
        <v>450.84</v>
      </c>
      <c r="AD132" s="38">
        <v>561.17999999999995</v>
      </c>
      <c r="AE132" s="65">
        <v>0</v>
      </c>
      <c r="AF132" s="63"/>
    </row>
    <row r="133" spans="1:32" s="26" customFormat="1" ht="18.75" x14ac:dyDescent="0.3">
      <c r="A133" s="59" t="s">
        <v>35</v>
      </c>
      <c r="B133" s="38">
        <f>H133+J133+L133+N133+P133+R133+T133+V133+X133+Z133+AB133+AD133</f>
        <v>0</v>
      </c>
      <c r="C133" s="38">
        <f>H133+J133</f>
        <v>0</v>
      </c>
      <c r="D133" s="38">
        <f>E133</f>
        <v>0</v>
      </c>
      <c r="E133" s="38">
        <f>I133+K133+M133+O133+Q133+S133+U133+W133+Y133+AA133+AC133+AE133</f>
        <v>0</v>
      </c>
      <c r="F133" s="36" t="e">
        <f t="shared" si="25"/>
        <v>#DIV/0!</v>
      </c>
      <c r="G133" s="36" t="e">
        <f t="shared" si="29"/>
        <v>#DIV/0!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8">
        <v>0</v>
      </c>
      <c r="T133" s="38">
        <v>0</v>
      </c>
      <c r="U133" s="38">
        <v>0</v>
      </c>
      <c r="V133" s="38">
        <v>0</v>
      </c>
      <c r="W133" s="38">
        <v>0</v>
      </c>
      <c r="X133" s="38">
        <v>0</v>
      </c>
      <c r="Y133" s="38">
        <v>0</v>
      </c>
      <c r="Z133" s="38">
        <v>0</v>
      </c>
      <c r="AA133" s="38">
        <v>0</v>
      </c>
      <c r="AB133" s="38">
        <v>0</v>
      </c>
      <c r="AC133" s="38">
        <v>0</v>
      </c>
      <c r="AD133" s="38">
        <v>0</v>
      </c>
      <c r="AE133" s="38">
        <v>0</v>
      </c>
      <c r="AF133" s="63"/>
    </row>
    <row r="134" spans="1:32" s="26" customFormat="1" ht="18.75" x14ac:dyDescent="0.25">
      <c r="A134" s="77" t="s">
        <v>73</v>
      </c>
      <c r="B134" s="78">
        <f t="shared" ref="B134:L134" si="35">B135+B136+B137+B138</f>
        <v>0</v>
      </c>
      <c r="C134" s="78">
        <f t="shared" si="35"/>
        <v>5962.4000000000005</v>
      </c>
      <c r="D134" s="78">
        <f t="shared" si="35"/>
        <v>583.83000000000004</v>
      </c>
      <c r="E134" s="78">
        <f t="shared" si="35"/>
        <v>583.83000000000004</v>
      </c>
      <c r="F134" s="78" t="e">
        <f t="shared" si="35"/>
        <v>#DIV/0!</v>
      </c>
      <c r="G134" s="78" t="e">
        <f t="shared" si="35"/>
        <v>#DIV/0!</v>
      </c>
      <c r="H134" s="78">
        <f t="shared" si="35"/>
        <v>917.29</v>
      </c>
      <c r="I134" s="78">
        <f>I135+I136+I137+I138</f>
        <v>125.974</v>
      </c>
      <c r="J134" s="78">
        <f t="shared" si="35"/>
        <v>471.25</v>
      </c>
      <c r="K134" s="78">
        <v>228.20500000000001</v>
      </c>
      <c r="L134" s="78">
        <f t="shared" si="35"/>
        <v>311.08</v>
      </c>
      <c r="M134" s="78">
        <f>M135+M136+M137+M138</f>
        <v>54.292999999999999</v>
      </c>
      <c r="N134" s="78">
        <v>624.14</v>
      </c>
      <c r="O134" s="78">
        <f t="shared" ref="O134" si="36">O136+O137</f>
        <v>318.267</v>
      </c>
      <c r="P134" s="78">
        <v>532.29999999999995</v>
      </c>
      <c r="Q134" s="78">
        <f t="shared" ref="Q134:S134" si="37">Q136+Q137</f>
        <v>692194.51</v>
      </c>
      <c r="R134" s="78">
        <f t="shared" si="37"/>
        <v>476.01</v>
      </c>
      <c r="S134" s="78">
        <f t="shared" si="37"/>
        <v>185.809</v>
      </c>
      <c r="T134" s="78">
        <f>T135+T136+T137+T138</f>
        <v>670</v>
      </c>
      <c r="U134" s="78">
        <f t="shared" ref="U134:AE134" si="38">U135+U136+U137+U138</f>
        <v>591.77</v>
      </c>
      <c r="V134" s="78">
        <f t="shared" si="38"/>
        <v>532.29999999999995</v>
      </c>
      <c r="W134" s="78">
        <f>W135+W136+W137+W138</f>
        <v>395.464</v>
      </c>
      <c r="X134" s="78">
        <f t="shared" si="38"/>
        <v>476.01</v>
      </c>
      <c r="Y134" s="78">
        <f t="shared" si="38"/>
        <v>693.15</v>
      </c>
      <c r="Z134" s="78">
        <f t="shared" si="38"/>
        <v>476.01</v>
      </c>
      <c r="AA134" s="78">
        <f t="shared" si="38"/>
        <v>583.83000000000004</v>
      </c>
      <c r="AB134" s="78">
        <f t="shared" si="38"/>
        <v>476.01</v>
      </c>
      <c r="AC134" s="78">
        <f t="shared" si="38"/>
        <v>450.84</v>
      </c>
      <c r="AD134" s="78">
        <f t="shared" si="38"/>
        <v>561.17999999999995</v>
      </c>
      <c r="AE134" s="78">
        <f t="shared" si="38"/>
        <v>0</v>
      </c>
      <c r="AF134" s="79"/>
    </row>
    <row r="135" spans="1:32" s="26" customFormat="1" ht="18.75" x14ac:dyDescent="0.25">
      <c r="A135" s="37" t="s">
        <v>31</v>
      </c>
      <c r="B135" s="38">
        <f>B130</f>
        <v>0</v>
      </c>
      <c r="C135" s="38">
        <f>H135+J135+L135+N135+P135+R135+T135+V135+X135+Z135+AB135</f>
        <v>0</v>
      </c>
      <c r="D135" s="38">
        <f>E135</f>
        <v>0</v>
      </c>
      <c r="E135" s="38">
        <f>I135+K135+M135+O135+Q135+S135+U135+W135+Y135+AA135+AC135+AE135</f>
        <v>0</v>
      </c>
      <c r="F135" s="36" t="e">
        <f t="shared" si="25"/>
        <v>#DIV/0!</v>
      </c>
      <c r="G135" s="36" t="e">
        <f t="shared" si="29"/>
        <v>#DIV/0!</v>
      </c>
      <c r="H135" s="38">
        <f t="shared" ref="H135:M138" si="39">H130</f>
        <v>0</v>
      </c>
      <c r="I135" s="38">
        <f t="shared" si="39"/>
        <v>0</v>
      </c>
      <c r="J135" s="38">
        <f t="shared" si="39"/>
        <v>0</v>
      </c>
      <c r="K135" s="38">
        <f t="shared" si="39"/>
        <v>0</v>
      </c>
      <c r="L135" s="38">
        <f t="shared" si="39"/>
        <v>0</v>
      </c>
      <c r="M135" s="38">
        <f t="shared" si="39"/>
        <v>0</v>
      </c>
      <c r="N135" s="38">
        <v>0</v>
      </c>
      <c r="O135" s="38">
        <v>0</v>
      </c>
      <c r="P135" s="38">
        <v>0</v>
      </c>
      <c r="Q135" s="38">
        <v>0</v>
      </c>
      <c r="R135" s="38">
        <v>0</v>
      </c>
      <c r="S135" s="38">
        <v>0</v>
      </c>
      <c r="T135" s="38">
        <v>0</v>
      </c>
      <c r="U135" s="38">
        <v>0</v>
      </c>
      <c r="V135" s="38">
        <v>0</v>
      </c>
      <c r="W135" s="38">
        <v>0</v>
      </c>
      <c r="X135" s="38">
        <v>0</v>
      </c>
      <c r="Y135" s="38">
        <v>0</v>
      </c>
      <c r="Z135" s="38">
        <v>0</v>
      </c>
      <c r="AA135" s="38">
        <v>0</v>
      </c>
      <c r="AB135" s="38">
        <v>0</v>
      </c>
      <c r="AC135" s="38">
        <v>0</v>
      </c>
      <c r="AD135" s="38">
        <v>0</v>
      </c>
      <c r="AE135" s="38">
        <v>0</v>
      </c>
      <c r="AF135" s="79"/>
    </row>
    <row r="136" spans="1:32" s="26" customFormat="1" ht="37.5" x14ac:dyDescent="0.3">
      <c r="A136" s="59" t="s">
        <v>32</v>
      </c>
      <c r="B136" s="38">
        <f>B131</f>
        <v>0</v>
      </c>
      <c r="C136" s="38">
        <f>H136+J136+L136+N136+P136+R136+T136+V136+X136+Z136+AB136</f>
        <v>0</v>
      </c>
      <c r="D136" s="38">
        <f>E136</f>
        <v>583.83000000000004</v>
      </c>
      <c r="E136" s="38">
        <f>I136+K136+M136+O136+Q136+S136+U136+W136+Y136+AA136+AC136+AE136</f>
        <v>583.83000000000004</v>
      </c>
      <c r="F136" s="36" t="e">
        <f t="shared" si="25"/>
        <v>#DIV/0!</v>
      </c>
      <c r="G136" s="36" t="e">
        <f t="shared" si="29"/>
        <v>#DIV/0!</v>
      </c>
      <c r="H136" s="38">
        <f t="shared" si="39"/>
        <v>0</v>
      </c>
      <c r="I136" s="38">
        <f t="shared" si="39"/>
        <v>0</v>
      </c>
      <c r="J136" s="38">
        <f t="shared" si="39"/>
        <v>0</v>
      </c>
      <c r="K136" s="38">
        <f t="shared" si="39"/>
        <v>0</v>
      </c>
      <c r="L136" s="38">
        <f t="shared" si="39"/>
        <v>0</v>
      </c>
      <c r="M136" s="38">
        <f t="shared" si="39"/>
        <v>0</v>
      </c>
      <c r="N136" s="38">
        <v>0</v>
      </c>
      <c r="O136" s="38">
        <v>0</v>
      </c>
      <c r="P136" s="38">
        <v>0</v>
      </c>
      <c r="Q136" s="38">
        <v>0</v>
      </c>
      <c r="R136" s="38">
        <v>0</v>
      </c>
      <c r="S136" s="38">
        <v>0</v>
      </c>
      <c r="T136" s="38">
        <v>0</v>
      </c>
      <c r="U136" s="38">
        <v>0</v>
      </c>
      <c r="V136" s="38">
        <v>0</v>
      </c>
      <c r="W136" s="38">
        <v>0</v>
      </c>
      <c r="X136" s="38">
        <v>0</v>
      </c>
      <c r="Y136" s="38">
        <v>0</v>
      </c>
      <c r="Z136" s="38">
        <v>0</v>
      </c>
      <c r="AA136" s="38">
        <v>583.83000000000004</v>
      </c>
      <c r="AB136" s="38">
        <v>0</v>
      </c>
      <c r="AC136" s="38">
        <v>0</v>
      </c>
      <c r="AD136" s="38">
        <v>0</v>
      </c>
      <c r="AE136" s="38">
        <v>0</v>
      </c>
      <c r="AF136" s="79"/>
    </row>
    <row r="137" spans="1:32" s="26" customFormat="1" ht="18.75" x14ac:dyDescent="0.3">
      <c r="A137" s="59" t="s">
        <v>33</v>
      </c>
      <c r="B137" s="38">
        <v>0</v>
      </c>
      <c r="C137" s="38">
        <f>H137+J137+L137+N137+P137+R137+T137+V137+X137+Z137+AB137</f>
        <v>5962.4000000000005</v>
      </c>
      <c r="D137" s="38">
        <v>0</v>
      </c>
      <c r="E137" s="38">
        <v>0</v>
      </c>
      <c r="F137" s="36" t="e">
        <f t="shared" si="25"/>
        <v>#DIV/0!</v>
      </c>
      <c r="G137" s="36">
        <f t="shared" si="29"/>
        <v>0</v>
      </c>
      <c r="H137" s="38">
        <v>917.29</v>
      </c>
      <c r="I137" s="38">
        <v>125.974</v>
      </c>
      <c r="J137" s="38">
        <f>J132</f>
        <v>471.25</v>
      </c>
      <c r="K137" s="38">
        <v>228.20500000000001</v>
      </c>
      <c r="L137" s="38">
        <v>311.08</v>
      </c>
      <c r="M137" s="38">
        <v>54.292999999999999</v>
      </c>
      <c r="N137" s="38">
        <v>624.14</v>
      </c>
      <c r="O137" s="38">
        <v>318.267</v>
      </c>
      <c r="P137" s="38">
        <v>532.29999999999995</v>
      </c>
      <c r="Q137" s="38">
        <v>692194.51</v>
      </c>
      <c r="R137" s="38">
        <v>476.01</v>
      </c>
      <c r="S137" s="38">
        <v>185.809</v>
      </c>
      <c r="T137" s="38">
        <v>670</v>
      </c>
      <c r="U137" s="38">
        <v>591.77</v>
      </c>
      <c r="V137" s="38">
        <v>532.29999999999995</v>
      </c>
      <c r="W137" s="38">
        <v>395.464</v>
      </c>
      <c r="X137" s="38">
        <v>476.01</v>
      </c>
      <c r="Y137" s="38">
        <v>693.15</v>
      </c>
      <c r="Z137" s="38">
        <v>476.01</v>
      </c>
      <c r="AA137" s="38">
        <v>0</v>
      </c>
      <c r="AB137" s="38">
        <v>476.01</v>
      </c>
      <c r="AC137" s="38">
        <v>450.84</v>
      </c>
      <c r="AD137" s="38">
        <v>561.17999999999995</v>
      </c>
      <c r="AE137" s="65">
        <v>0</v>
      </c>
      <c r="AF137" s="79"/>
    </row>
    <row r="138" spans="1:32" s="26" customFormat="1" ht="18.75" x14ac:dyDescent="0.3">
      <c r="A138" s="59" t="s">
        <v>35</v>
      </c>
      <c r="B138" s="38">
        <f>B133</f>
        <v>0</v>
      </c>
      <c r="C138" s="38">
        <f>H138+J138+L138+N138+P138+R138+T138+V138+X138+Z138+AB138</f>
        <v>0</v>
      </c>
      <c r="D138" s="38">
        <f>E138</f>
        <v>0</v>
      </c>
      <c r="E138" s="38">
        <f>I138+K138+M138+O138+Q138+S138+U138+W138+Y138+AA138+AC138+AE138</f>
        <v>0</v>
      </c>
      <c r="F138" s="36" t="e">
        <f t="shared" si="25"/>
        <v>#DIV/0!</v>
      </c>
      <c r="G138" s="36" t="e">
        <f t="shared" si="29"/>
        <v>#DIV/0!</v>
      </c>
      <c r="H138" s="38">
        <f t="shared" si="39"/>
        <v>0</v>
      </c>
      <c r="I138" s="38">
        <f t="shared" si="39"/>
        <v>0</v>
      </c>
      <c r="J138" s="38">
        <f t="shared" si="39"/>
        <v>0</v>
      </c>
      <c r="K138" s="38">
        <f t="shared" si="39"/>
        <v>0</v>
      </c>
      <c r="L138" s="38">
        <f t="shared" si="39"/>
        <v>0</v>
      </c>
      <c r="M138" s="38">
        <f t="shared" si="39"/>
        <v>0</v>
      </c>
      <c r="N138" s="38">
        <v>0</v>
      </c>
      <c r="O138" s="38">
        <v>0</v>
      </c>
      <c r="P138" s="38">
        <v>0</v>
      </c>
      <c r="Q138" s="38">
        <v>0</v>
      </c>
      <c r="R138" s="38">
        <v>0</v>
      </c>
      <c r="S138" s="38">
        <v>0</v>
      </c>
      <c r="T138" s="38">
        <v>0</v>
      </c>
      <c r="U138" s="38">
        <v>0</v>
      </c>
      <c r="V138" s="38">
        <v>0</v>
      </c>
      <c r="W138" s="38">
        <v>0</v>
      </c>
      <c r="X138" s="38">
        <v>0</v>
      </c>
      <c r="Y138" s="38">
        <v>0</v>
      </c>
      <c r="Z138" s="38">
        <v>0</v>
      </c>
      <c r="AA138" s="38">
        <v>0</v>
      </c>
      <c r="AB138" s="38">
        <v>0</v>
      </c>
      <c r="AC138" s="38">
        <v>0</v>
      </c>
      <c r="AD138" s="38">
        <v>0</v>
      </c>
      <c r="AE138" s="38">
        <v>0</v>
      </c>
      <c r="AF138" s="79"/>
    </row>
    <row r="139" spans="1:32" s="26" customFormat="1" ht="18.75" x14ac:dyDescent="0.25">
      <c r="A139" s="96" t="s">
        <v>74</v>
      </c>
      <c r="B139" s="97"/>
      <c r="C139" s="97"/>
      <c r="D139" s="97"/>
      <c r="E139" s="97"/>
      <c r="F139" s="36" t="e">
        <f t="shared" si="25"/>
        <v>#DIV/0!</v>
      </c>
      <c r="G139" s="36" t="e">
        <f t="shared" si="29"/>
        <v>#DIV/0!</v>
      </c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8"/>
      <c r="AF139" s="99"/>
    </row>
    <row r="140" spans="1:32" s="26" customFormat="1" ht="18.75" x14ac:dyDescent="0.25">
      <c r="A140" s="96" t="s">
        <v>75</v>
      </c>
      <c r="B140" s="97"/>
      <c r="C140" s="97"/>
      <c r="D140" s="97"/>
      <c r="E140" s="97"/>
      <c r="F140" s="36"/>
      <c r="G140" s="36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8"/>
      <c r="AF140" s="25"/>
    </row>
    <row r="141" spans="1:32" s="26" customFormat="1" ht="20.25" x14ac:dyDescent="0.25">
      <c r="A141" s="85" t="s">
        <v>37</v>
      </c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7"/>
      <c r="AE141" s="88"/>
      <c r="AF141" s="34"/>
    </row>
    <row r="142" spans="1:32" s="26" customFormat="1" ht="37.5" x14ac:dyDescent="0.25">
      <c r="A142" s="35" t="s">
        <v>76</v>
      </c>
      <c r="B142" s="94"/>
      <c r="C142" s="94"/>
      <c r="D142" s="94"/>
      <c r="E142" s="94"/>
      <c r="F142" s="36"/>
      <c r="G142" s="36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5"/>
      <c r="AF142" s="25"/>
    </row>
    <row r="143" spans="1:32" s="26" customFormat="1" ht="18.75" x14ac:dyDescent="0.25">
      <c r="A143" s="57" t="s">
        <v>30</v>
      </c>
      <c r="B143" s="36">
        <f>B145+B146+B144+B147</f>
        <v>688.99</v>
      </c>
      <c r="C143" s="36">
        <f>C145+C146+C144+C147</f>
        <v>15</v>
      </c>
      <c r="D143" s="36">
        <f>D145+D146+D144+D147</f>
        <v>0</v>
      </c>
      <c r="E143" s="36">
        <f>E145+E146+E144+E147</f>
        <v>0</v>
      </c>
      <c r="F143" s="36">
        <f t="shared" si="25"/>
        <v>0</v>
      </c>
      <c r="G143" s="36">
        <f t="shared" si="29"/>
        <v>0</v>
      </c>
      <c r="H143" s="36">
        <f t="shared" ref="H143:AE143" si="40">H145+H146+H144+H147</f>
        <v>64</v>
      </c>
      <c r="I143" s="36">
        <f t="shared" si="40"/>
        <v>0</v>
      </c>
      <c r="J143" s="36">
        <f t="shared" si="40"/>
        <v>105.14</v>
      </c>
      <c r="K143" s="36">
        <f t="shared" si="40"/>
        <v>5.7</v>
      </c>
      <c r="L143" s="36">
        <f t="shared" si="40"/>
        <v>27.15</v>
      </c>
      <c r="M143" s="36">
        <f t="shared" si="40"/>
        <v>22.8</v>
      </c>
      <c r="N143" s="36">
        <f t="shared" si="40"/>
        <v>0</v>
      </c>
      <c r="O143" s="36">
        <v>0</v>
      </c>
      <c r="P143" s="36">
        <f t="shared" si="40"/>
        <v>15</v>
      </c>
      <c r="Q143" s="36">
        <f>SUM(Q146)</f>
        <v>15</v>
      </c>
      <c r="R143" s="36">
        <v>0</v>
      </c>
      <c r="S143" s="36">
        <f t="shared" si="40"/>
        <v>27</v>
      </c>
      <c r="T143" s="36">
        <f t="shared" si="40"/>
        <v>147.74</v>
      </c>
      <c r="U143" s="36">
        <f>U145+U146+U144+U147</f>
        <v>0</v>
      </c>
      <c r="V143" s="36">
        <f t="shared" si="40"/>
        <v>141.6</v>
      </c>
      <c r="W143" s="36">
        <f t="shared" si="40"/>
        <v>109.3</v>
      </c>
      <c r="X143" s="36">
        <f t="shared" si="40"/>
        <v>146.85</v>
      </c>
      <c r="Y143" s="36">
        <f t="shared" si="40"/>
        <v>268.60000000000002</v>
      </c>
      <c r="Z143" s="36">
        <f t="shared" si="40"/>
        <v>41.51</v>
      </c>
      <c r="AA143" s="36">
        <f t="shared" si="40"/>
        <v>0</v>
      </c>
      <c r="AB143" s="36">
        <f t="shared" si="40"/>
        <v>0</v>
      </c>
      <c r="AC143" s="36">
        <f t="shared" si="40"/>
        <v>0</v>
      </c>
      <c r="AD143" s="36">
        <f t="shared" si="40"/>
        <v>0</v>
      </c>
      <c r="AE143" s="36">
        <f t="shared" si="40"/>
        <v>0</v>
      </c>
      <c r="AF143" s="63"/>
    </row>
    <row r="144" spans="1:32" s="26" customFormat="1" ht="18.75" x14ac:dyDescent="0.25">
      <c r="A144" s="54" t="s">
        <v>31</v>
      </c>
      <c r="B144" s="38">
        <f>H144+J144+L144+N144+P144+R144+T144+V144+X144+Z144+AB144+AD144</f>
        <v>0</v>
      </c>
      <c r="C144" s="38">
        <f>H144+J144+L144+N144+P144</f>
        <v>0</v>
      </c>
      <c r="D144" s="38">
        <f>E144</f>
        <v>0</v>
      </c>
      <c r="E144" s="38">
        <f>I144+K144+M144+O144+Q144+S144+U144+W144+Y144+AA144+AC144+AE144</f>
        <v>0</v>
      </c>
      <c r="F144" s="36" t="e">
        <f t="shared" si="25"/>
        <v>#DIV/0!</v>
      </c>
      <c r="G144" s="36" t="e">
        <f t="shared" si="29"/>
        <v>#DIV/0!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8">
        <v>0</v>
      </c>
      <c r="Q144" s="38">
        <v>0</v>
      </c>
      <c r="R144" s="38">
        <v>0</v>
      </c>
      <c r="S144" s="38">
        <v>0</v>
      </c>
      <c r="T144" s="38">
        <v>0</v>
      </c>
      <c r="U144" s="38">
        <v>0</v>
      </c>
      <c r="V144" s="38">
        <v>0</v>
      </c>
      <c r="W144" s="38">
        <v>0</v>
      </c>
      <c r="X144" s="38">
        <v>0</v>
      </c>
      <c r="Y144" s="38">
        <v>0</v>
      </c>
      <c r="Z144" s="38">
        <v>0</v>
      </c>
      <c r="AA144" s="38">
        <v>0</v>
      </c>
      <c r="AB144" s="38">
        <v>0</v>
      </c>
      <c r="AC144" s="38">
        <v>0</v>
      </c>
      <c r="AD144" s="38">
        <v>0</v>
      </c>
      <c r="AE144" s="38">
        <v>0</v>
      </c>
      <c r="AF144" s="90"/>
    </row>
    <row r="145" spans="1:32" s="26" customFormat="1" ht="37.5" x14ac:dyDescent="0.3">
      <c r="A145" s="59" t="s">
        <v>32</v>
      </c>
      <c r="B145" s="38">
        <f>H145+J145+L145+N145+P145+R145+T145+V145+X145+Z145+AB145+AD145</f>
        <v>0</v>
      </c>
      <c r="C145" s="38">
        <f>H145+J145+L145+N145+P145</f>
        <v>0</v>
      </c>
      <c r="D145" s="38">
        <f>E145</f>
        <v>0</v>
      </c>
      <c r="E145" s="38">
        <f>I145+K145+M145+O145+Q145+S145+U145+W145+Y145+AA145+AC145+AE145</f>
        <v>0</v>
      </c>
      <c r="F145" s="36" t="e">
        <f t="shared" si="25"/>
        <v>#DIV/0!</v>
      </c>
      <c r="G145" s="36" t="e">
        <f t="shared" si="29"/>
        <v>#DIV/0!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8">
        <v>0</v>
      </c>
      <c r="P145" s="38">
        <v>0</v>
      </c>
      <c r="Q145" s="38">
        <v>0</v>
      </c>
      <c r="R145" s="38">
        <v>0</v>
      </c>
      <c r="S145" s="38">
        <v>0</v>
      </c>
      <c r="T145" s="38">
        <v>0</v>
      </c>
      <c r="U145" s="38">
        <v>0</v>
      </c>
      <c r="V145" s="38">
        <v>0</v>
      </c>
      <c r="W145" s="38">
        <v>0</v>
      </c>
      <c r="X145" s="38">
        <v>0</v>
      </c>
      <c r="Y145" s="38">
        <v>0</v>
      </c>
      <c r="Z145" s="38">
        <v>0</v>
      </c>
      <c r="AA145" s="38">
        <v>0</v>
      </c>
      <c r="AB145" s="38">
        <v>0</v>
      </c>
      <c r="AC145" s="38">
        <v>0</v>
      </c>
      <c r="AD145" s="38">
        <v>0</v>
      </c>
      <c r="AE145" s="38">
        <v>0</v>
      </c>
      <c r="AF145" s="90"/>
    </row>
    <row r="146" spans="1:32" s="26" customFormat="1" ht="135" x14ac:dyDescent="0.25">
      <c r="A146" s="60" t="s">
        <v>33</v>
      </c>
      <c r="B146" s="38">
        <f>H146+J146+L146+N146+P146+R146+T146+V146+X146+Z146+AB146+AD146</f>
        <v>688.99</v>
      </c>
      <c r="C146" s="38">
        <v>15</v>
      </c>
      <c r="D146" s="38">
        <v>0</v>
      </c>
      <c r="E146" s="38">
        <v>0</v>
      </c>
      <c r="F146" s="36">
        <f t="shared" si="25"/>
        <v>0</v>
      </c>
      <c r="G146" s="36">
        <f t="shared" si="29"/>
        <v>0</v>
      </c>
      <c r="H146" s="38">
        <v>64</v>
      </c>
      <c r="I146" s="38">
        <v>0</v>
      </c>
      <c r="J146" s="38">
        <v>105.14</v>
      </c>
      <c r="K146" s="38">
        <v>5.7</v>
      </c>
      <c r="L146" s="38">
        <v>27.15</v>
      </c>
      <c r="M146" s="38">
        <v>22.8</v>
      </c>
      <c r="N146" s="38">
        <v>0</v>
      </c>
      <c r="O146" s="38">
        <v>0</v>
      </c>
      <c r="P146" s="38">
        <v>15</v>
      </c>
      <c r="Q146" s="38">
        <v>15</v>
      </c>
      <c r="R146" s="38">
        <v>0</v>
      </c>
      <c r="S146" s="38">
        <v>27</v>
      </c>
      <c r="T146" s="38">
        <v>147.74</v>
      </c>
      <c r="U146" s="38">
        <v>0</v>
      </c>
      <c r="V146" s="38">
        <v>141.6</v>
      </c>
      <c r="W146" s="38">
        <v>109.3</v>
      </c>
      <c r="X146" s="38">
        <v>146.85</v>
      </c>
      <c r="Y146" s="38">
        <v>268.60000000000002</v>
      </c>
      <c r="Z146" s="38">
        <v>41.51</v>
      </c>
      <c r="AA146" s="38">
        <v>0</v>
      </c>
      <c r="AB146" s="38">
        <v>0</v>
      </c>
      <c r="AC146" s="38">
        <v>0</v>
      </c>
      <c r="AD146" s="38">
        <v>0</v>
      </c>
      <c r="AE146" s="100"/>
      <c r="AF146" s="101" t="s">
        <v>77</v>
      </c>
    </row>
    <row r="147" spans="1:32" s="26" customFormat="1" ht="18.75" x14ac:dyDescent="0.3">
      <c r="A147" s="59" t="s">
        <v>35</v>
      </c>
      <c r="B147" s="38">
        <f>H147+J147+L147+N147+P147+R147+T147+V147+X147+Z147+AB147+AD147</f>
        <v>0</v>
      </c>
      <c r="C147" s="38">
        <f>H147+J147+L147+N147+P147</f>
        <v>0</v>
      </c>
      <c r="D147" s="38">
        <f>E147</f>
        <v>0</v>
      </c>
      <c r="E147" s="38">
        <f>I147+K147+M147+O147+Q147+S147+U147+W147+Y147+AA147+AC147+AE147</f>
        <v>0</v>
      </c>
      <c r="F147" s="36" t="e">
        <f t="shared" si="25"/>
        <v>#DIV/0!</v>
      </c>
      <c r="G147" s="36" t="e">
        <f t="shared" si="29"/>
        <v>#DIV/0!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38">
        <v>0</v>
      </c>
      <c r="N147" s="38">
        <v>0</v>
      </c>
      <c r="O147" s="38">
        <v>0</v>
      </c>
      <c r="P147" s="38">
        <v>0</v>
      </c>
      <c r="Q147" s="38">
        <v>0</v>
      </c>
      <c r="R147" s="38">
        <v>0</v>
      </c>
      <c r="S147" s="38">
        <v>0</v>
      </c>
      <c r="T147" s="38">
        <v>0</v>
      </c>
      <c r="U147" s="38">
        <v>0</v>
      </c>
      <c r="V147" s="38">
        <v>0</v>
      </c>
      <c r="W147" s="38">
        <v>0</v>
      </c>
      <c r="X147" s="38">
        <v>0</v>
      </c>
      <c r="Y147" s="38">
        <v>0</v>
      </c>
      <c r="Z147" s="38">
        <v>0</v>
      </c>
      <c r="AA147" s="38">
        <v>0</v>
      </c>
      <c r="AB147" s="38">
        <v>0</v>
      </c>
      <c r="AC147" s="38">
        <v>0</v>
      </c>
      <c r="AD147" s="38">
        <v>0</v>
      </c>
      <c r="AE147" s="38">
        <v>0</v>
      </c>
      <c r="AF147" s="90"/>
    </row>
    <row r="148" spans="1:32" s="26" customFormat="1" ht="18.75" x14ac:dyDescent="0.25">
      <c r="A148" s="102" t="s">
        <v>78</v>
      </c>
      <c r="B148" s="103">
        <f>B149+B150+B151+B152</f>
        <v>688.99</v>
      </c>
      <c r="C148" s="103">
        <f>C149+C150+C151+C152</f>
        <v>15</v>
      </c>
      <c r="D148" s="103">
        <f>D149+D150+D151+D152</f>
        <v>0</v>
      </c>
      <c r="E148" s="103">
        <f>E149+E150+E151+E152</f>
        <v>0</v>
      </c>
      <c r="F148" s="78">
        <f t="shared" si="25"/>
        <v>0</v>
      </c>
      <c r="G148" s="78">
        <f t="shared" si="29"/>
        <v>0</v>
      </c>
      <c r="H148" s="103">
        <f t="shared" ref="H148:S148" si="41">H149+H150+H151+H152</f>
        <v>64</v>
      </c>
      <c r="I148" s="103">
        <f t="shared" si="41"/>
        <v>0</v>
      </c>
      <c r="J148" s="103">
        <f t="shared" si="41"/>
        <v>105.14</v>
      </c>
      <c r="K148" s="103">
        <f t="shared" si="41"/>
        <v>0</v>
      </c>
      <c r="L148" s="103">
        <f t="shared" si="41"/>
        <v>27.15</v>
      </c>
      <c r="M148" s="103">
        <f t="shared" si="41"/>
        <v>0</v>
      </c>
      <c r="N148" s="103">
        <f t="shared" si="41"/>
        <v>0</v>
      </c>
      <c r="O148" s="103">
        <v>0</v>
      </c>
      <c r="P148" s="103">
        <f t="shared" si="41"/>
        <v>15</v>
      </c>
      <c r="Q148" s="103">
        <f t="shared" si="41"/>
        <v>0</v>
      </c>
      <c r="R148" s="103">
        <f t="shared" si="41"/>
        <v>0</v>
      </c>
      <c r="S148" s="103">
        <f t="shared" si="41"/>
        <v>27</v>
      </c>
      <c r="T148" s="103">
        <f>T146</f>
        <v>147.74</v>
      </c>
      <c r="U148" s="103">
        <f t="shared" ref="U148:AE148" si="42">U146</f>
        <v>0</v>
      </c>
      <c r="V148" s="103">
        <f t="shared" si="42"/>
        <v>141.6</v>
      </c>
      <c r="W148" s="103">
        <f t="shared" si="42"/>
        <v>109.3</v>
      </c>
      <c r="X148" s="103">
        <f t="shared" si="42"/>
        <v>146.85</v>
      </c>
      <c r="Y148" s="103">
        <f t="shared" si="42"/>
        <v>268.60000000000002</v>
      </c>
      <c r="Z148" s="103">
        <f t="shared" si="42"/>
        <v>41.51</v>
      </c>
      <c r="AA148" s="103">
        <f t="shared" si="42"/>
        <v>0</v>
      </c>
      <c r="AB148" s="103">
        <f t="shared" si="42"/>
        <v>0</v>
      </c>
      <c r="AC148" s="103">
        <f t="shared" si="42"/>
        <v>0</v>
      </c>
      <c r="AD148" s="103">
        <f>AD146</f>
        <v>0</v>
      </c>
      <c r="AE148" s="103">
        <f t="shared" si="42"/>
        <v>0</v>
      </c>
      <c r="AF148" s="79"/>
    </row>
    <row r="149" spans="1:32" s="26" customFormat="1" ht="18.75" x14ac:dyDescent="0.25">
      <c r="A149" s="37" t="s">
        <v>31</v>
      </c>
      <c r="B149" s="38">
        <f t="shared" ref="B149:E152" si="43">B144</f>
        <v>0</v>
      </c>
      <c r="C149" s="38">
        <f>C144</f>
        <v>0</v>
      </c>
      <c r="D149" s="38">
        <f t="shared" si="43"/>
        <v>0</v>
      </c>
      <c r="E149" s="38">
        <f t="shared" si="43"/>
        <v>0</v>
      </c>
      <c r="F149" s="36" t="e">
        <f t="shared" si="25"/>
        <v>#DIV/0!</v>
      </c>
      <c r="G149" s="36" t="e">
        <f t="shared" si="29"/>
        <v>#DIV/0!</v>
      </c>
      <c r="H149" s="38">
        <f t="shared" ref="H149:AE152" si="44">H144</f>
        <v>0</v>
      </c>
      <c r="I149" s="38">
        <f t="shared" si="44"/>
        <v>0</v>
      </c>
      <c r="J149" s="38">
        <f t="shared" si="44"/>
        <v>0</v>
      </c>
      <c r="K149" s="38">
        <f t="shared" si="44"/>
        <v>0</v>
      </c>
      <c r="L149" s="38">
        <f t="shared" si="44"/>
        <v>0</v>
      </c>
      <c r="M149" s="38">
        <f t="shared" si="44"/>
        <v>0</v>
      </c>
      <c r="N149" s="38">
        <f t="shared" si="44"/>
        <v>0</v>
      </c>
      <c r="O149" s="38">
        <f t="shared" si="44"/>
        <v>0</v>
      </c>
      <c r="P149" s="38">
        <f t="shared" si="44"/>
        <v>0</v>
      </c>
      <c r="Q149" s="38">
        <f t="shared" si="44"/>
        <v>0</v>
      </c>
      <c r="R149" s="38">
        <f t="shared" si="44"/>
        <v>0</v>
      </c>
      <c r="S149" s="38">
        <f t="shared" si="44"/>
        <v>0</v>
      </c>
      <c r="T149" s="38">
        <f t="shared" si="44"/>
        <v>0</v>
      </c>
      <c r="U149" s="38">
        <f t="shared" si="44"/>
        <v>0</v>
      </c>
      <c r="V149" s="38">
        <f t="shared" si="44"/>
        <v>0</v>
      </c>
      <c r="W149" s="38">
        <f t="shared" si="44"/>
        <v>0</v>
      </c>
      <c r="X149" s="38">
        <f t="shared" si="44"/>
        <v>0</v>
      </c>
      <c r="Y149" s="38">
        <f t="shared" si="44"/>
        <v>0</v>
      </c>
      <c r="Z149" s="38">
        <f t="shared" si="44"/>
        <v>0</v>
      </c>
      <c r="AA149" s="38">
        <f t="shared" si="44"/>
        <v>0</v>
      </c>
      <c r="AB149" s="38">
        <f t="shared" si="44"/>
        <v>0</v>
      </c>
      <c r="AC149" s="38">
        <f t="shared" si="44"/>
        <v>0</v>
      </c>
      <c r="AD149" s="38">
        <f t="shared" si="44"/>
        <v>0</v>
      </c>
      <c r="AE149" s="38">
        <f t="shared" si="44"/>
        <v>0</v>
      </c>
      <c r="AF149" s="79"/>
    </row>
    <row r="150" spans="1:32" s="26" customFormat="1" ht="37.5" x14ac:dyDescent="0.3">
      <c r="A150" s="59" t="s">
        <v>32</v>
      </c>
      <c r="B150" s="38">
        <f t="shared" si="43"/>
        <v>0</v>
      </c>
      <c r="C150" s="38">
        <f t="shared" si="43"/>
        <v>0</v>
      </c>
      <c r="D150" s="38">
        <f t="shared" si="43"/>
        <v>0</v>
      </c>
      <c r="E150" s="38">
        <f t="shared" si="43"/>
        <v>0</v>
      </c>
      <c r="F150" s="36" t="e">
        <f t="shared" si="25"/>
        <v>#DIV/0!</v>
      </c>
      <c r="G150" s="36" t="e">
        <f t="shared" si="29"/>
        <v>#DIV/0!</v>
      </c>
      <c r="H150" s="38">
        <f t="shared" si="44"/>
        <v>0</v>
      </c>
      <c r="I150" s="38">
        <f t="shared" si="44"/>
        <v>0</v>
      </c>
      <c r="J150" s="38">
        <f t="shared" si="44"/>
        <v>0</v>
      </c>
      <c r="K150" s="38">
        <f t="shared" si="44"/>
        <v>0</v>
      </c>
      <c r="L150" s="38">
        <f t="shared" si="44"/>
        <v>0</v>
      </c>
      <c r="M150" s="38">
        <f t="shared" si="44"/>
        <v>0</v>
      </c>
      <c r="N150" s="38">
        <f t="shared" si="44"/>
        <v>0</v>
      </c>
      <c r="O150" s="38">
        <f t="shared" si="44"/>
        <v>0</v>
      </c>
      <c r="P150" s="38">
        <f t="shared" si="44"/>
        <v>0</v>
      </c>
      <c r="Q150" s="38">
        <f t="shared" si="44"/>
        <v>0</v>
      </c>
      <c r="R150" s="38">
        <f t="shared" si="44"/>
        <v>0</v>
      </c>
      <c r="S150" s="38">
        <f t="shared" si="44"/>
        <v>0</v>
      </c>
      <c r="T150" s="38">
        <f t="shared" si="44"/>
        <v>0</v>
      </c>
      <c r="U150" s="38">
        <f t="shared" si="44"/>
        <v>0</v>
      </c>
      <c r="V150" s="38">
        <f t="shared" si="44"/>
        <v>0</v>
      </c>
      <c r="W150" s="38">
        <f t="shared" si="44"/>
        <v>0</v>
      </c>
      <c r="X150" s="38">
        <f t="shared" si="44"/>
        <v>0</v>
      </c>
      <c r="Y150" s="38">
        <f t="shared" si="44"/>
        <v>0</v>
      </c>
      <c r="Z150" s="38">
        <f t="shared" si="44"/>
        <v>0</v>
      </c>
      <c r="AA150" s="38">
        <f t="shared" si="44"/>
        <v>0</v>
      </c>
      <c r="AB150" s="38">
        <f t="shared" si="44"/>
        <v>0</v>
      </c>
      <c r="AC150" s="38">
        <f t="shared" si="44"/>
        <v>0</v>
      </c>
      <c r="AD150" s="38">
        <f t="shared" si="44"/>
        <v>0</v>
      </c>
      <c r="AE150" s="38">
        <f t="shared" si="44"/>
        <v>0</v>
      </c>
      <c r="AF150" s="79"/>
    </row>
    <row r="151" spans="1:32" s="26" customFormat="1" ht="18.75" x14ac:dyDescent="0.3">
      <c r="A151" s="59" t="s">
        <v>33</v>
      </c>
      <c r="B151" s="38">
        <f>B146</f>
        <v>688.99</v>
      </c>
      <c r="C151" s="38">
        <f>C146</f>
        <v>15</v>
      </c>
      <c r="D151" s="38">
        <f t="shared" si="43"/>
        <v>0</v>
      </c>
      <c r="E151" s="38">
        <f t="shared" si="43"/>
        <v>0</v>
      </c>
      <c r="F151" s="36">
        <f t="shared" si="25"/>
        <v>0</v>
      </c>
      <c r="G151" s="36">
        <f t="shared" si="29"/>
        <v>0</v>
      </c>
      <c r="H151" s="38">
        <f t="shared" si="44"/>
        <v>64</v>
      </c>
      <c r="I151" s="38">
        <f t="shared" si="44"/>
        <v>0</v>
      </c>
      <c r="J151" s="38">
        <f t="shared" si="44"/>
        <v>105.14</v>
      </c>
      <c r="K151" s="38">
        <v>0</v>
      </c>
      <c r="L151" s="38">
        <f t="shared" si="44"/>
        <v>27.15</v>
      </c>
      <c r="M151" s="38">
        <v>0</v>
      </c>
      <c r="N151" s="38">
        <f t="shared" si="44"/>
        <v>0</v>
      </c>
      <c r="O151" s="38">
        <f t="shared" si="44"/>
        <v>0</v>
      </c>
      <c r="P151" s="38">
        <f>P146</f>
        <v>15</v>
      </c>
      <c r="Q151" s="38">
        <v>0</v>
      </c>
      <c r="R151" s="38">
        <v>0</v>
      </c>
      <c r="S151" s="38">
        <f>S146</f>
        <v>27</v>
      </c>
      <c r="T151" s="38">
        <f>T146</f>
        <v>147.74</v>
      </c>
      <c r="U151" s="38">
        <f t="shared" si="44"/>
        <v>0</v>
      </c>
      <c r="V151" s="38">
        <f t="shared" si="44"/>
        <v>141.6</v>
      </c>
      <c r="W151" s="38">
        <f t="shared" si="44"/>
        <v>109.3</v>
      </c>
      <c r="X151" s="38">
        <f t="shared" si="44"/>
        <v>146.85</v>
      </c>
      <c r="Y151" s="38">
        <f t="shared" si="44"/>
        <v>268.60000000000002</v>
      </c>
      <c r="Z151" s="38">
        <f t="shared" si="44"/>
        <v>41.51</v>
      </c>
      <c r="AA151" s="38">
        <f t="shared" si="44"/>
        <v>0</v>
      </c>
      <c r="AB151" s="38">
        <f t="shared" si="44"/>
        <v>0</v>
      </c>
      <c r="AC151" s="38">
        <f t="shared" si="44"/>
        <v>0</v>
      </c>
      <c r="AD151" s="38">
        <f t="shared" si="44"/>
        <v>0</v>
      </c>
      <c r="AE151" s="38">
        <f t="shared" si="44"/>
        <v>0</v>
      </c>
      <c r="AF151" s="104"/>
    </row>
    <row r="152" spans="1:32" s="26" customFormat="1" ht="18.75" x14ac:dyDescent="0.3">
      <c r="A152" s="59" t="s">
        <v>35</v>
      </c>
      <c r="B152" s="38">
        <f t="shared" si="43"/>
        <v>0</v>
      </c>
      <c r="C152" s="38">
        <f t="shared" si="43"/>
        <v>0</v>
      </c>
      <c r="D152" s="38">
        <f t="shared" si="43"/>
        <v>0</v>
      </c>
      <c r="E152" s="38">
        <f t="shared" si="43"/>
        <v>0</v>
      </c>
      <c r="F152" s="36" t="e">
        <f t="shared" si="25"/>
        <v>#DIV/0!</v>
      </c>
      <c r="G152" s="36" t="e">
        <f t="shared" si="29"/>
        <v>#DIV/0!</v>
      </c>
      <c r="H152" s="38">
        <f t="shared" si="44"/>
        <v>0</v>
      </c>
      <c r="I152" s="38">
        <f t="shared" si="44"/>
        <v>0</v>
      </c>
      <c r="J152" s="38">
        <f t="shared" si="44"/>
        <v>0</v>
      </c>
      <c r="K152" s="38">
        <f t="shared" si="44"/>
        <v>0</v>
      </c>
      <c r="L152" s="38">
        <f t="shared" si="44"/>
        <v>0</v>
      </c>
      <c r="M152" s="38">
        <f t="shared" si="44"/>
        <v>0</v>
      </c>
      <c r="N152" s="38">
        <f t="shared" si="44"/>
        <v>0</v>
      </c>
      <c r="O152" s="38">
        <f t="shared" si="44"/>
        <v>0</v>
      </c>
      <c r="P152" s="38">
        <f>P147</f>
        <v>0</v>
      </c>
      <c r="Q152" s="38">
        <f>Q147</f>
        <v>0</v>
      </c>
      <c r="R152" s="38">
        <f>R147</f>
        <v>0</v>
      </c>
      <c r="S152" s="38">
        <f>S147</f>
        <v>0</v>
      </c>
      <c r="T152" s="38">
        <f>T147</f>
        <v>0</v>
      </c>
      <c r="U152" s="38">
        <f>U147</f>
        <v>0</v>
      </c>
      <c r="V152" s="38">
        <f>V147</f>
        <v>0</v>
      </c>
      <c r="W152" s="38">
        <f t="shared" si="44"/>
        <v>0</v>
      </c>
      <c r="X152" s="38">
        <f t="shared" si="44"/>
        <v>0</v>
      </c>
      <c r="Y152" s="38">
        <f t="shared" si="44"/>
        <v>0</v>
      </c>
      <c r="Z152" s="38">
        <f t="shared" si="44"/>
        <v>0</v>
      </c>
      <c r="AA152" s="38">
        <f t="shared" si="44"/>
        <v>0</v>
      </c>
      <c r="AB152" s="38">
        <f t="shared" si="44"/>
        <v>0</v>
      </c>
      <c r="AC152" s="38">
        <f t="shared" si="44"/>
        <v>0</v>
      </c>
      <c r="AD152" s="38">
        <f t="shared" si="44"/>
        <v>0</v>
      </c>
      <c r="AE152" s="38">
        <f t="shared" si="44"/>
        <v>0</v>
      </c>
      <c r="AF152" s="79"/>
    </row>
    <row r="153" spans="1:32" s="26" customFormat="1" ht="18.75" x14ac:dyDescent="0.25">
      <c r="A153" s="105" t="s">
        <v>79</v>
      </c>
      <c r="B153" s="106">
        <f>B154+B155+B156+B157+B158</f>
        <v>37296.689999999995</v>
      </c>
      <c r="C153" s="106">
        <f>C154+C155+C156+C158</f>
        <v>3944.5</v>
      </c>
      <c r="D153" s="106">
        <f>D154+D155+D156+D158</f>
        <v>25396.601999999999</v>
      </c>
      <c r="E153" s="106">
        <f>E154+E155+E156+E158</f>
        <v>25396.601999999999</v>
      </c>
      <c r="F153" s="106">
        <f t="shared" si="25"/>
        <v>68.093447434611505</v>
      </c>
      <c r="G153" s="106">
        <f t="shared" si="29"/>
        <v>643.84844720496892</v>
      </c>
      <c r="H153" s="106">
        <f>H154+H155+H156+H158</f>
        <v>5061.7299999999996</v>
      </c>
      <c r="I153" s="106">
        <f t="shared" ref="I153:AE153" si="45">I154+I155+I156+I158</f>
        <v>1312.4740000000002</v>
      </c>
      <c r="J153" s="106">
        <f t="shared" si="45"/>
        <v>3882.45</v>
      </c>
      <c r="K153" s="106">
        <f t="shared" si="45"/>
        <v>4162.7049999999999</v>
      </c>
      <c r="L153" s="106">
        <f t="shared" si="45"/>
        <v>3030.03</v>
      </c>
      <c r="M153" s="106">
        <f t="shared" si="45"/>
        <v>3400.0929999999998</v>
      </c>
      <c r="N153" s="106">
        <f t="shared" si="45"/>
        <v>4753.9400000000005</v>
      </c>
      <c r="O153" s="106">
        <f t="shared" si="45"/>
        <v>3247.2669999999998</v>
      </c>
      <c r="P153" s="106">
        <f t="shared" si="45"/>
        <v>2461.5</v>
      </c>
      <c r="Q153" s="106">
        <f t="shared" si="45"/>
        <v>2738.3</v>
      </c>
      <c r="R153" s="106">
        <f t="shared" si="45"/>
        <v>3566.0099999999998</v>
      </c>
      <c r="S153" s="106">
        <f t="shared" si="45"/>
        <v>3469.1089999999999</v>
      </c>
      <c r="T153" s="106">
        <f t="shared" si="45"/>
        <v>1710.56</v>
      </c>
      <c r="U153" s="106">
        <f t="shared" si="45"/>
        <v>591.77</v>
      </c>
      <c r="V153" s="106">
        <f t="shared" si="45"/>
        <v>1988.2</v>
      </c>
      <c r="W153" s="106">
        <f t="shared" si="45"/>
        <v>1577.0639999999999</v>
      </c>
      <c r="X153" s="106">
        <f t="shared" si="45"/>
        <v>2687.16</v>
      </c>
      <c r="Y153" s="106">
        <f t="shared" si="45"/>
        <v>1997.05</v>
      </c>
      <c r="Z153" s="106">
        <f t="shared" si="45"/>
        <v>2671.7200000000003</v>
      </c>
      <c r="AA153" s="106">
        <f t="shared" si="45"/>
        <v>583.83000000000004</v>
      </c>
      <c r="AB153" s="106">
        <f t="shared" si="45"/>
        <v>2290.11</v>
      </c>
      <c r="AC153" s="106">
        <f t="shared" si="45"/>
        <v>2765.3399999999997</v>
      </c>
      <c r="AD153" s="106">
        <f t="shared" si="45"/>
        <v>3193.2799999999997</v>
      </c>
      <c r="AE153" s="106">
        <f t="shared" si="45"/>
        <v>0</v>
      </c>
      <c r="AF153" s="79"/>
    </row>
    <row r="154" spans="1:32" s="26" customFormat="1" ht="18.75" x14ac:dyDescent="0.25">
      <c r="A154" s="37" t="s">
        <v>31</v>
      </c>
      <c r="B154" s="36">
        <f>B160+B166</f>
        <v>0</v>
      </c>
      <c r="C154" s="38">
        <v>0</v>
      </c>
      <c r="D154" s="38">
        <f>D114+D30</f>
        <v>0</v>
      </c>
      <c r="E154" s="38">
        <f>E114+E30</f>
        <v>0</v>
      </c>
      <c r="F154" s="36" t="e">
        <f t="shared" si="25"/>
        <v>#DIV/0!</v>
      </c>
      <c r="G154" s="36" t="e">
        <f t="shared" si="29"/>
        <v>#DIV/0!</v>
      </c>
      <c r="H154" s="38">
        <f t="shared" ref="H154:AE158" si="46">H160+H166</f>
        <v>0</v>
      </c>
      <c r="I154" s="38">
        <f t="shared" si="46"/>
        <v>0</v>
      </c>
      <c r="J154" s="38">
        <f t="shared" si="46"/>
        <v>0</v>
      </c>
      <c r="K154" s="38">
        <f t="shared" si="46"/>
        <v>0</v>
      </c>
      <c r="L154" s="38">
        <f t="shared" si="46"/>
        <v>0</v>
      </c>
      <c r="M154" s="38">
        <f t="shared" si="46"/>
        <v>0</v>
      </c>
      <c r="N154" s="38">
        <f t="shared" si="46"/>
        <v>0</v>
      </c>
      <c r="O154" s="38">
        <f t="shared" si="46"/>
        <v>0</v>
      </c>
      <c r="P154" s="38">
        <f t="shared" si="46"/>
        <v>0</v>
      </c>
      <c r="Q154" s="38">
        <f t="shared" si="46"/>
        <v>0</v>
      </c>
      <c r="R154" s="38">
        <f t="shared" si="46"/>
        <v>0</v>
      </c>
      <c r="S154" s="38">
        <f t="shared" si="46"/>
        <v>0</v>
      </c>
      <c r="T154" s="38">
        <f t="shared" si="46"/>
        <v>0</v>
      </c>
      <c r="U154" s="38">
        <f t="shared" si="46"/>
        <v>0</v>
      </c>
      <c r="V154" s="38">
        <f t="shared" si="46"/>
        <v>0</v>
      </c>
      <c r="W154" s="38">
        <f t="shared" si="46"/>
        <v>0</v>
      </c>
      <c r="X154" s="38">
        <f t="shared" si="46"/>
        <v>0</v>
      </c>
      <c r="Y154" s="38">
        <f t="shared" si="46"/>
        <v>0</v>
      </c>
      <c r="Z154" s="38">
        <f t="shared" si="46"/>
        <v>0</v>
      </c>
      <c r="AA154" s="38">
        <f t="shared" si="46"/>
        <v>0</v>
      </c>
      <c r="AB154" s="38">
        <f t="shared" si="46"/>
        <v>0</v>
      </c>
      <c r="AC154" s="38">
        <f t="shared" si="46"/>
        <v>0</v>
      </c>
      <c r="AD154" s="38">
        <f t="shared" si="46"/>
        <v>0</v>
      </c>
      <c r="AE154" s="38">
        <f t="shared" si="46"/>
        <v>0</v>
      </c>
      <c r="AF154" s="79"/>
    </row>
    <row r="155" spans="1:32" s="26" customFormat="1" ht="37.5" x14ac:dyDescent="0.3">
      <c r="A155" s="59" t="s">
        <v>32</v>
      </c>
      <c r="B155" s="36">
        <f>B161+B167</f>
        <v>1435.1</v>
      </c>
      <c r="C155" s="38">
        <f>C161+C167</f>
        <v>1435.1</v>
      </c>
      <c r="D155" s="38">
        <f t="shared" ref="C155:E156" si="47">D161+D167</f>
        <v>1435.1</v>
      </c>
      <c r="E155" s="38">
        <f t="shared" si="47"/>
        <v>1435.1</v>
      </c>
      <c r="F155" s="36">
        <f t="shared" si="25"/>
        <v>100</v>
      </c>
      <c r="G155" s="36">
        <f t="shared" si="29"/>
        <v>100</v>
      </c>
      <c r="H155" s="38">
        <f t="shared" si="46"/>
        <v>0</v>
      </c>
      <c r="I155" s="38">
        <f t="shared" si="46"/>
        <v>0</v>
      </c>
      <c r="J155" s="38">
        <f t="shared" si="46"/>
        <v>0</v>
      </c>
      <c r="K155" s="38">
        <f t="shared" si="46"/>
        <v>0</v>
      </c>
      <c r="L155" s="38">
        <f t="shared" si="46"/>
        <v>0</v>
      </c>
      <c r="M155" s="38">
        <f t="shared" si="46"/>
        <v>0</v>
      </c>
      <c r="N155" s="38">
        <f t="shared" si="46"/>
        <v>1435.1</v>
      </c>
      <c r="O155" s="38">
        <f t="shared" si="46"/>
        <v>1435.1</v>
      </c>
      <c r="P155" s="38">
        <f t="shared" si="46"/>
        <v>0</v>
      </c>
      <c r="Q155" s="38">
        <f t="shared" si="46"/>
        <v>0</v>
      </c>
      <c r="R155" s="38">
        <f t="shared" si="46"/>
        <v>0</v>
      </c>
      <c r="S155" s="38">
        <f t="shared" si="46"/>
        <v>0</v>
      </c>
      <c r="T155" s="38">
        <f t="shared" si="46"/>
        <v>0</v>
      </c>
      <c r="U155" s="38">
        <f t="shared" si="46"/>
        <v>0</v>
      </c>
      <c r="V155" s="38">
        <f t="shared" si="46"/>
        <v>0</v>
      </c>
      <c r="W155" s="38">
        <f t="shared" si="46"/>
        <v>0</v>
      </c>
      <c r="X155" s="38">
        <f t="shared" si="46"/>
        <v>0</v>
      </c>
      <c r="Y155" s="38">
        <f t="shared" si="46"/>
        <v>0</v>
      </c>
      <c r="Z155" s="38">
        <f t="shared" si="46"/>
        <v>0</v>
      </c>
      <c r="AA155" s="38">
        <f t="shared" si="46"/>
        <v>0</v>
      </c>
      <c r="AB155" s="38">
        <f t="shared" si="46"/>
        <v>0</v>
      </c>
      <c r="AC155" s="38">
        <f t="shared" si="46"/>
        <v>0</v>
      </c>
      <c r="AD155" s="38">
        <f t="shared" si="46"/>
        <v>0</v>
      </c>
      <c r="AE155" s="38">
        <f t="shared" si="46"/>
        <v>0</v>
      </c>
      <c r="AF155" s="79"/>
    </row>
    <row r="156" spans="1:32" s="26" customFormat="1" ht="18.75" x14ac:dyDescent="0.3">
      <c r="A156" s="59" t="s">
        <v>33</v>
      </c>
      <c r="B156" s="36">
        <f>B162+B168</f>
        <v>35711.589999999997</v>
      </c>
      <c r="C156" s="38">
        <f t="shared" si="47"/>
        <v>2509.4</v>
      </c>
      <c r="D156" s="38">
        <f t="shared" si="47"/>
        <v>23961.502</v>
      </c>
      <c r="E156" s="38">
        <f t="shared" si="47"/>
        <v>23961.502</v>
      </c>
      <c r="F156" s="36">
        <f>E156/B156*100%</f>
        <v>0.67097270101947304</v>
      </c>
      <c r="G156" s="36">
        <f>E156/C156*100%</f>
        <v>9.5486976966605557</v>
      </c>
      <c r="H156" s="38">
        <f>H162+H168</f>
        <v>5061.7299999999996</v>
      </c>
      <c r="I156" s="38">
        <f t="shared" si="46"/>
        <v>1312.4740000000002</v>
      </c>
      <c r="J156" s="38">
        <f t="shared" si="46"/>
        <v>3882.45</v>
      </c>
      <c r="K156" s="38">
        <f t="shared" si="46"/>
        <v>4162.7049999999999</v>
      </c>
      <c r="L156" s="38">
        <f t="shared" si="46"/>
        <v>2880.03</v>
      </c>
      <c r="M156" s="38">
        <f t="shared" si="46"/>
        <v>3400.0929999999998</v>
      </c>
      <c r="N156" s="38">
        <f t="shared" si="46"/>
        <v>3318.84</v>
      </c>
      <c r="O156" s="38">
        <f t="shared" si="46"/>
        <v>1812.1670000000001</v>
      </c>
      <c r="P156" s="38">
        <f t="shared" si="46"/>
        <v>2461.5</v>
      </c>
      <c r="Q156" s="38">
        <f>Q162+Q168</f>
        <v>2738.3</v>
      </c>
      <c r="R156" s="38">
        <f t="shared" si="46"/>
        <v>3566.0099999999998</v>
      </c>
      <c r="S156" s="38">
        <f t="shared" si="46"/>
        <v>3469.1089999999999</v>
      </c>
      <c r="T156" s="38">
        <f t="shared" si="46"/>
        <v>1710.56</v>
      </c>
      <c r="U156" s="38">
        <f t="shared" si="46"/>
        <v>591.77</v>
      </c>
      <c r="V156" s="38">
        <f t="shared" si="46"/>
        <v>1988.2</v>
      </c>
      <c r="W156" s="38">
        <f t="shared" si="46"/>
        <v>1577.0639999999999</v>
      </c>
      <c r="X156" s="38">
        <f t="shared" si="46"/>
        <v>2687.16</v>
      </c>
      <c r="Y156" s="38">
        <f t="shared" si="46"/>
        <v>1997.05</v>
      </c>
      <c r="Z156" s="38">
        <f t="shared" si="46"/>
        <v>2671.7200000000003</v>
      </c>
      <c r="AA156" s="38">
        <f t="shared" si="46"/>
        <v>583.83000000000004</v>
      </c>
      <c r="AB156" s="38">
        <f t="shared" si="46"/>
        <v>2290.11</v>
      </c>
      <c r="AC156" s="38">
        <f t="shared" si="46"/>
        <v>2765.3399999999997</v>
      </c>
      <c r="AD156" s="38">
        <f t="shared" si="46"/>
        <v>3193.2799999999997</v>
      </c>
      <c r="AE156" s="38">
        <f t="shared" si="46"/>
        <v>0</v>
      </c>
      <c r="AF156" s="79"/>
    </row>
    <row r="157" spans="1:32" s="26" customFormat="1" ht="37.5" x14ac:dyDescent="0.3">
      <c r="A157" s="48" t="s">
        <v>60</v>
      </c>
      <c r="B157" s="36">
        <f>B163+B169</f>
        <v>0</v>
      </c>
      <c r="C157" s="38">
        <v>0</v>
      </c>
      <c r="D157" s="38">
        <v>0</v>
      </c>
      <c r="E157" s="38">
        <v>0</v>
      </c>
      <c r="F157" s="36" t="e">
        <f t="shared" si="25"/>
        <v>#DIV/0!</v>
      </c>
      <c r="G157" s="36" t="e">
        <f t="shared" si="29"/>
        <v>#DIV/0!</v>
      </c>
      <c r="H157" s="38">
        <f t="shared" si="46"/>
        <v>0</v>
      </c>
      <c r="I157" s="38">
        <f t="shared" si="46"/>
        <v>0</v>
      </c>
      <c r="J157" s="38">
        <f t="shared" si="46"/>
        <v>0</v>
      </c>
      <c r="K157" s="38">
        <f t="shared" si="46"/>
        <v>0</v>
      </c>
      <c r="L157" s="38">
        <f t="shared" si="46"/>
        <v>0</v>
      </c>
      <c r="M157" s="38">
        <f t="shared" si="46"/>
        <v>0</v>
      </c>
      <c r="N157" s="38">
        <f t="shared" si="46"/>
        <v>75.599999999999994</v>
      </c>
      <c r="O157" s="38">
        <f t="shared" si="46"/>
        <v>75.5</v>
      </c>
      <c r="P157" s="38">
        <f t="shared" si="46"/>
        <v>0</v>
      </c>
      <c r="Q157" s="38">
        <f t="shared" si="46"/>
        <v>0</v>
      </c>
      <c r="R157" s="38">
        <f t="shared" si="46"/>
        <v>0</v>
      </c>
      <c r="S157" s="38">
        <f t="shared" si="46"/>
        <v>0</v>
      </c>
      <c r="T157" s="38">
        <f t="shared" si="46"/>
        <v>0</v>
      </c>
      <c r="U157" s="38">
        <f t="shared" si="46"/>
        <v>0</v>
      </c>
      <c r="V157" s="38">
        <f t="shared" si="46"/>
        <v>0</v>
      </c>
      <c r="W157" s="38">
        <f t="shared" si="46"/>
        <v>0</v>
      </c>
      <c r="X157" s="38">
        <f t="shared" si="46"/>
        <v>0</v>
      </c>
      <c r="Y157" s="38" t="e">
        <f t="shared" si="46"/>
        <v>#VALUE!</v>
      </c>
      <c r="Z157" s="38">
        <f t="shared" si="46"/>
        <v>0</v>
      </c>
      <c r="AA157" s="38">
        <f t="shared" si="46"/>
        <v>0</v>
      </c>
      <c r="AB157" s="38">
        <f t="shared" si="46"/>
        <v>0</v>
      </c>
      <c r="AC157" s="38">
        <f t="shared" si="46"/>
        <v>0</v>
      </c>
      <c r="AD157" s="38">
        <f t="shared" si="46"/>
        <v>0</v>
      </c>
      <c r="AE157" s="38">
        <f t="shared" si="46"/>
        <v>0</v>
      </c>
      <c r="AF157" s="79"/>
    </row>
    <row r="158" spans="1:32" s="26" customFormat="1" ht="18.75" x14ac:dyDescent="0.3">
      <c r="A158" s="59" t="s">
        <v>35</v>
      </c>
      <c r="B158" s="36">
        <f>B164+B170</f>
        <v>150</v>
      </c>
      <c r="C158" s="38">
        <v>0</v>
      </c>
      <c r="D158" s="38">
        <f>D164+D170</f>
        <v>0</v>
      </c>
      <c r="E158" s="38">
        <f>E164+E170</f>
        <v>0</v>
      </c>
      <c r="F158" s="36">
        <f t="shared" si="25"/>
        <v>0</v>
      </c>
      <c r="G158" s="36" t="e">
        <f t="shared" si="29"/>
        <v>#DIV/0!</v>
      </c>
      <c r="H158" s="38">
        <f t="shared" si="46"/>
        <v>0</v>
      </c>
      <c r="I158" s="38">
        <f t="shared" si="46"/>
        <v>0</v>
      </c>
      <c r="J158" s="38">
        <f t="shared" si="46"/>
        <v>0</v>
      </c>
      <c r="K158" s="38">
        <f t="shared" si="46"/>
        <v>0</v>
      </c>
      <c r="L158" s="38">
        <f t="shared" si="46"/>
        <v>150</v>
      </c>
      <c r="M158" s="38">
        <f t="shared" si="46"/>
        <v>0</v>
      </c>
      <c r="N158" s="38">
        <f t="shared" si="46"/>
        <v>0</v>
      </c>
      <c r="O158" s="38">
        <f t="shared" si="46"/>
        <v>0</v>
      </c>
      <c r="P158" s="38">
        <f t="shared" si="46"/>
        <v>0</v>
      </c>
      <c r="Q158" s="38">
        <f t="shared" si="46"/>
        <v>0</v>
      </c>
      <c r="R158" s="38">
        <f t="shared" si="46"/>
        <v>0</v>
      </c>
      <c r="S158" s="38">
        <f t="shared" si="46"/>
        <v>0</v>
      </c>
      <c r="T158" s="38">
        <f t="shared" si="46"/>
        <v>0</v>
      </c>
      <c r="U158" s="38">
        <f t="shared" si="46"/>
        <v>0</v>
      </c>
      <c r="V158" s="38">
        <f t="shared" si="46"/>
        <v>0</v>
      </c>
      <c r="W158" s="38">
        <f t="shared" si="46"/>
        <v>0</v>
      </c>
      <c r="X158" s="38">
        <f t="shared" si="46"/>
        <v>0</v>
      </c>
      <c r="Y158" s="38">
        <f t="shared" si="46"/>
        <v>0</v>
      </c>
      <c r="Z158" s="38">
        <f t="shared" si="46"/>
        <v>0</v>
      </c>
      <c r="AA158" s="38">
        <f t="shared" si="46"/>
        <v>0</v>
      </c>
      <c r="AB158" s="38">
        <f t="shared" si="46"/>
        <v>0</v>
      </c>
      <c r="AC158" s="38">
        <f t="shared" si="46"/>
        <v>0</v>
      </c>
      <c r="AD158" s="38">
        <f t="shared" si="46"/>
        <v>0</v>
      </c>
      <c r="AE158" s="38">
        <f t="shared" si="46"/>
        <v>0</v>
      </c>
      <c r="AF158" s="79"/>
    </row>
    <row r="159" spans="1:32" s="26" customFormat="1" ht="37.5" x14ac:dyDescent="0.25">
      <c r="A159" s="107" t="s">
        <v>80</v>
      </c>
      <c r="B159" s="108">
        <f>B160+B161+B162+B164</f>
        <v>0</v>
      </c>
      <c r="C159" s="108">
        <f>C147</f>
        <v>0</v>
      </c>
      <c r="D159" s="108">
        <f>D160+D161+D162+D164+D163</f>
        <v>0</v>
      </c>
      <c r="E159" s="108">
        <f>E160+E161+E162+E164+E163</f>
        <v>0</v>
      </c>
      <c r="F159" s="109" t="e">
        <f t="shared" si="25"/>
        <v>#DIV/0!</v>
      </c>
      <c r="G159" s="109" t="e">
        <f t="shared" si="29"/>
        <v>#DIV/0!</v>
      </c>
      <c r="H159" s="108">
        <f t="shared" ref="H159:AE159" si="48">H160+H161+H162+H164+H163</f>
        <v>0</v>
      </c>
      <c r="I159" s="108">
        <f t="shared" si="48"/>
        <v>0</v>
      </c>
      <c r="J159" s="108">
        <f t="shared" si="48"/>
        <v>0</v>
      </c>
      <c r="K159" s="108">
        <f t="shared" si="48"/>
        <v>0</v>
      </c>
      <c r="L159" s="108">
        <f t="shared" si="48"/>
        <v>0</v>
      </c>
      <c r="M159" s="108">
        <f t="shared" si="48"/>
        <v>0</v>
      </c>
      <c r="N159" s="108">
        <f t="shared" si="48"/>
        <v>0</v>
      </c>
      <c r="O159" s="108">
        <f t="shared" si="48"/>
        <v>0</v>
      </c>
      <c r="P159" s="108">
        <f t="shared" si="48"/>
        <v>0</v>
      </c>
      <c r="Q159" s="108">
        <f t="shared" si="48"/>
        <v>0</v>
      </c>
      <c r="R159" s="108">
        <f t="shared" si="48"/>
        <v>0</v>
      </c>
      <c r="S159" s="108">
        <f t="shared" si="48"/>
        <v>0</v>
      </c>
      <c r="T159" s="108">
        <f t="shared" si="48"/>
        <v>0</v>
      </c>
      <c r="U159" s="108">
        <f t="shared" si="48"/>
        <v>0</v>
      </c>
      <c r="V159" s="108">
        <f t="shared" si="48"/>
        <v>0</v>
      </c>
      <c r="W159" s="108">
        <f t="shared" si="48"/>
        <v>0</v>
      </c>
      <c r="X159" s="108">
        <f t="shared" si="48"/>
        <v>0</v>
      </c>
      <c r="Y159" s="108">
        <f t="shared" si="48"/>
        <v>0</v>
      </c>
      <c r="Z159" s="108">
        <f t="shared" si="48"/>
        <v>0</v>
      </c>
      <c r="AA159" s="108">
        <f t="shared" si="48"/>
        <v>0</v>
      </c>
      <c r="AB159" s="108">
        <f t="shared" si="48"/>
        <v>0</v>
      </c>
      <c r="AC159" s="108">
        <f t="shared" si="48"/>
        <v>0</v>
      </c>
      <c r="AD159" s="108">
        <f t="shared" si="48"/>
        <v>0</v>
      </c>
      <c r="AE159" s="108">
        <f t="shared" si="48"/>
        <v>0</v>
      </c>
      <c r="AF159" s="79"/>
    </row>
    <row r="160" spans="1:32" s="26" customFormat="1" ht="18.75" x14ac:dyDescent="0.25">
      <c r="A160" s="37" t="s">
        <v>31</v>
      </c>
      <c r="B160" s="36">
        <f>B14</f>
        <v>0</v>
      </c>
      <c r="C160" s="38">
        <f>H160+J160+L160+N160+P160+R160+T160+V160+X160</f>
        <v>0</v>
      </c>
      <c r="D160" s="38">
        <f>E160</f>
        <v>0</v>
      </c>
      <c r="E160" s="38">
        <f>I160+K160+M160+O160+Q160+S160+U160+W160+Y160+AA160+AC160+AE160</f>
        <v>0</v>
      </c>
      <c r="F160" s="36" t="e">
        <f t="shared" si="25"/>
        <v>#DIV/0!</v>
      </c>
      <c r="G160" s="36" t="e">
        <f t="shared" si="29"/>
        <v>#DIV/0!</v>
      </c>
      <c r="H160" s="38">
        <v>0</v>
      </c>
      <c r="I160" s="38">
        <v>0</v>
      </c>
      <c r="J160" s="38">
        <v>0</v>
      </c>
      <c r="K160" s="38">
        <v>0</v>
      </c>
      <c r="L160" s="38">
        <v>0</v>
      </c>
      <c r="M160" s="38">
        <v>0</v>
      </c>
      <c r="N160" s="38">
        <v>0</v>
      </c>
      <c r="O160" s="38">
        <v>0</v>
      </c>
      <c r="P160" s="38">
        <v>0</v>
      </c>
      <c r="Q160" s="38">
        <v>0</v>
      </c>
      <c r="R160" s="38">
        <v>0</v>
      </c>
      <c r="S160" s="38">
        <v>0</v>
      </c>
      <c r="T160" s="38">
        <v>0</v>
      </c>
      <c r="U160" s="38">
        <v>0</v>
      </c>
      <c r="V160" s="38">
        <v>0</v>
      </c>
      <c r="W160" s="38">
        <v>0</v>
      </c>
      <c r="X160" s="38">
        <v>0</v>
      </c>
      <c r="Y160" s="38">
        <v>0</v>
      </c>
      <c r="Z160" s="38">
        <v>0</v>
      </c>
      <c r="AA160" s="38">
        <v>0</v>
      </c>
      <c r="AB160" s="38">
        <v>0</v>
      </c>
      <c r="AC160" s="38">
        <v>0</v>
      </c>
      <c r="AD160" s="38">
        <v>0</v>
      </c>
      <c r="AE160" s="38">
        <v>0</v>
      </c>
      <c r="AF160" s="79"/>
    </row>
    <row r="161" spans="1:32" s="26" customFormat="1" ht="37.5" x14ac:dyDescent="0.3">
      <c r="A161" s="59" t="s">
        <v>32</v>
      </c>
      <c r="B161" s="36">
        <f>B15</f>
        <v>0</v>
      </c>
      <c r="C161" s="36">
        <f t="shared" ref="C161:E162" si="49">C15</f>
        <v>0</v>
      </c>
      <c r="D161" s="36">
        <f t="shared" si="49"/>
        <v>0</v>
      </c>
      <c r="E161" s="36">
        <f t="shared" si="49"/>
        <v>0</v>
      </c>
      <c r="F161" s="36" t="e">
        <f t="shared" si="25"/>
        <v>#DIV/0!</v>
      </c>
      <c r="G161" s="36" t="e">
        <f t="shared" si="29"/>
        <v>#DIV/0!</v>
      </c>
      <c r="H161" s="36">
        <f t="shared" ref="H161:AE164" si="50">H15</f>
        <v>0</v>
      </c>
      <c r="I161" s="36">
        <f t="shared" si="50"/>
        <v>0</v>
      </c>
      <c r="J161" s="36">
        <f t="shared" si="50"/>
        <v>0</v>
      </c>
      <c r="K161" s="36">
        <f t="shared" si="50"/>
        <v>0</v>
      </c>
      <c r="L161" s="36">
        <f t="shared" si="50"/>
        <v>0</v>
      </c>
      <c r="M161" s="36">
        <f t="shared" si="50"/>
        <v>0</v>
      </c>
      <c r="N161" s="36">
        <f t="shared" si="50"/>
        <v>0</v>
      </c>
      <c r="O161" s="36">
        <f t="shared" si="50"/>
        <v>0</v>
      </c>
      <c r="P161" s="36">
        <f t="shared" si="50"/>
        <v>0</v>
      </c>
      <c r="Q161" s="36">
        <f t="shared" si="50"/>
        <v>0</v>
      </c>
      <c r="R161" s="36">
        <f t="shared" si="50"/>
        <v>0</v>
      </c>
      <c r="S161" s="36">
        <f t="shared" si="50"/>
        <v>0</v>
      </c>
      <c r="T161" s="36">
        <f t="shared" si="50"/>
        <v>0</v>
      </c>
      <c r="U161" s="36">
        <f t="shared" si="50"/>
        <v>0</v>
      </c>
      <c r="V161" s="36">
        <f t="shared" si="50"/>
        <v>0</v>
      </c>
      <c r="W161" s="36">
        <f t="shared" si="50"/>
        <v>0</v>
      </c>
      <c r="X161" s="36">
        <f t="shared" si="50"/>
        <v>0</v>
      </c>
      <c r="Y161" s="36">
        <f t="shared" si="50"/>
        <v>0</v>
      </c>
      <c r="Z161" s="36">
        <f t="shared" si="50"/>
        <v>0</v>
      </c>
      <c r="AA161" s="36">
        <f t="shared" si="50"/>
        <v>0</v>
      </c>
      <c r="AB161" s="36">
        <f t="shared" si="50"/>
        <v>0</v>
      </c>
      <c r="AC161" s="36">
        <f t="shared" si="50"/>
        <v>0</v>
      </c>
      <c r="AD161" s="36">
        <f t="shared" si="50"/>
        <v>0</v>
      </c>
      <c r="AE161" s="36">
        <f t="shared" si="50"/>
        <v>0</v>
      </c>
      <c r="AF161" s="79"/>
    </row>
    <row r="162" spans="1:32" s="26" customFormat="1" ht="18.75" x14ac:dyDescent="0.3">
      <c r="A162" s="59" t="s">
        <v>33</v>
      </c>
      <c r="B162" s="36">
        <f>B16</f>
        <v>0</v>
      </c>
      <c r="C162" s="36">
        <f t="shared" si="49"/>
        <v>0</v>
      </c>
      <c r="D162" s="36">
        <f t="shared" si="49"/>
        <v>0</v>
      </c>
      <c r="E162" s="36">
        <f t="shared" si="49"/>
        <v>0</v>
      </c>
      <c r="F162" s="36" t="e">
        <f t="shared" si="25"/>
        <v>#DIV/0!</v>
      </c>
      <c r="G162" s="36" t="e">
        <f t="shared" si="29"/>
        <v>#DIV/0!</v>
      </c>
      <c r="H162" s="36">
        <f t="shared" si="50"/>
        <v>0</v>
      </c>
      <c r="I162" s="36">
        <f t="shared" si="50"/>
        <v>0</v>
      </c>
      <c r="J162" s="36">
        <f t="shared" si="50"/>
        <v>0</v>
      </c>
      <c r="K162" s="36">
        <f t="shared" si="50"/>
        <v>0</v>
      </c>
      <c r="L162" s="36">
        <f t="shared" si="50"/>
        <v>0</v>
      </c>
      <c r="M162" s="36">
        <f t="shared" si="50"/>
        <v>0</v>
      </c>
      <c r="N162" s="36">
        <f t="shared" si="50"/>
        <v>0</v>
      </c>
      <c r="O162" s="36">
        <f t="shared" si="50"/>
        <v>0</v>
      </c>
      <c r="P162" s="36">
        <f t="shared" si="50"/>
        <v>0</v>
      </c>
      <c r="Q162" s="36">
        <f t="shared" si="50"/>
        <v>0</v>
      </c>
      <c r="R162" s="36">
        <f t="shared" si="50"/>
        <v>0</v>
      </c>
      <c r="S162" s="36">
        <f t="shared" si="50"/>
        <v>0</v>
      </c>
      <c r="T162" s="36">
        <f t="shared" si="50"/>
        <v>0</v>
      </c>
      <c r="U162" s="36">
        <f t="shared" si="50"/>
        <v>0</v>
      </c>
      <c r="V162" s="36">
        <f t="shared" si="50"/>
        <v>0</v>
      </c>
      <c r="W162" s="36">
        <f t="shared" si="50"/>
        <v>0</v>
      </c>
      <c r="X162" s="36">
        <f t="shared" si="50"/>
        <v>0</v>
      </c>
      <c r="Y162" s="36">
        <f t="shared" si="50"/>
        <v>0</v>
      </c>
      <c r="Z162" s="36">
        <f t="shared" si="50"/>
        <v>0</v>
      </c>
      <c r="AA162" s="36">
        <f t="shared" si="50"/>
        <v>0</v>
      </c>
      <c r="AB162" s="36">
        <f t="shared" si="50"/>
        <v>0</v>
      </c>
      <c r="AC162" s="36">
        <f t="shared" si="50"/>
        <v>0</v>
      </c>
      <c r="AD162" s="36">
        <f t="shared" si="50"/>
        <v>0</v>
      </c>
      <c r="AE162" s="36">
        <f t="shared" si="50"/>
        <v>0</v>
      </c>
      <c r="AF162" s="79"/>
    </row>
    <row r="163" spans="1:32" s="26" customFormat="1" ht="37.5" x14ac:dyDescent="0.3">
      <c r="A163" s="48" t="s">
        <v>60</v>
      </c>
      <c r="B163" s="36">
        <f>H163+J163+L163+N163+P163+R163+T163+V163+X163+Z163+AB163+AD163</f>
        <v>0</v>
      </c>
      <c r="C163" s="38">
        <f>H163+J163+L163+N163+P163+R163+T163+V163+X163+Z163+AB163</f>
        <v>0</v>
      </c>
      <c r="D163" s="38">
        <f>E163</f>
        <v>0</v>
      </c>
      <c r="E163" s="38">
        <f>I163+K163+M163+O163+Q163+S163+U163+W163+Y163+AA163+AC163+AE163</f>
        <v>0</v>
      </c>
      <c r="F163" s="36" t="e">
        <f t="shared" si="25"/>
        <v>#DIV/0!</v>
      </c>
      <c r="G163" s="36" t="e">
        <f t="shared" si="29"/>
        <v>#DIV/0!</v>
      </c>
      <c r="H163" s="38">
        <f t="shared" si="50"/>
        <v>0</v>
      </c>
      <c r="I163" s="38">
        <f t="shared" si="50"/>
        <v>0</v>
      </c>
      <c r="J163" s="38">
        <f t="shared" si="50"/>
        <v>0</v>
      </c>
      <c r="K163" s="38">
        <f t="shared" si="50"/>
        <v>0</v>
      </c>
      <c r="L163" s="38">
        <f t="shared" si="50"/>
        <v>0</v>
      </c>
      <c r="M163" s="38">
        <f t="shared" si="50"/>
        <v>0</v>
      </c>
      <c r="N163" s="38">
        <f t="shared" si="50"/>
        <v>0</v>
      </c>
      <c r="O163" s="38">
        <f t="shared" si="50"/>
        <v>0</v>
      </c>
      <c r="P163" s="38">
        <f t="shared" si="50"/>
        <v>0</v>
      </c>
      <c r="Q163" s="38">
        <f t="shared" si="50"/>
        <v>0</v>
      </c>
      <c r="R163" s="38">
        <f t="shared" si="50"/>
        <v>0</v>
      </c>
      <c r="S163" s="38">
        <f t="shared" si="50"/>
        <v>0</v>
      </c>
      <c r="T163" s="38">
        <f t="shared" si="50"/>
        <v>0</v>
      </c>
      <c r="U163" s="38">
        <f t="shared" si="50"/>
        <v>0</v>
      </c>
      <c r="V163" s="38">
        <f t="shared" si="50"/>
        <v>0</v>
      </c>
      <c r="W163" s="38">
        <f t="shared" si="50"/>
        <v>0</v>
      </c>
      <c r="X163" s="38">
        <f t="shared" si="50"/>
        <v>0</v>
      </c>
      <c r="Y163" s="38">
        <f t="shared" si="50"/>
        <v>0</v>
      </c>
      <c r="Z163" s="38">
        <f t="shared" si="50"/>
        <v>0</v>
      </c>
      <c r="AA163" s="38">
        <f t="shared" si="50"/>
        <v>0</v>
      </c>
      <c r="AB163" s="38">
        <f t="shared" si="50"/>
        <v>0</v>
      </c>
      <c r="AC163" s="38">
        <f t="shared" si="50"/>
        <v>0</v>
      </c>
      <c r="AD163" s="38">
        <f t="shared" si="50"/>
        <v>0</v>
      </c>
      <c r="AE163" s="38">
        <f t="shared" si="50"/>
        <v>0</v>
      </c>
      <c r="AF163" s="79"/>
    </row>
    <row r="164" spans="1:32" s="26" customFormat="1" ht="18.75" x14ac:dyDescent="0.3">
      <c r="A164" s="59" t="s">
        <v>35</v>
      </c>
      <c r="B164" s="36">
        <f>B18</f>
        <v>0</v>
      </c>
      <c r="C164" s="36">
        <f>C18</f>
        <v>0</v>
      </c>
      <c r="D164" s="36">
        <f>D18</f>
        <v>0</v>
      </c>
      <c r="E164" s="36">
        <f>E18</f>
        <v>0</v>
      </c>
      <c r="F164" s="36" t="e">
        <f t="shared" si="25"/>
        <v>#DIV/0!</v>
      </c>
      <c r="G164" s="36" t="e">
        <f t="shared" si="29"/>
        <v>#DIV/0!</v>
      </c>
      <c r="H164" s="36">
        <f t="shared" si="50"/>
        <v>0</v>
      </c>
      <c r="I164" s="36">
        <f t="shared" si="50"/>
        <v>0</v>
      </c>
      <c r="J164" s="36">
        <f t="shared" si="50"/>
        <v>0</v>
      </c>
      <c r="K164" s="36">
        <f t="shared" si="50"/>
        <v>0</v>
      </c>
      <c r="L164" s="36">
        <f t="shared" si="50"/>
        <v>0</v>
      </c>
      <c r="M164" s="36">
        <f t="shared" si="50"/>
        <v>0</v>
      </c>
      <c r="N164" s="36">
        <f t="shared" si="50"/>
        <v>0</v>
      </c>
      <c r="O164" s="36">
        <f t="shared" si="50"/>
        <v>0</v>
      </c>
      <c r="P164" s="36">
        <f t="shared" si="50"/>
        <v>0</v>
      </c>
      <c r="Q164" s="36">
        <f t="shared" si="50"/>
        <v>0</v>
      </c>
      <c r="R164" s="36">
        <f t="shared" si="50"/>
        <v>0</v>
      </c>
      <c r="S164" s="36">
        <f t="shared" si="50"/>
        <v>0</v>
      </c>
      <c r="T164" s="36">
        <f t="shared" si="50"/>
        <v>0</v>
      </c>
      <c r="U164" s="36">
        <f t="shared" si="50"/>
        <v>0</v>
      </c>
      <c r="V164" s="36">
        <f t="shared" si="50"/>
        <v>0</v>
      </c>
      <c r="W164" s="36">
        <f t="shared" si="50"/>
        <v>0</v>
      </c>
      <c r="X164" s="36">
        <f t="shared" si="50"/>
        <v>0</v>
      </c>
      <c r="Y164" s="36">
        <f t="shared" si="50"/>
        <v>0</v>
      </c>
      <c r="Z164" s="36">
        <f t="shared" si="50"/>
        <v>0</v>
      </c>
      <c r="AA164" s="36">
        <f t="shared" si="50"/>
        <v>0</v>
      </c>
      <c r="AB164" s="36">
        <f t="shared" si="50"/>
        <v>0</v>
      </c>
      <c r="AC164" s="36">
        <f t="shared" si="50"/>
        <v>0</v>
      </c>
      <c r="AD164" s="36">
        <f t="shared" si="50"/>
        <v>0</v>
      </c>
      <c r="AE164" s="36">
        <f t="shared" si="50"/>
        <v>0</v>
      </c>
      <c r="AF164" s="79"/>
    </row>
    <row r="165" spans="1:32" s="26" customFormat="1" ht="37.5" x14ac:dyDescent="0.25">
      <c r="A165" s="110" t="s">
        <v>81</v>
      </c>
      <c r="B165" s="111">
        <f>B166+B167+B168+B169+B170</f>
        <v>37296.689999999995</v>
      </c>
      <c r="C165" s="111">
        <f>C153</f>
        <v>3944.5</v>
      </c>
      <c r="D165" s="111">
        <f>D166+D167+D168+D170+D169</f>
        <v>25396.601999999999</v>
      </c>
      <c r="E165" s="111">
        <f>E166+E167+E168+E170+E169</f>
        <v>25396.601999999999</v>
      </c>
      <c r="F165" s="112">
        <f>E165/B165*100%</f>
        <v>0.68093447434611498</v>
      </c>
      <c r="G165" s="112">
        <f>E165/C165*100%</f>
        <v>6.438484472049689</v>
      </c>
      <c r="H165" s="111">
        <f t="shared" ref="H165:AE165" si="51">H166+H167+H168+H170+H169</f>
        <v>5061.7299999999996</v>
      </c>
      <c r="I165" s="111">
        <f t="shared" si="51"/>
        <v>1312.4740000000002</v>
      </c>
      <c r="J165" s="111">
        <f t="shared" si="51"/>
        <v>3882.45</v>
      </c>
      <c r="K165" s="111">
        <f t="shared" si="51"/>
        <v>4162.7049999999999</v>
      </c>
      <c r="L165" s="111">
        <f t="shared" si="51"/>
        <v>3030.03</v>
      </c>
      <c r="M165" s="111">
        <f t="shared" si="51"/>
        <v>3400.0929999999998</v>
      </c>
      <c r="N165" s="111">
        <f t="shared" si="51"/>
        <v>4829.5400000000009</v>
      </c>
      <c r="O165" s="111">
        <f t="shared" si="51"/>
        <v>3322.7669999999998</v>
      </c>
      <c r="P165" s="111">
        <f t="shared" si="51"/>
        <v>2461.5</v>
      </c>
      <c r="Q165" s="111">
        <f t="shared" si="51"/>
        <v>2738.3</v>
      </c>
      <c r="R165" s="111">
        <f t="shared" si="51"/>
        <v>3566.0099999999998</v>
      </c>
      <c r="S165" s="111">
        <f t="shared" si="51"/>
        <v>3469.1089999999999</v>
      </c>
      <c r="T165" s="111">
        <f t="shared" si="51"/>
        <v>1710.56</v>
      </c>
      <c r="U165" s="111">
        <f t="shared" si="51"/>
        <v>591.77</v>
      </c>
      <c r="V165" s="111">
        <f t="shared" si="51"/>
        <v>1988.2</v>
      </c>
      <c r="W165" s="111">
        <f t="shared" si="51"/>
        <v>1577.0639999999999</v>
      </c>
      <c r="X165" s="111">
        <f t="shared" si="51"/>
        <v>2687.16</v>
      </c>
      <c r="Y165" s="111" t="e">
        <f t="shared" si="51"/>
        <v>#VALUE!</v>
      </c>
      <c r="Z165" s="111">
        <f t="shared" si="51"/>
        <v>2671.7200000000003</v>
      </c>
      <c r="AA165" s="111">
        <f t="shared" si="51"/>
        <v>583.83000000000004</v>
      </c>
      <c r="AB165" s="111">
        <f t="shared" si="51"/>
        <v>2290.11</v>
      </c>
      <c r="AC165" s="111">
        <f t="shared" si="51"/>
        <v>2765.3399999999997</v>
      </c>
      <c r="AD165" s="111">
        <f t="shared" si="51"/>
        <v>3193.2799999999997</v>
      </c>
      <c r="AE165" s="111">
        <f t="shared" si="51"/>
        <v>0</v>
      </c>
      <c r="AF165" s="79"/>
    </row>
    <row r="166" spans="1:32" s="26" customFormat="1" ht="18.75" x14ac:dyDescent="0.25">
      <c r="A166" s="37" t="s">
        <v>31</v>
      </c>
      <c r="B166" s="36">
        <f>H166+J166+L166+N166+P166+R166+T166+V166+X166+Z166+AB166+AD166</f>
        <v>0</v>
      </c>
      <c r="C166" s="38">
        <f>H166+J166+L166+N166+P166+R166+T166+V166+X166</f>
        <v>0</v>
      </c>
      <c r="D166" s="38">
        <f>E166</f>
        <v>0</v>
      </c>
      <c r="E166" s="38">
        <f>I166+K166+M166+O166+Q166+S166+U166+W166+Y166+AA166+AC166+AE166</f>
        <v>0</v>
      </c>
      <c r="F166" s="36">
        <v>0</v>
      </c>
      <c r="G166" s="36">
        <v>0</v>
      </c>
      <c r="H166" s="38">
        <f t="shared" ref="H166:AE166" si="52">SUM(H98,H120,H135,H149)</f>
        <v>0</v>
      </c>
      <c r="I166" s="38">
        <f t="shared" si="52"/>
        <v>0</v>
      </c>
      <c r="J166" s="38">
        <f t="shared" si="52"/>
        <v>0</v>
      </c>
      <c r="K166" s="38">
        <f t="shared" si="52"/>
        <v>0</v>
      </c>
      <c r="L166" s="38">
        <f t="shared" si="52"/>
        <v>0</v>
      </c>
      <c r="M166" s="38">
        <f t="shared" si="52"/>
        <v>0</v>
      </c>
      <c r="N166" s="38">
        <f t="shared" si="52"/>
        <v>0</v>
      </c>
      <c r="O166" s="38">
        <f t="shared" si="52"/>
        <v>0</v>
      </c>
      <c r="P166" s="38">
        <f t="shared" si="52"/>
        <v>0</v>
      </c>
      <c r="Q166" s="38">
        <f t="shared" si="52"/>
        <v>0</v>
      </c>
      <c r="R166" s="38">
        <f t="shared" si="52"/>
        <v>0</v>
      </c>
      <c r="S166" s="38">
        <f t="shared" si="52"/>
        <v>0</v>
      </c>
      <c r="T166" s="38">
        <f t="shared" si="52"/>
        <v>0</v>
      </c>
      <c r="U166" s="38">
        <f t="shared" si="52"/>
        <v>0</v>
      </c>
      <c r="V166" s="38">
        <f t="shared" si="52"/>
        <v>0</v>
      </c>
      <c r="W166" s="38">
        <f t="shared" si="52"/>
        <v>0</v>
      </c>
      <c r="X166" s="38">
        <f t="shared" si="52"/>
        <v>0</v>
      </c>
      <c r="Y166" s="38">
        <f t="shared" si="52"/>
        <v>0</v>
      </c>
      <c r="Z166" s="38">
        <f t="shared" si="52"/>
        <v>0</v>
      </c>
      <c r="AA166" s="38">
        <f t="shared" si="52"/>
        <v>0</v>
      </c>
      <c r="AB166" s="38">
        <f t="shared" si="52"/>
        <v>0</v>
      </c>
      <c r="AC166" s="38">
        <f t="shared" si="52"/>
        <v>0</v>
      </c>
      <c r="AD166" s="38">
        <f t="shared" si="52"/>
        <v>0</v>
      </c>
      <c r="AE166" s="38">
        <f t="shared" si="52"/>
        <v>0</v>
      </c>
      <c r="AF166" s="79"/>
    </row>
    <row r="167" spans="1:32" s="26" customFormat="1" ht="37.5" x14ac:dyDescent="0.3">
      <c r="A167" s="59" t="s">
        <v>32</v>
      </c>
      <c r="B167" s="36">
        <f>B62</f>
        <v>1435.1</v>
      </c>
      <c r="C167" s="36">
        <f>C62</f>
        <v>1435.1</v>
      </c>
      <c r="D167" s="36">
        <f>D62</f>
        <v>1435.1</v>
      </c>
      <c r="E167" s="36">
        <f>E62</f>
        <v>1435.1</v>
      </c>
      <c r="F167" s="36">
        <f t="shared" si="25"/>
        <v>100</v>
      </c>
      <c r="G167" s="36">
        <f t="shared" si="29"/>
        <v>100</v>
      </c>
      <c r="H167" s="36">
        <f t="shared" ref="H167:AE167" si="53">H62</f>
        <v>0</v>
      </c>
      <c r="I167" s="36">
        <f t="shared" si="53"/>
        <v>0</v>
      </c>
      <c r="J167" s="36">
        <f t="shared" si="53"/>
        <v>0</v>
      </c>
      <c r="K167" s="36">
        <f t="shared" si="53"/>
        <v>0</v>
      </c>
      <c r="L167" s="36">
        <f t="shared" si="53"/>
        <v>0</v>
      </c>
      <c r="M167" s="36">
        <f t="shared" si="53"/>
        <v>0</v>
      </c>
      <c r="N167" s="36">
        <f t="shared" si="53"/>
        <v>1435.1</v>
      </c>
      <c r="O167" s="36">
        <f t="shared" si="53"/>
        <v>1435.1</v>
      </c>
      <c r="P167" s="36">
        <f t="shared" si="53"/>
        <v>0</v>
      </c>
      <c r="Q167" s="36">
        <f t="shared" si="53"/>
        <v>0</v>
      </c>
      <c r="R167" s="36">
        <f t="shared" si="53"/>
        <v>0</v>
      </c>
      <c r="S167" s="36">
        <f t="shared" si="53"/>
        <v>0</v>
      </c>
      <c r="T167" s="36">
        <f t="shared" si="53"/>
        <v>0</v>
      </c>
      <c r="U167" s="36">
        <f t="shared" si="53"/>
        <v>0</v>
      </c>
      <c r="V167" s="36">
        <f t="shared" si="53"/>
        <v>0</v>
      </c>
      <c r="W167" s="36">
        <f t="shared" si="53"/>
        <v>0</v>
      </c>
      <c r="X167" s="36">
        <f t="shared" si="53"/>
        <v>0</v>
      </c>
      <c r="Y167" s="36">
        <f t="shared" si="53"/>
        <v>0</v>
      </c>
      <c r="Z167" s="36">
        <f t="shared" si="53"/>
        <v>0</v>
      </c>
      <c r="AA167" s="36">
        <f t="shared" si="53"/>
        <v>0</v>
      </c>
      <c r="AB167" s="36">
        <f t="shared" si="53"/>
        <v>0</v>
      </c>
      <c r="AC167" s="36">
        <f t="shared" si="53"/>
        <v>0</v>
      </c>
      <c r="AD167" s="36">
        <f t="shared" si="53"/>
        <v>0</v>
      </c>
      <c r="AE167" s="36">
        <f t="shared" si="53"/>
        <v>0</v>
      </c>
      <c r="AF167" s="79"/>
    </row>
    <row r="168" spans="1:32" s="26" customFormat="1" ht="18.75" x14ac:dyDescent="0.3">
      <c r="A168" s="59" t="s">
        <v>33</v>
      </c>
      <c r="B168" s="36">
        <f>B146+B132+B122+B110+B100+B32</f>
        <v>35711.589999999997</v>
      </c>
      <c r="C168" s="36">
        <f>C146+C132+C122+C110+C100+C32</f>
        <v>2509.4</v>
      </c>
      <c r="D168" s="36">
        <f>D146+D132+D122+D110+D100+D32</f>
        <v>23961.502</v>
      </c>
      <c r="E168" s="36">
        <f>E146+E132+E122+E110+E100+E32</f>
        <v>23961.502</v>
      </c>
      <c r="F168" s="36">
        <f>E168/B168*100%</f>
        <v>0.67097270101947304</v>
      </c>
      <c r="G168" s="36">
        <f>E168/C168*100%</f>
        <v>9.5486976966605557</v>
      </c>
      <c r="H168" s="36">
        <f t="shared" ref="H168:AE168" si="54">H146+H132+H122+H110+H100+H32</f>
        <v>5061.7299999999996</v>
      </c>
      <c r="I168" s="36">
        <f t="shared" si="54"/>
        <v>1312.4740000000002</v>
      </c>
      <c r="J168" s="36">
        <f t="shared" si="54"/>
        <v>3882.45</v>
      </c>
      <c r="K168" s="36">
        <f t="shared" si="54"/>
        <v>4162.7049999999999</v>
      </c>
      <c r="L168" s="36">
        <f t="shared" si="54"/>
        <v>2880.03</v>
      </c>
      <c r="M168" s="36">
        <f t="shared" si="54"/>
        <v>3400.0929999999998</v>
      </c>
      <c r="N168" s="36">
        <f t="shared" si="54"/>
        <v>3318.84</v>
      </c>
      <c r="O168" s="36">
        <f t="shared" si="54"/>
        <v>1812.1670000000001</v>
      </c>
      <c r="P168" s="36">
        <f t="shared" si="54"/>
        <v>2461.5</v>
      </c>
      <c r="Q168" s="36">
        <f t="shared" si="54"/>
        <v>2738.3</v>
      </c>
      <c r="R168" s="36">
        <f t="shared" si="54"/>
        <v>3566.0099999999998</v>
      </c>
      <c r="S168" s="36">
        <f t="shared" si="54"/>
        <v>3469.1089999999999</v>
      </c>
      <c r="T168" s="36">
        <f t="shared" si="54"/>
        <v>1710.56</v>
      </c>
      <c r="U168" s="36">
        <f t="shared" si="54"/>
        <v>591.77</v>
      </c>
      <c r="V168" s="36">
        <f t="shared" si="54"/>
        <v>1988.2</v>
      </c>
      <c r="W168" s="36">
        <f t="shared" si="54"/>
        <v>1577.0639999999999</v>
      </c>
      <c r="X168" s="36">
        <f t="shared" si="54"/>
        <v>2687.16</v>
      </c>
      <c r="Y168" s="36">
        <f t="shared" si="54"/>
        <v>1997.05</v>
      </c>
      <c r="Z168" s="36">
        <f t="shared" si="54"/>
        <v>2671.7200000000003</v>
      </c>
      <c r="AA168" s="36">
        <f t="shared" si="54"/>
        <v>583.83000000000004</v>
      </c>
      <c r="AB168" s="36">
        <f t="shared" si="54"/>
        <v>2290.11</v>
      </c>
      <c r="AC168" s="36">
        <f t="shared" si="54"/>
        <v>2765.3399999999997</v>
      </c>
      <c r="AD168" s="36">
        <f t="shared" si="54"/>
        <v>3193.2799999999997</v>
      </c>
      <c r="AE168" s="36">
        <f t="shared" si="54"/>
        <v>0</v>
      </c>
      <c r="AF168" s="79"/>
    </row>
    <row r="169" spans="1:32" s="26" customFormat="1" ht="37.5" x14ac:dyDescent="0.3">
      <c r="A169" s="48" t="s">
        <v>60</v>
      </c>
      <c r="B169" s="36">
        <v>0</v>
      </c>
      <c r="C169" s="38">
        <v>0</v>
      </c>
      <c r="D169" s="38">
        <f>E169</f>
        <v>0</v>
      </c>
      <c r="E169" s="38">
        <v>0</v>
      </c>
      <c r="F169" s="36">
        <v>0</v>
      </c>
      <c r="G169" s="36">
        <v>0</v>
      </c>
      <c r="H169" s="38">
        <f t="shared" ref="H169:Q169" si="55">H64+H117</f>
        <v>0</v>
      </c>
      <c r="I169" s="38">
        <f t="shared" si="55"/>
        <v>0</v>
      </c>
      <c r="J169" s="38">
        <f t="shared" si="55"/>
        <v>0</v>
      </c>
      <c r="K169" s="38">
        <f t="shared" si="55"/>
        <v>0</v>
      </c>
      <c r="L169" s="38">
        <f t="shared" si="55"/>
        <v>0</v>
      </c>
      <c r="M169" s="38">
        <f t="shared" si="55"/>
        <v>0</v>
      </c>
      <c r="N169" s="38">
        <f t="shared" si="55"/>
        <v>75.599999999999994</v>
      </c>
      <c r="O169" s="38">
        <f t="shared" si="55"/>
        <v>75.5</v>
      </c>
      <c r="P169" s="38">
        <f t="shared" si="55"/>
        <v>0</v>
      </c>
      <c r="Q169" s="38">
        <f t="shared" si="55"/>
        <v>0</v>
      </c>
      <c r="R169" s="38">
        <v>0</v>
      </c>
      <c r="S169" s="38">
        <v>0</v>
      </c>
      <c r="T169" s="38">
        <f t="shared" ref="T169:AE169" si="56">T64+T117</f>
        <v>0</v>
      </c>
      <c r="U169" s="38">
        <f t="shared" si="56"/>
        <v>0</v>
      </c>
      <c r="V169" s="38">
        <f t="shared" si="56"/>
        <v>0</v>
      </c>
      <c r="W169" s="38">
        <f t="shared" si="56"/>
        <v>0</v>
      </c>
      <c r="X169" s="38">
        <f t="shared" si="56"/>
        <v>0</v>
      </c>
      <c r="Y169" s="38" t="e">
        <f t="shared" si="56"/>
        <v>#VALUE!</v>
      </c>
      <c r="Z169" s="38">
        <f t="shared" si="56"/>
        <v>0</v>
      </c>
      <c r="AA169" s="38">
        <f t="shared" si="56"/>
        <v>0</v>
      </c>
      <c r="AB169" s="38">
        <f t="shared" si="56"/>
        <v>0</v>
      </c>
      <c r="AC169" s="38">
        <f t="shared" si="56"/>
        <v>0</v>
      </c>
      <c r="AD169" s="38">
        <f t="shared" si="56"/>
        <v>0</v>
      </c>
      <c r="AE169" s="38">
        <f t="shared" si="56"/>
        <v>0</v>
      </c>
      <c r="AF169" s="79"/>
    </row>
    <row r="170" spans="1:32" s="26" customFormat="1" ht="18.75" x14ac:dyDescent="0.3">
      <c r="A170" s="59" t="s">
        <v>35</v>
      </c>
      <c r="B170" s="36">
        <f>H170+J170+L170+N170+P170+R170+T170+V170+X170+Z170+AB170+AD170</f>
        <v>150</v>
      </c>
      <c r="C170" s="38">
        <v>0</v>
      </c>
      <c r="D170" s="38">
        <f>E170</f>
        <v>0</v>
      </c>
      <c r="E170" s="38">
        <f>I170+K170+M170+O170+Q170+S170+U170+W170+Y170+AA170+AC170+AE170</f>
        <v>0</v>
      </c>
      <c r="F170" s="36">
        <f t="shared" si="25"/>
        <v>0</v>
      </c>
      <c r="G170" s="36" t="e">
        <f t="shared" si="29"/>
        <v>#DIV/0!</v>
      </c>
      <c r="H170" s="38">
        <f t="shared" ref="H170:AE170" si="57">H65</f>
        <v>0</v>
      </c>
      <c r="I170" s="38">
        <f t="shared" si="57"/>
        <v>0</v>
      </c>
      <c r="J170" s="38">
        <f t="shared" si="57"/>
        <v>0</v>
      </c>
      <c r="K170" s="38">
        <f t="shared" si="57"/>
        <v>0</v>
      </c>
      <c r="L170" s="38">
        <f t="shared" si="57"/>
        <v>150</v>
      </c>
      <c r="M170" s="38">
        <f t="shared" si="57"/>
        <v>0</v>
      </c>
      <c r="N170" s="38">
        <f t="shared" si="57"/>
        <v>0</v>
      </c>
      <c r="O170" s="38">
        <f t="shared" si="57"/>
        <v>0</v>
      </c>
      <c r="P170" s="38">
        <f t="shared" si="57"/>
        <v>0</v>
      </c>
      <c r="Q170" s="38">
        <f t="shared" si="57"/>
        <v>0</v>
      </c>
      <c r="R170" s="38">
        <f t="shared" si="57"/>
        <v>0</v>
      </c>
      <c r="S170" s="38">
        <f t="shared" si="57"/>
        <v>0</v>
      </c>
      <c r="T170" s="38">
        <f t="shared" si="57"/>
        <v>0</v>
      </c>
      <c r="U170" s="38">
        <f t="shared" si="57"/>
        <v>0</v>
      </c>
      <c r="V170" s="38">
        <f t="shared" si="57"/>
        <v>0</v>
      </c>
      <c r="W170" s="38">
        <f t="shared" si="57"/>
        <v>0</v>
      </c>
      <c r="X170" s="38">
        <f t="shared" si="57"/>
        <v>0</v>
      </c>
      <c r="Y170" s="38">
        <f t="shared" si="57"/>
        <v>0</v>
      </c>
      <c r="Z170" s="38">
        <f t="shared" si="57"/>
        <v>0</v>
      </c>
      <c r="AA170" s="38">
        <f t="shared" si="57"/>
        <v>0</v>
      </c>
      <c r="AB170" s="38">
        <f t="shared" si="57"/>
        <v>0</v>
      </c>
      <c r="AC170" s="38">
        <f t="shared" si="57"/>
        <v>0</v>
      </c>
      <c r="AD170" s="38">
        <f t="shared" si="57"/>
        <v>0</v>
      </c>
      <c r="AE170" s="38">
        <f t="shared" si="57"/>
        <v>0</v>
      </c>
      <c r="AF170" s="79"/>
    </row>
    <row r="171" spans="1:32" s="44" customFormat="1" ht="18.75" x14ac:dyDescent="0.25">
      <c r="A171" s="113"/>
      <c r="B171" s="113"/>
      <c r="C171" s="114"/>
      <c r="D171" s="114"/>
      <c r="E171" s="114"/>
      <c r="F171" s="114"/>
      <c r="G171" s="114"/>
      <c r="H171" s="115"/>
      <c r="I171" s="115"/>
      <c r="J171" s="115"/>
      <c r="K171" s="116"/>
      <c r="L171" s="117"/>
      <c r="M171" s="117"/>
      <c r="N171" s="117"/>
      <c r="O171" s="117"/>
      <c r="P171" s="117"/>
      <c r="Q171" s="117"/>
      <c r="R171" s="117"/>
      <c r="S171" s="117"/>
      <c r="T171" s="118"/>
      <c r="U171" s="118"/>
      <c r="V171" s="118"/>
      <c r="W171" s="118"/>
      <c r="X171" s="118"/>
      <c r="Y171" s="118"/>
      <c r="Z171" s="118"/>
      <c r="AA171" s="119"/>
      <c r="AB171" s="119"/>
      <c r="AC171" s="119"/>
      <c r="AD171" s="119"/>
      <c r="AE171" s="117"/>
      <c r="AF171" s="120"/>
    </row>
    <row r="172" spans="1:32" s="44" customFormat="1" ht="18.75" x14ac:dyDescent="0.25">
      <c r="A172" s="121" t="s">
        <v>82</v>
      </c>
      <c r="B172" s="121"/>
      <c r="C172" s="121"/>
      <c r="D172" s="121"/>
      <c r="E172" s="121"/>
      <c r="F172" s="121"/>
      <c r="G172" s="122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18"/>
      <c r="U172" s="118"/>
      <c r="V172" s="118"/>
      <c r="W172" s="118"/>
      <c r="X172" s="118"/>
      <c r="Y172" s="118"/>
      <c r="Z172" s="124"/>
      <c r="AA172" s="124"/>
      <c r="AB172" s="125"/>
      <c r="AC172" s="125"/>
      <c r="AD172" s="119"/>
      <c r="AE172" s="117"/>
      <c r="AF172" s="120"/>
    </row>
    <row r="173" spans="1:32" s="44" customFormat="1" ht="18.75" x14ac:dyDescent="0.3">
      <c r="A173" s="126" t="s">
        <v>83</v>
      </c>
      <c r="B173" s="126"/>
      <c r="C173" s="126"/>
      <c r="D173" s="126" t="s">
        <v>84</v>
      </c>
      <c r="E173" s="126" t="s">
        <v>85</v>
      </c>
      <c r="F173" s="126"/>
      <c r="G173" s="127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  <c r="Y173" s="128"/>
      <c r="Z173" s="128"/>
      <c r="AA173" s="128"/>
      <c r="AB173" s="119"/>
      <c r="AC173" s="119"/>
      <c r="AD173" s="119"/>
      <c r="AE173" s="117"/>
      <c r="AF173" s="120"/>
    </row>
    <row r="174" spans="1:32" s="44" customFormat="1" ht="18.75" x14ac:dyDescent="0.25">
      <c r="A174" s="129"/>
      <c r="B174" s="123"/>
      <c r="C174" s="123"/>
      <c r="D174" s="123"/>
      <c r="E174" s="123"/>
      <c r="F174" s="123"/>
      <c r="G174" s="123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8"/>
      <c r="U174" s="118"/>
      <c r="V174" s="118"/>
      <c r="W174" s="118"/>
      <c r="X174" s="118"/>
      <c r="Y174" s="118"/>
      <c r="Z174" s="118"/>
      <c r="AA174" s="119"/>
      <c r="AB174" s="119"/>
      <c r="AC174" s="119"/>
      <c r="AD174" s="119"/>
      <c r="AE174" s="130"/>
      <c r="AF174" s="120"/>
    </row>
    <row r="175" spans="1:32" ht="15.75" x14ac:dyDescent="0.25">
      <c r="A175" s="131"/>
      <c r="B175" s="132"/>
      <c r="C175" s="132"/>
      <c r="D175" s="132"/>
      <c r="E175" s="132"/>
      <c r="F175" s="132"/>
      <c r="G175" s="132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4"/>
      <c r="U175" s="134"/>
      <c r="V175" s="134"/>
      <c r="W175" s="134"/>
      <c r="X175" s="134"/>
      <c r="Y175" s="134"/>
      <c r="Z175" s="134"/>
      <c r="AA175" s="135"/>
      <c r="AB175" s="135"/>
      <c r="AC175" s="135"/>
      <c r="AD175" s="135"/>
      <c r="AE175" s="133"/>
      <c r="AF175" s="12"/>
    </row>
  </sheetData>
  <mergeCells count="19">
    <mergeCell ref="AF5:AF7"/>
    <mergeCell ref="T5:U6"/>
    <mergeCell ref="V5:W6"/>
    <mergeCell ref="X5:Y6"/>
    <mergeCell ref="Z5:AA6"/>
    <mergeCell ref="AB5:AC6"/>
    <mergeCell ref="AD5:AE6"/>
    <mergeCell ref="R5:S6"/>
    <mergeCell ref="A5:A7"/>
    <mergeCell ref="B5:B6"/>
    <mergeCell ref="C5:C6"/>
    <mergeCell ref="D5:D6"/>
    <mergeCell ref="E5:E6"/>
    <mergeCell ref="F5:G6"/>
    <mergeCell ref="H5:I6"/>
    <mergeCell ref="J5:K6"/>
    <mergeCell ref="L5:M6"/>
    <mergeCell ref="N5:O6"/>
    <mergeCell ref="P5:Q6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РФКиС (5)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Мягкова Оксана Викторовна</dc:creator>
  <cp:lastModifiedBy>Мягкова Оксана Викторовна</cp:lastModifiedBy>
  <dcterms:created xsi:type="dcterms:W3CDTF">2023-11-21T04:39:02Z</dcterms:created>
  <dcterms:modified xsi:type="dcterms:W3CDTF">2023-12-08T06:07:06Z</dcterms:modified>
</cp:coreProperties>
</file>