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УЭ\ОТДЕЛ АНАЛИТИКИ\МУНИЦИПАЛЬНЫЕ и ГОС. ПРОГРАММЫ\Годовой отчет о ходе реализации и оценке эффективности МП за 2025 год\1. Сводный годовой доклад об оценке эффект. МП\"/>
    </mc:Choice>
  </mc:AlternateContent>
  <bookViews>
    <workbookView xWindow="0" yWindow="0" windowWidth="28800" windowHeight="11400"/>
  </bookViews>
  <sheets>
    <sheet name="Приложение 1" sheetId="1" r:id="rId1"/>
  </sheets>
  <definedNames>
    <definedName name="_xlnm._FilterDatabase" localSheetId="0" hidden="1">'Приложение 1'!$E$1:$E$499</definedName>
    <definedName name="Z_027080AE_4626_43D6_8D95_605799A44863_.wvu.FilterData" localSheetId="0" hidden="1">'Приложение 1'!$A$5:$F$486</definedName>
    <definedName name="Z_03611B2D_6EE9_45E4_9B1A_4CDBC209E197_.wvu.FilterData" localSheetId="0" hidden="1">'Приложение 1'!$E$1:$E$499</definedName>
    <definedName name="Z_0579CD8E_2EDE_4800_A14F_1CC1D22D45E1_.wvu.FilterData" localSheetId="0" hidden="1">'Приложение 1'!$A$5:$F$486</definedName>
    <definedName name="Z_05C1D186_62FF_4434_92D2_3AAA3F342360_.wvu.FilterData" localSheetId="0" hidden="1">'Приложение 1'!$E$1:$E$499</definedName>
    <definedName name="Z_0DA15C6E_E3C0_4BC3_A805_04143F7D23AE_.wvu.FilterData" localSheetId="0" hidden="1">'Приложение 1'!$E$1:$E$499</definedName>
    <definedName name="Z_0F01BEB9_15E5_4641_824E_ACF0F2E623CF_.wvu.FilterData" localSheetId="0" hidden="1">'Приложение 1'!$A$5:$F$486</definedName>
    <definedName name="Z_10610988_B7D0_46D7_B8FD_DA5F72A4893C_.wvu.PrintArea" localSheetId="0" hidden="1">'Приложение 1'!$B$1:$F$481</definedName>
    <definedName name="Z_10610988_B7D0_46D7_B8FD_DA5F72A4893C_.wvu.PrintTitles" localSheetId="0" hidden="1">'Приложение 1'!$4:$5</definedName>
    <definedName name="Z_10610988_B7D0_46D7_B8FD_DA5F72A4893C_.wvu.Rows" localSheetId="0" hidden="1">'Приложение 1'!#REF!,'Приложение 1'!#REF!,'Приложение 1'!#REF!,'Приложение 1'!$152:$152,'Приложение 1'!$155:$155,'Приложение 1'!#REF!,'Приложение 1'!#REF!,'Приложение 1'!#REF!</definedName>
    <definedName name="Z_161695C3_1CE5_4E5C_AD86_E27CE310F608_.wvu.FilterData" localSheetId="0" hidden="1">'Приложение 1'!$E$1:$E$499</definedName>
    <definedName name="Z_161695C3_1CE5_4E5C_AD86_E27CE310F608_.wvu.PrintArea" localSheetId="0" hidden="1">'Приложение 1'!$B$1:$F$481</definedName>
    <definedName name="Z_161695C3_1CE5_4E5C_AD86_E27CE310F608_.wvu.PrintTitles" localSheetId="0" hidden="1">'Приложение 1'!$4:$5</definedName>
    <definedName name="Z_1643B05E_1907_4A06_B0B3_934902882646_.wvu.FilterData" localSheetId="0" hidden="1">'Приложение 1'!$E$1:$E$499</definedName>
    <definedName name="Z_1B52DA7E_40D0_4307_9FE4_C374176ACFD2_.wvu.FilterData" localSheetId="0" hidden="1">'Приложение 1'!$E$1:$E$499</definedName>
    <definedName name="Z_1E6E4D55_75A6_4C45_AA86_C960D618B979_.wvu.FilterData" localSheetId="0" hidden="1">'Приложение 1'!$A$5:$F$486</definedName>
    <definedName name="Z_28EC3B34_324A_4D2F_8C31_5D3D05A95318_.wvu.FilterData" localSheetId="0" hidden="1">'Приложение 1'!$A$5:$F$486</definedName>
    <definedName name="Z_29F2F343_E3BD_4935_9726_11E7AE95E595_.wvu.FilterData" localSheetId="0" hidden="1">'Приложение 1'!$E$1:$E$499</definedName>
    <definedName name="Z_2CAE9D5F_E778_45AE_8066_70E42172A267_.wvu.FilterData" localSheetId="0" hidden="1">'Приложение 1'!$E$1:$E$499</definedName>
    <definedName name="Z_3031AB16_C8B3_4143_AB88_992EA3B4FB71_.wvu.FilterData" localSheetId="0" hidden="1">'Приложение 1'!$E$1:$E$499</definedName>
    <definedName name="Z_30B61513_FD84_49BD_9703_D260BDEFB123_.wvu.FilterData" localSheetId="0" hidden="1">'Приложение 1'!$E$1:$E$499</definedName>
    <definedName name="Z_319A27AB_3963_4F32_A56F_FC4439EEADFC_.wvu.FilterData" localSheetId="0" hidden="1">'Приложение 1'!$A$5:$F$486</definedName>
    <definedName name="Z_3693EDC1_FD1C_4AF3_912C_19CDCDBFB43C_.wvu.FilterData" localSheetId="0" hidden="1">'Приложение 1'!$A$5:$F$486</definedName>
    <definedName name="Z_3693EDC1_FD1C_4AF3_912C_19CDCDBFB43C_.wvu.PrintArea" localSheetId="0" hidden="1">'Приложение 1'!$A$1:$F$486</definedName>
    <definedName name="Z_3693EDC1_FD1C_4AF3_912C_19CDCDBFB43C_.wvu.PrintTitles" localSheetId="0" hidden="1">'Приложение 1'!$4:$5</definedName>
    <definedName name="Z_3959441F_742C_4955_B46E_54F321581C55_.wvu.FilterData" localSheetId="0" hidden="1">'Приложение 1'!$A$5:$F$486</definedName>
    <definedName name="Z_3C7CE2E5_CB23_4267_B710_395601115414_.wvu.FilterData" localSheetId="0" hidden="1">'Приложение 1'!$E$1:$E$499</definedName>
    <definedName name="Z_3DD7AD87_3FFF_465B_99A9_EEE5FFDFE31A_.wvu.FilterData" localSheetId="0" hidden="1">'Приложение 1'!$E$1:$E$499</definedName>
    <definedName name="Z_4BF6DAC4_9E4F_4118_B92D_31B377B6ABE8_.wvu.FilterData" localSheetId="0" hidden="1">'Приложение 1'!$A$5:$F$486</definedName>
    <definedName name="Z_51545E96_D7F6_4373_8A14_2BDA2AB3B4E6_.wvu.FilterData" localSheetId="0" hidden="1">'Приложение 1'!$A$5:$F$486</definedName>
    <definedName name="Z_549370A0_3187_4544_8416_1F2763422C31_.wvu.FilterData" localSheetId="0" hidden="1">'Приложение 1'!$A$5:$F$486</definedName>
    <definedName name="Z_5631C949_8BFC_4C4A_B571_5033F16E7E9A_.wvu.FilterData" localSheetId="0" hidden="1">'Приложение 1'!$E$1:$E$499</definedName>
    <definedName name="Z_57E6AA82_5213_42F8_BA46_E82F1070869C_.wvu.FilterData" localSheetId="0" hidden="1">'Приложение 1'!$E$1:$E$499</definedName>
    <definedName name="Z_6146A9B6_EAD0_4170_BC32_410ECB0C9AC5_.wvu.FilterData" localSheetId="0" hidden="1">'Приложение 1'!$E$1:$E$499</definedName>
    <definedName name="Z_6146A9B6_EAD0_4170_BC32_410ECB0C9AC5_.wvu.PrintArea" localSheetId="0" hidden="1">'Приложение 1'!$B$1:$F$481</definedName>
    <definedName name="Z_6146A9B6_EAD0_4170_BC32_410ECB0C9AC5_.wvu.PrintTitles" localSheetId="0" hidden="1">'Приложение 1'!$4:$5</definedName>
    <definedName name="Z_6146A9B6_EAD0_4170_BC32_410ECB0C9AC5_.wvu.Rows" localSheetId="0" hidden="1">'Приложение 1'!$344:$344</definedName>
    <definedName name="Z_61608B9A_4DF0_49F2_B4C8_EC61EE9BFAB9_.wvu.FilterData" localSheetId="0" hidden="1">'Приложение 1'!$E$1:$E$499</definedName>
    <definedName name="Z_6297A5E8_FF55_49F1_9F51_E3D110BD5B97_.wvu.FilterData" localSheetId="0" hidden="1">'Приложение 1'!$E$1:$E$499</definedName>
    <definedName name="Z_64C9FC50_AA73_4378_AD8C_00E6320C2FEE_.wvu.FilterData" localSheetId="0" hidden="1">'Приложение 1'!$E$1:$E$499</definedName>
    <definedName name="Z_66861D3D_4E71_44F9_AD6E_D54257CABA66_.wvu.FilterData" localSheetId="0" hidden="1">'Приложение 1'!$A$5:$F$486</definedName>
    <definedName name="Z_6780F491_BB04_44DA_AC80_3FD5E6C8A969_.wvu.FilterData" localSheetId="0" hidden="1">'Приложение 1'!$A$5:$F$486</definedName>
    <definedName name="Z_6D49F44D_DF55_42F5_A9F4_4DD1ACF593C5_.wvu.FilterData" localSheetId="0" hidden="1">'Приложение 1'!$E$1:$E$499</definedName>
    <definedName name="Z_728209A2_2D96_4AD5_ABF1_75D9CEAF8A2F_.wvu.FilterData" localSheetId="0" hidden="1">'Приложение 1'!$E$1:$E$499</definedName>
    <definedName name="Z_72CF9074_8B26_418E_A571_93713F5C4DDB_.wvu.FilterData" localSheetId="0" hidden="1">'Приложение 1'!$E$1:$E$499</definedName>
    <definedName name="Z_7C56E307_557B_406E_8C63_0FB63D8A88F1_.wvu.FilterData" localSheetId="0" hidden="1">'Приложение 1'!$E$1:$E$499</definedName>
    <definedName name="Z_7EFB992A_5645_4F29_95A8_993A90C7BBCC_.wvu.FilterData" localSheetId="0" hidden="1">'Приложение 1'!$A$5:$F$486</definedName>
    <definedName name="Z_7EFB992A_5645_4F29_95A8_993A90C7BBCC_.wvu.PrintArea" localSheetId="0" hidden="1">'Приложение 1'!$B$1:$F$481</definedName>
    <definedName name="Z_7EFB992A_5645_4F29_95A8_993A90C7BBCC_.wvu.PrintTitles" localSheetId="0" hidden="1">'Приложение 1'!$4:$5</definedName>
    <definedName name="Z_7FD54C8A_4107_4C91_A5B8_178D6EE28C77_.wvu.FilterData" localSheetId="0" hidden="1">'Приложение 1'!$A$5:$F$486</definedName>
    <definedName name="Z_81252870_18CB_4AEE_AF28_89DC02D9C22C_.wvu.FilterData" localSheetId="0" hidden="1">'Приложение 1'!$A$5:$F$486</definedName>
    <definedName name="Z_8125FB6A_9E40_4254_BB4B_4710EE671950_.wvu.FilterData" localSheetId="0" hidden="1">'Приложение 1'!$A$5:$F$486</definedName>
    <definedName name="Z_8343ABEC_94ED_450C_8BE5_ACF5423D8AAF_.wvu.FilterData" localSheetId="0" hidden="1">'Приложение 1'!$A$5:$F$486</definedName>
    <definedName name="Z_8365AB7C_14E4_41D3_A2A2_520CB383A047_.wvu.FilterData" localSheetId="0" hidden="1">'Приложение 1'!$A$5:$F$486</definedName>
    <definedName name="Z_8AFDD8E3_A238_4C7F_A6D0_CEE120C39C94_.wvu.FilterData" localSheetId="0" hidden="1">'Приложение 1'!$A$5:$F$486</definedName>
    <definedName name="Z_8B14D892_232D_4064_BE05_0EC4C8115B75_.wvu.FilterData" localSheetId="0" hidden="1">'Приложение 1'!$A$5:$F$486</definedName>
    <definedName name="Z_90E9B770_476E_4414_869E_EB90C44FCCEB_.wvu.FilterData" localSheetId="0" hidden="1">'Приложение 1'!$E$1:$E$499</definedName>
    <definedName name="Z_9371457F_479C_429C_A7DB_E6B8F4158107_.wvu.FilterData" localSheetId="0" hidden="1">'Приложение 1'!$E$1:$E$499</definedName>
    <definedName name="Z_93BB9AA7_7452_49F3_AA30_2CD5707C5F5B_.wvu.FilterData" localSheetId="0" hidden="1">'Приложение 1'!$A$5:$F$486</definedName>
    <definedName name="Z_9501A75B_B626_4073_A678_CADC9A74049D_.wvu.FilterData" localSheetId="0" hidden="1">'Приложение 1'!$A$5:$F$486</definedName>
    <definedName name="Z_9561E1DA_B33F_4507_8FCD_307C71D9B236_.wvu.FilterData" localSheetId="0" hidden="1">'Приложение 1'!$A$5:$F$486</definedName>
    <definedName name="Z_9561E1DA_B33F_4507_8FCD_307C71D9B236_.wvu.PrintArea" localSheetId="0" hidden="1">'Приложение 1'!$B$1:$F$481</definedName>
    <definedName name="Z_9561E1DA_B33F_4507_8FCD_307C71D9B236_.wvu.PrintTitles" localSheetId="0" hidden="1">'Приложение 1'!$4:$5</definedName>
    <definedName name="Z_9B4B5541_D66B_4D16_9290_5291E61CA74B_.wvu.FilterData" localSheetId="0" hidden="1">'Приложение 1'!$E$1:$E$499</definedName>
    <definedName name="Z_A1DC8CE0_05CC_41C3_BFC7_D6650DF07C57_.wvu.FilterData" localSheetId="0" hidden="1">'Приложение 1'!$E$1:$E$499</definedName>
    <definedName name="Z_A57C7104_EC6A_4D10_8377_D16807026D25_.wvu.FilterData" localSheetId="0" hidden="1">'Приложение 1'!$A$5:$F$486</definedName>
    <definedName name="Z_AF2A77F9_4BD9_4713_B6AC_AB30D1A41538_.wvu.FilterData" localSheetId="0" hidden="1">'Приложение 1'!$A$5:$F$486</definedName>
    <definedName name="Z_AFAF5B27_ECE7_42EF_9831_5CA2694E1F9F_.wvu.FilterData" localSheetId="0" hidden="1">'Приложение 1'!$E$1:$E$499</definedName>
    <definedName name="Z_B23ED657_54C7_48C0_8691_EF3F0B6AF61F_.wvu.FilterData" localSheetId="0" hidden="1">'Приложение 1'!$A$5:$F$486</definedName>
    <definedName name="Z_B38F8C1F_E749_4692_A2B2_0C4BBF76BAA7_.wvu.FilterData" localSheetId="0" hidden="1">'Приложение 1'!$E$1:$E$499</definedName>
    <definedName name="Z_B4284AF3_1066_43E3_850F_987A5D9CB597_.wvu.FilterData" localSheetId="0" hidden="1">'Приложение 1'!$E$1:$E$499</definedName>
    <definedName name="Z_B7031630_F76C_47CA_BF79_94B349D9DCE7_.wvu.FilterData" localSheetId="0" hidden="1">'Приложение 1'!$E$1:$E$499</definedName>
    <definedName name="Z_B94AAC2A_FD53_46CC_8C62_7BD07A5CA112_.wvu.FilterData" localSheetId="0" hidden="1">'Приложение 1'!$E$1:$E$499</definedName>
    <definedName name="Z_B9C00713_D332_40AC_8381_A2549C8AAAA8_.wvu.FilterData" localSheetId="0" hidden="1">'Приложение 1'!$E$1:$E$499</definedName>
    <definedName name="Z_BAFE8916_E811_4598_8D6C_E37473C21B0D_.wvu.FilterData" localSheetId="0" hidden="1">'Приложение 1'!$A$5:$F$486</definedName>
    <definedName name="Z_BC582C35_126B_4774_9F3B_E1A318C40D6E_.wvu.FilterData" localSheetId="0" hidden="1">'Приложение 1'!$E$1:$E$499</definedName>
    <definedName name="Z_C2ED1905_4D63_49B8_A682_42ED71D5E9D1_.wvu.FilterData" localSheetId="0" hidden="1">'Приложение 1'!$E$1:$E$499</definedName>
    <definedName name="Z_C876D1B2_65A5_4913_8063_C6EF8663223E_.wvu.FilterData" localSheetId="0" hidden="1">'Приложение 1'!$E$1:$E$499</definedName>
    <definedName name="Z_CB1E8E26_C9C8_4BE7_9036_74B49E080E83_.wvu.FilterData" localSheetId="0" hidden="1">'Приложение 1'!$E$1:$E$499</definedName>
    <definedName name="Z_CB1E8E26_C9C8_4BE7_9036_74B49E080E83_.wvu.PrintArea" localSheetId="0" hidden="1">'Приложение 1'!$B$1:$F$481</definedName>
    <definedName name="Z_CB1E8E26_C9C8_4BE7_9036_74B49E080E83_.wvu.PrintTitles" localSheetId="0" hidden="1">'Приложение 1'!$4:$5</definedName>
    <definedName name="Z_CB1E8E26_C9C8_4BE7_9036_74B49E080E83_.wvu.Rows" localSheetId="0" hidden="1">'Приложение 1'!$344:$344</definedName>
    <definedName name="Z_CC863513_19CE_4EC5_BE2B_4A25B0E1E731_.wvu.FilterData" localSheetId="0" hidden="1">'Приложение 1'!$E$1:$E$499</definedName>
    <definedName name="Z_CF9BC17D_A75B_40E2_BF91_14BDB93F576A_.wvu.FilterData" localSheetId="0" hidden="1">'Приложение 1'!$A$178:$F$486</definedName>
    <definedName name="Z_D04442BC_CB1D_4485_98C8_51B560795800_.wvu.FilterData" localSheetId="0" hidden="1">'Приложение 1'!$A$5:$F$486</definedName>
    <definedName name="Z_DC2C0415_0E4E_44A0_9578_7EC058C52DD9_.wvu.FilterData" localSheetId="0" hidden="1">'Приложение 1'!$E$1:$E$499</definedName>
    <definedName name="Z_DCE8CD04_1152_47C7_9E6A_A669261F9FC4_.wvu.FilterData" localSheetId="0" hidden="1">'Приложение 1'!$A$5:$F$486</definedName>
    <definedName name="Z_E068334A_F89C_40FB_AFE9_A7A690292831_.wvu.FilterData" localSheetId="0" hidden="1">'Приложение 1'!$E$1:$E$499</definedName>
    <definedName name="Z_E0E672D2_D8EB_488A_BDC9_64CA76536BA2_.wvu.FilterData" localSheetId="0" hidden="1">'Приложение 1'!$E$1:$E$499</definedName>
    <definedName name="Z_E488BC3C_F512_4AB9_95C1_CE142F3345A9_.wvu.FilterData" localSheetId="0" hidden="1">'Приложение 1'!$E$1:$E$499</definedName>
    <definedName name="Z_E7170C51_9D5A_4A08_B92E_A8EB730D7DEE_.wvu.FilterData" localSheetId="0" hidden="1">'Приложение 1'!$E$1:$E$499</definedName>
    <definedName name="Z_E7170C51_9D5A_4A08_B92E_A8EB730D7DEE_.wvu.PrintArea" localSheetId="0" hidden="1">'Приложение 1'!$A$1:$F$481</definedName>
    <definedName name="Z_E7170C51_9D5A_4A08_B92E_A8EB730D7DEE_.wvu.PrintTitles" localSheetId="0" hidden="1">'Приложение 1'!$4:$5</definedName>
    <definedName name="Z_E72310EC_021A_4FCF_AAB4_016DA7275F02_.wvu.FilterData" localSheetId="0" hidden="1">'Приложение 1'!$E$1:$E$499</definedName>
    <definedName name="Z_E804F883_CA9D_4450_B2B1_A56C9C315ECD_.wvu.FilterData" localSheetId="0" hidden="1">'Приложение 1'!$E$1:$E$499</definedName>
    <definedName name="Z_E804F883_CA9D_4450_B2B1_A56C9C315ECD_.wvu.PrintArea" localSheetId="0" hidden="1">'Приложение 1'!$B$1:$F$481</definedName>
    <definedName name="Z_E804F883_CA9D_4450_B2B1_A56C9C315ECD_.wvu.PrintTitles" localSheetId="0" hidden="1">'Приложение 1'!$4:$5</definedName>
    <definedName name="Z_EF6B6DAF_64D5_4B79_A399_71719F3EF403_.wvu.FilterData" localSheetId="0" hidden="1">'Приложение 1'!$A$5:$F$486</definedName>
    <definedName name="Z_F1965DE3_658C_4E3A_AB65_F0C80792427B_.wvu.FilterData" localSheetId="0" hidden="1">'Приложение 1'!$A$5:$F$486</definedName>
    <definedName name="Z_F3C2DD5A_6595_4EF9_A7BF_F97322683D21_.wvu.FilterData" localSheetId="0" hidden="1">'Приложение 1'!$A$2:$F$494</definedName>
    <definedName name="Z_F888211F_1614_4E10_961E_F6580EC27EFD_.wvu.FilterData" localSheetId="0" hidden="1">'Приложение 1'!$A$5:$F$486</definedName>
    <definedName name="Z_FB5A5339_A53F_49D7_A835_C8973AB33B6E_.wvu.FilterData" localSheetId="0" hidden="1">'Приложение 1'!$A$5:$F$486</definedName>
    <definedName name="Z_FF8E0A13_3F33_46DC_BD65_2A4CDB119D0E_.wvu.FilterData" localSheetId="0" hidden="1">'Приложение 1'!$E$1:$E$499</definedName>
    <definedName name="_xlnm.Print_Titles" localSheetId="0">'Приложение 1'!$4:$5</definedName>
    <definedName name="_xlnm.Print_Area" localSheetId="0">'Приложение 1'!$B$1:$F$481</definedName>
  </definedNames>
  <calcPr calcId="162913"/>
  <customWorkbookViews>
    <customWorkbookView name="Бондарева Оксана Петровна - Личное представление" guid="{161695C3-1CE5-4E5C-AD86-E27CE310F608}" mergeInterval="0" personalView="1" maximized="1" xWindow="-8" yWindow="-8" windowWidth="1936" windowHeight="1056" activeSheetId="2"/>
    <customWorkbookView name="Загорская Елена Георгиевна - Личное представление" guid="{6146A9B6-EAD0-4170-BC32-410ECB0C9AC5}" mergeInterval="0" personalView="1" maximized="1" xWindow="-8" yWindow="-8" windowWidth="1936" windowHeight="1048" activeSheetId="1"/>
    <customWorkbookView name="Митина Екатерина Сергеевна - Личное представление" guid="{E7170C51-9D5A-4A08-B92E-A8EB730D7DEE}" mergeInterval="0" personalView="1" xWindow="1321" windowWidth="1167" windowHeight="1392" activeSheetId="1"/>
    <customWorkbookView name="Саратова Ольга Сергеевна - Личное представление" guid="{3693EDC1-FD1C-4AF3-912C-19CDCDBFB43C}" mergeInterval="0" personalView="1" xWindow="778" yWindow="26" windowWidth="1062" windowHeight="1015" activeSheetId="1"/>
    <customWorkbookView name="Шишкина Юлия Андреева - Личное представление" guid="{7EFB992A-5645-4F29-95A8-993A90C7BBCC}" mergeInterval="0" personalView="1" xWindow="946" yWindow="58" windowWidth="935" windowHeight="889" activeSheetId="1"/>
    <customWorkbookView name="Логинова Ленара Юлдашевна - Личное представление" guid="{10610988-B7D0-46D7-B8FD-DA5F72A4893C}" mergeInterval="0" personalView="1" maximized="1" windowWidth="1916" windowHeight="854" activeSheetId="1"/>
    <customWorkbookView name="XxX - Личное представление" guid="{9561E1DA-B33F-4507-8FCD-307C71D9B236}" mergeInterval="0" personalView="1" windowWidth="960" windowHeight="1040" activeSheetId="1"/>
    <customWorkbookView name="Степаненко Наталья Алексеевна - Личное представление" guid="{E804F883-CA9D-4450-B2B1-A56C9C315ECD}" mergeInterval="0" personalView="1" xWindow="1280" windowWidth="1280" windowHeight="1392" activeSheetId="1"/>
    <customWorkbookView name="Цёвка Елена Александровна - Личное представление" guid="{CB1E8E26-C9C8-4BE7-9036-74B49E080E83}" mergeInterval="0" personalView="1" maximized="1" xWindow="-8" yWindow="-8" windowWidth="1936" windowHeight="1048" activeSheetId="1"/>
  </customWorkbookViews>
</workbook>
</file>

<file path=xl/calcChain.xml><?xml version="1.0" encoding="utf-8"?>
<calcChain xmlns="http://schemas.openxmlformats.org/spreadsheetml/2006/main">
  <c r="H23" i="1" l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C120" i="1" l="1"/>
  <c r="C95" i="1"/>
  <c r="C60" i="1"/>
  <c r="C43" i="1"/>
  <c r="C460" i="1"/>
  <c r="C475" i="1"/>
  <c r="D75" i="1"/>
  <c r="D71" i="1"/>
  <c r="D67" i="1"/>
  <c r="D93" i="1"/>
  <c r="D94" i="1"/>
  <c r="D42" i="1"/>
  <c r="D43" i="1"/>
  <c r="D95" i="1" l="1"/>
  <c r="C492" i="1" l="1"/>
  <c r="C495" i="1" s="1"/>
  <c r="D492" i="1" l="1"/>
  <c r="D495" i="1" s="1"/>
  <c r="C147" i="1"/>
  <c r="C146" i="1"/>
  <c r="D144" i="1"/>
  <c r="C44" i="1"/>
  <c r="D239" i="1"/>
  <c r="C239" i="1"/>
  <c r="D260" i="1"/>
  <c r="C260" i="1"/>
  <c r="D255" i="1"/>
  <c r="C255" i="1"/>
  <c r="D121" i="1"/>
  <c r="C121" i="1"/>
  <c r="D120" i="1"/>
  <c r="D119" i="1"/>
  <c r="C119" i="1"/>
  <c r="D118" i="1"/>
  <c r="C118" i="1"/>
  <c r="E104" i="1"/>
  <c r="C97" i="1"/>
  <c r="E81" i="1"/>
  <c r="E82" i="1"/>
  <c r="D68" i="1"/>
  <c r="D275" i="1" l="1"/>
  <c r="E118" i="1"/>
  <c r="C94" i="1" l="1"/>
  <c r="C93" i="1"/>
  <c r="E77" i="1"/>
  <c r="E78" i="1"/>
  <c r="C80" i="1"/>
  <c r="C72" i="1"/>
  <c r="C68" i="1"/>
  <c r="C92" i="1" l="1"/>
  <c r="D460" i="1"/>
  <c r="D459" i="1" s="1"/>
  <c r="D453" i="1"/>
  <c r="C453" i="1"/>
  <c r="E458" i="1"/>
  <c r="D457" i="1"/>
  <c r="C457" i="1"/>
  <c r="E457" i="1" l="1"/>
  <c r="D35" i="1"/>
  <c r="D41" i="1" l="1"/>
  <c r="D44" i="1"/>
  <c r="C42" i="1"/>
  <c r="C41" i="1"/>
  <c r="C29" i="1"/>
  <c r="D8" i="1"/>
  <c r="D40" i="1" l="1"/>
  <c r="C444" i="1" l="1"/>
  <c r="C445" i="1"/>
  <c r="C446" i="1"/>
  <c r="C447" i="1"/>
  <c r="D445" i="1"/>
  <c r="D446" i="1"/>
  <c r="D447" i="1"/>
  <c r="D444" i="1"/>
  <c r="C433" i="1"/>
  <c r="C434" i="1"/>
  <c r="C435" i="1"/>
  <c r="C436" i="1"/>
  <c r="D434" i="1"/>
  <c r="D435" i="1"/>
  <c r="D436" i="1"/>
  <c r="D433" i="1"/>
  <c r="D474" i="1" l="1"/>
  <c r="D475" i="1"/>
  <c r="D476" i="1"/>
  <c r="D473" i="1"/>
  <c r="C474" i="1"/>
  <c r="C476" i="1"/>
  <c r="C473" i="1"/>
  <c r="E471" i="1"/>
  <c r="E470" i="1"/>
  <c r="E469" i="1"/>
  <c r="E468" i="1"/>
  <c r="D467" i="1"/>
  <c r="C467" i="1"/>
  <c r="E466" i="1"/>
  <c r="E465" i="1"/>
  <c r="E464" i="1"/>
  <c r="E463" i="1"/>
  <c r="D462" i="1"/>
  <c r="C462" i="1"/>
  <c r="E474" i="1" l="1"/>
  <c r="E475" i="1"/>
  <c r="C472" i="1"/>
  <c r="D472" i="1"/>
  <c r="E476" i="1"/>
  <c r="E462" i="1"/>
  <c r="E467" i="1"/>
  <c r="E473" i="1"/>
  <c r="E472" i="1" l="1"/>
  <c r="C372" i="1"/>
  <c r="D372" i="1"/>
  <c r="C373" i="1"/>
  <c r="D373" i="1"/>
  <c r="C374" i="1"/>
  <c r="D374" i="1"/>
  <c r="D375" i="1"/>
  <c r="C375" i="1"/>
  <c r="C275" i="1" l="1"/>
  <c r="D274" i="1"/>
  <c r="D276" i="1"/>
  <c r="D273" i="1"/>
  <c r="C274" i="1"/>
  <c r="C276" i="1"/>
  <c r="C273" i="1"/>
  <c r="E271" i="1"/>
  <c r="E270" i="1"/>
  <c r="E269" i="1"/>
  <c r="E268" i="1"/>
  <c r="D267" i="1"/>
  <c r="C267" i="1"/>
  <c r="E267" i="1" l="1"/>
  <c r="D248" i="1" l="1"/>
  <c r="D249" i="1"/>
  <c r="D250" i="1"/>
  <c r="D247" i="1"/>
  <c r="C248" i="1"/>
  <c r="C249" i="1"/>
  <c r="C250" i="1"/>
  <c r="C247" i="1"/>
  <c r="D221" i="1" l="1"/>
  <c r="D222" i="1"/>
  <c r="D223" i="1"/>
  <c r="D224" i="1"/>
  <c r="C222" i="1"/>
  <c r="C223" i="1"/>
  <c r="C224" i="1"/>
  <c r="C221" i="1"/>
  <c r="D341" i="1" l="1"/>
  <c r="D342" i="1"/>
  <c r="D343" i="1"/>
  <c r="C341" i="1"/>
  <c r="C342" i="1"/>
  <c r="C343" i="1"/>
  <c r="D320" i="1"/>
  <c r="D321" i="1"/>
  <c r="D322" i="1"/>
  <c r="D323" i="1"/>
  <c r="C320" i="1"/>
  <c r="C321" i="1"/>
  <c r="C322" i="1"/>
  <c r="C323" i="1"/>
  <c r="D294" i="1" l="1"/>
  <c r="D295" i="1"/>
  <c r="D296" i="1"/>
  <c r="D297" i="1"/>
  <c r="C294" i="1"/>
  <c r="C295" i="1"/>
  <c r="C296" i="1"/>
  <c r="C297" i="1"/>
  <c r="C283" i="1"/>
  <c r="D283" i="1"/>
  <c r="D200" i="1" l="1"/>
  <c r="D201" i="1"/>
  <c r="D202" i="1"/>
  <c r="C200" i="1"/>
  <c r="C201" i="1"/>
  <c r="C202" i="1"/>
  <c r="C203" i="1"/>
  <c r="E174" i="1" l="1"/>
  <c r="E175" i="1"/>
  <c r="E176" i="1"/>
  <c r="E177" i="1"/>
  <c r="D145" i="1"/>
  <c r="D146" i="1"/>
  <c r="D147" i="1"/>
  <c r="C145" i="1"/>
  <c r="C144" i="1"/>
  <c r="D59" i="1" l="1"/>
  <c r="D60" i="1"/>
  <c r="D61" i="1"/>
  <c r="D58" i="1"/>
  <c r="C59" i="1"/>
  <c r="C61" i="1"/>
  <c r="C58" i="1"/>
  <c r="D47" i="1"/>
  <c r="C351" i="1" l="1"/>
  <c r="E430" i="1" l="1"/>
  <c r="E318" i="1"/>
  <c r="E317" i="1"/>
  <c r="E316" i="1"/>
  <c r="E315" i="1"/>
  <c r="D314" i="1"/>
  <c r="C314" i="1"/>
  <c r="E313" i="1"/>
  <c r="E312" i="1"/>
  <c r="E310" i="1"/>
  <c r="D309" i="1"/>
  <c r="C309" i="1"/>
  <c r="E308" i="1"/>
  <c r="E307" i="1"/>
  <c r="E306" i="1"/>
  <c r="E305" i="1"/>
  <c r="D304" i="1"/>
  <c r="C304" i="1"/>
  <c r="E303" i="1"/>
  <c r="E302" i="1"/>
  <c r="E301" i="1"/>
  <c r="E300" i="1"/>
  <c r="D299" i="1"/>
  <c r="C299" i="1"/>
  <c r="E442" i="1"/>
  <c r="E441" i="1"/>
  <c r="E440" i="1"/>
  <c r="E439" i="1"/>
  <c r="D438" i="1"/>
  <c r="C438" i="1"/>
  <c r="E431" i="1"/>
  <c r="E429" i="1"/>
  <c r="E428" i="1"/>
  <c r="D427" i="1"/>
  <c r="C427" i="1"/>
  <c r="E426" i="1"/>
  <c r="E425" i="1"/>
  <c r="E424" i="1"/>
  <c r="E423" i="1"/>
  <c r="D422" i="1"/>
  <c r="C422" i="1"/>
  <c r="E421" i="1"/>
  <c r="E420" i="1"/>
  <c r="E419" i="1"/>
  <c r="E418" i="1"/>
  <c r="D417" i="1"/>
  <c r="C417" i="1"/>
  <c r="E416" i="1"/>
  <c r="E415" i="1"/>
  <c r="E414" i="1"/>
  <c r="E413" i="1"/>
  <c r="D412" i="1"/>
  <c r="C412" i="1"/>
  <c r="E411" i="1"/>
  <c r="E410" i="1"/>
  <c r="E409" i="1"/>
  <c r="E408" i="1"/>
  <c r="D407" i="1"/>
  <c r="C407" i="1"/>
  <c r="E406" i="1"/>
  <c r="E405" i="1"/>
  <c r="E404" i="1"/>
  <c r="E403" i="1"/>
  <c r="D402" i="1"/>
  <c r="C402" i="1"/>
  <c r="E401" i="1"/>
  <c r="E400" i="1"/>
  <c r="E399" i="1"/>
  <c r="E398" i="1"/>
  <c r="D397" i="1"/>
  <c r="C397" i="1"/>
  <c r="E396" i="1"/>
  <c r="E395" i="1"/>
  <c r="E394" i="1"/>
  <c r="E393" i="1"/>
  <c r="D392" i="1"/>
  <c r="C392" i="1"/>
  <c r="E391" i="1"/>
  <c r="E390" i="1"/>
  <c r="E389" i="1"/>
  <c r="E388" i="1"/>
  <c r="D387" i="1"/>
  <c r="C387" i="1"/>
  <c r="E386" i="1"/>
  <c r="E385" i="1"/>
  <c r="E384" i="1"/>
  <c r="E383" i="1"/>
  <c r="D382" i="1"/>
  <c r="C382" i="1"/>
  <c r="E381" i="1"/>
  <c r="E380" i="1"/>
  <c r="E379" i="1"/>
  <c r="E378" i="1"/>
  <c r="D377" i="1"/>
  <c r="C377" i="1"/>
  <c r="E438" i="1" l="1"/>
  <c r="E382" i="1"/>
  <c r="E392" i="1"/>
  <c r="E402" i="1"/>
  <c r="E422" i="1"/>
  <c r="E304" i="1"/>
  <c r="E314" i="1"/>
  <c r="E387" i="1"/>
  <c r="E397" i="1"/>
  <c r="E407" i="1"/>
  <c r="E417" i="1"/>
  <c r="E309" i="1"/>
  <c r="E299" i="1"/>
  <c r="E377" i="1"/>
  <c r="E412" i="1"/>
  <c r="E427" i="1"/>
  <c r="C330" i="1" l="1"/>
  <c r="C159" i="1" l="1"/>
  <c r="D185" i="1"/>
  <c r="D186" i="1"/>
  <c r="C185" i="1"/>
  <c r="C186" i="1"/>
  <c r="C325" i="1" l="1"/>
  <c r="D278" i="1" l="1"/>
  <c r="C278" i="1"/>
  <c r="C210" i="1"/>
  <c r="D215" i="1"/>
  <c r="E214" i="1"/>
  <c r="E213" i="1"/>
  <c r="E212" i="1"/>
  <c r="E211" i="1"/>
  <c r="D210" i="1"/>
  <c r="E210" i="1" l="1"/>
  <c r="D32" i="1"/>
  <c r="E25" i="1"/>
  <c r="E15" i="1"/>
  <c r="E14" i="1"/>
  <c r="E13" i="1"/>
  <c r="D12" i="1"/>
  <c r="C12" i="1"/>
  <c r="E94" i="1" l="1"/>
  <c r="C40" i="1"/>
  <c r="E12" i="1"/>
  <c r="E91" i="1"/>
  <c r="E90" i="1"/>
  <c r="E89" i="1"/>
  <c r="D88" i="1"/>
  <c r="C88" i="1"/>
  <c r="C76" i="1"/>
  <c r="E75" i="1"/>
  <c r="E74" i="1"/>
  <c r="E73" i="1"/>
  <c r="D72" i="1"/>
  <c r="E71" i="1"/>
  <c r="E70" i="1"/>
  <c r="E69" i="1"/>
  <c r="D64" i="1"/>
  <c r="C64" i="1"/>
  <c r="E65" i="1"/>
  <c r="E66" i="1"/>
  <c r="E67" i="1"/>
  <c r="D76" i="1"/>
  <c r="E79" i="1"/>
  <c r="E88" i="1" l="1"/>
  <c r="E64" i="1"/>
  <c r="E76" i="1"/>
  <c r="E72" i="1"/>
  <c r="E68" i="1"/>
  <c r="D161" i="1" l="1"/>
  <c r="C161" i="1"/>
  <c r="D160" i="1"/>
  <c r="C160" i="1"/>
  <c r="D159" i="1"/>
  <c r="D171" i="1" l="1"/>
  <c r="D480" i="1" s="1"/>
  <c r="C171" i="1"/>
  <c r="C480" i="1" s="1"/>
  <c r="D170" i="1"/>
  <c r="D479" i="1" s="1"/>
  <c r="C170" i="1"/>
  <c r="C166" i="1"/>
  <c r="C479" i="1" l="1"/>
  <c r="E491" i="1" s="1"/>
  <c r="C169" i="1"/>
  <c r="E492" i="1" l="1"/>
  <c r="E105" i="1"/>
  <c r="E106" i="1"/>
  <c r="E100" i="1"/>
  <c r="D187" i="1" l="1"/>
  <c r="D481" i="1" s="1"/>
  <c r="C187" i="1"/>
  <c r="C481" i="1" s="1"/>
  <c r="D184" i="1"/>
  <c r="D478" i="1" s="1"/>
  <c r="C184" i="1"/>
  <c r="C478" i="1" s="1"/>
  <c r="D477" i="1" l="1"/>
  <c r="C477" i="1"/>
  <c r="E490" i="1"/>
  <c r="C432" i="1"/>
  <c r="C319" i="1" l="1"/>
  <c r="E320" i="1"/>
  <c r="E323" i="1"/>
  <c r="D220" i="1"/>
  <c r="E322" i="1"/>
  <c r="E321" i="1"/>
  <c r="D319" i="1"/>
  <c r="E319" i="1" l="1"/>
  <c r="E452" i="1" l="1"/>
  <c r="D451" i="1"/>
  <c r="C451" i="1"/>
  <c r="E433" i="1" l="1"/>
  <c r="E436" i="1"/>
  <c r="E434" i="1"/>
  <c r="E435" i="1"/>
  <c r="D432" i="1"/>
  <c r="E451" i="1"/>
  <c r="E432" i="1" l="1"/>
  <c r="C163" i="1" l="1"/>
  <c r="E342" i="1" l="1"/>
  <c r="E341" i="1"/>
  <c r="E343" i="1"/>
  <c r="C102" i="1"/>
  <c r="D97" i="1"/>
  <c r="E101" i="1"/>
  <c r="E99" i="1"/>
  <c r="E98" i="1"/>
  <c r="E97" i="1" l="1"/>
  <c r="D117" i="1"/>
  <c r="E134" i="1" l="1"/>
  <c r="E135" i="1"/>
  <c r="E136" i="1"/>
  <c r="E137" i="1"/>
  <c r="D133" i="1"/>
  <c r="C133" i="1"/>
  <c r="E133" i="1" l="1"/>
  <c r="D173" i="1" l="1"/>
  <c r="C173" i="1"/>
  <c r="E173" i="1" l="1"/>
  <c r="C346" i="1"/>
  <c r="D21" i="1" l="1"/>
  <c r="E111" i="1" l="1"/>
  <c r="E110" i="1"/>
  <c r="E109" i="1"/>
  <c r="E108" i="1"/>
  <c r="D107" i="1"/>
  <c r="C107" i="1"/>
  <c r="E103" i="1"/>
  <c r="D102" i="1"/>
  <c r="E102" i="1" l="1"/>
  <c r="E107" i="1"/>
  <c r="D293" i="1" l="1"/>
  <c r="E39" i="1" l="1"/>
  <c r="D38" i="1"/>
  <c r="C38" i="1"/>
  <c r="E36" i="1"/>
  <c r="C35" i="1"/>
  <c r="E33" i="1"/>
  <c r="C32" i="1"/>
  <c r="E31" i="1"/>
  <c r="E30" i="1"/>
  <c r="D29" i="1"/>
  <c r="E27" i="1"/>
  <c r="E26" i="1"/>
  <c r="E24" i="1"/>
  <c r="D23" i="1"/>
  <c r="C23" i="1"/>
  <c r="E22" i="1"/>
  <c r="C21" i="1"/>
  <c r="E20" i="1"/>
  <c r="D19" i="1"/>
  <c r="C19" i="1"/>
  <c r="E18" i="1"/>
  <c r="E17" i="1"/>
  <c r="D16" i="1"/>
  <c r="C16" i="1"/>
  <c r="E11" i="1"/>
  <c r="E10" i="1"/>
  <c r="E9" i="1"/>
  <c r="C8" i="1"/>
  <c r="C28" i="1" l="1"/>
  <c r="D28" i="1"/>
  <c r="D7" i="1"/>
  <c r="E19" i="1"/>
  <c r="C7" i="1"/>
  <c r="E8" i="1"/>
  <c r="E21" i="1"/>
  <c r="E35" i="1"/>
  <c r="E43" i="1"/>
  <c r="E16" i="1"/>
  <c r="E23" i="1"/>
  <c r="E32" i="1"/>
  <c r="E38" i="1"/>
  <c r="E42" i="1"/>
  <c r="E44" i="1"/>
  <c r="E29" i="1"/>
  <c r="E41" i="1"/>
  <c r="E28" i="1" l="1"/>
  <c r="E7" i="1"/>
  <c r="E40" i="1"/>
  <c r="E142" i="1" l="1"/>
  <c r="E141" i="1"/>
  <c r="E140" i="1"/>
  <c r="E139" i="1"/>
  <c r="D138" i="1"/>
  <c r="C138" i="1"/>
  <c r="E138" i="1" l="1"/>
  <c r="E151" i="1" l="1"/>
  <c r="D158" i="1" l="1"/>
  <c r="C158" i="1"/>
  <c r="E87" i="1" l="1"/>
  <c r="E86" i="1"/>
  <c r="E85" i="1"/>
  <c r="E83" i="1"/>
  <c r="E157" i="1"/>
  <c r="E156" i="1"/>
  <c r="E155" i="1"/>
  <c r="E153" i="1"/>
  <c r="E219" i="1"/>
  <c r="E218" i="1"/>
  <c r="E217" i="1"/>
  <c r="E216" i="1"/>
  <c r="E209" i="1"/>
  <c r="E208" i="1"/>
  <c r="E207" i="1"/>
  <c r="E206" i="1"/>
  <c r="E370" i="1"/>
  <c r="E369" i="1"/>
  <c r="E368" i="1"/>
  <c r="E367" i="1"/>
  <c r="E365" i="1"/>
  <c r="E364" i="1"/>
  <c r="E363" i="1"/>
  <c r="E362" i="1"/>
  <c r="E360" i="1"/>
  <c r="E359" i="1"/>
  <c r="E358" i="1"/>
  <c r="E357" i="1"/>
  <c r="E355" i="1"/>
  <c r="E354" i="1"/>
  <c r="E353" i="1"/>
  <c r="E352" i="1"/>
  <c r="E350" i="1"/>
  <c r="E349" i="1"/>
  <c r="E348" i="1"/>
  <c r="E347" i="1"/>
  <c r="E116" i="1"/>
  <c r="E115" i="1"/>
  <c r="E114" i="1"/>
  <c r="E113" i="1"/>
  <c r="E132" i="1"/>
  <c r="E131" i="1"/>
  <c r="E130" i="1"/>
  <c r="E129" i="1"/>
  <c r="E127" i="1"/>
  <c r="E126" i="1"/>
  <c r="E125" i="1"/>
  <c r="E124" i="1"/>
  <c r="E479" i="1" l="1"/>
  <c r="D455" i="1"/>
  <c r="C455" i="1"/>
  <c r="C189" i="1"/>
  <c r="D166" i="1"/>
  <c r="D163" i="1"/>
  <c r="D241" i="1"/>
  <c r="C241" i="1"/>
  <c r="D236" i="1"/>
  <c r="C236" i="1"/>
  <c r="D231" i="1"/>
  <c r="C231" i="1"/>
  <c r="D226" i="1"/>
  <c r="C226" i="1"/>
  <c r="D262" i="1"/>
  <c r="C262" i="1"/>
  <c r="D257" i="1"/>
  <c r="C257" i="1"/>
  <c r="D252" i="1"/>
  <c r="C252" i="1"/>
  <c r="D335" i="1"/>
  <c r="C335" i="1"/>
  <c r="D330" i="1"/>
  <c r="D325" i="1"/>
  <c r="D449" i="1"/>
  <c r="C449" i="1"/>
  <c r="D288" i="1"/>
  <c r="C288" i="1"/>
  <c r="E278" i="1"/>
  <c r="D194" i="1"/>
  <c r="C194" i="1"/>
  <c r="D189" i="1"/>
  <c r="D84" i="1"/>
  <c r="C84" i="1"/>
  <c r="D80" i="1"/>
  <c r="D154" i="1"/>
  <c r="C154" i="1"/>
  <c r="D150" i="1"/>
  <c r="C150" i="1"/>
  <c r="C215" i="1"/>
  <c r="D205" i="1"/>
  <c r="C205" i="1"/>
  <c r="D366" i="1"/>
  <c r="C366" i="1"/>
  <c r="D361" i="1"/>
  <c r="D356" i="1"/>
  <c r="C356" i="1"/>
  <c r="D351" i="1"/>
  <c r="D346" i="1"/>
  <c r="D112" i="1"/>
  <c r="D128" i="1"/>
  <c r="C128" i="1"/>
  <c r="D123" i="1"/>
  <c r="C123" i="1"/>
  <c r="D52" i="1"/>
  <c r="D46" i="1" s="1"/>
  <c r="C52" i="1"/>
  <c r="C47" i="1"/>
  <c r="D178" i="1"/>
  <c r="C178" i="1"/>
  <c r="E494" i="1" l="1"/>
  <c r="C63" i="1"/>
  <c r="E481" i="1"/>
  <c r="E480" i="1"/>
  <c r="E478" i="1"/>
  <c r="E178" i="1"/>
  <c r="C46" i="1"/>
  <c r="D63" i="1"/>
  <c r="E163" i="1"/>
  <c r="E252" i="1"/>
  <c r="F491" i="1"/>
  <c r="E154" i="1"/>
  <c r="E150" i="1"/>
  <c r="D149" i="1"/>
  <c r="C340" i="1"/>
  <c r="C149" i="1"/>
  <c r="C459" i="1"/>
  <c r="E460" i="1"/>
  <c r="D340" i="1"/>
  <c r="E325" i="1"/>
  <c r="E330" i="1"/>
  <c r="E335" i="1"/>
  <c r="E236" i="1"/>
  <c r="C272" i="1"/>
  <c r="E275" i="1"/>
  <c r="E276" i="1"/>
  <c r="E274" i="1"/>
  <c r="C443" i="1"/>
  <c r="D443" i="1"/>
  <c r="D169" i="1"/>
  <c r="E257" i="1"/>
  <c r="E262" i="1"/>
  <c r="E52" i="1"/>
  <c r="E226" i="1"/>
  <c r="E231" i="1"/>
  <c r="E241" i="1"/>
  <c r="E166" i="1"/>
  <c r="D272" i="1"/>
  <c r="E80" i="1"/>
  <c r="E84" i="1"/>
  <c r="E47" i="1"/>
  <c r="E123" i="1"/>
  <c r="E128" i="1"/>
  <c r="E346" i="1"/>
  <c r="E351" i="1"/>
  <c r="E356" i="1"/>
  <c r="E366" i="1"/>
  <c r="E205" i="1"/>
  <c r="E215" i="1"/>
  <c r="E189" i="1"/>
  <c r="E194" i="1"/>
  <c r="E283" i="1"/>
  <c r="E288" i="1"/>
  <c r="E449" i="1"/>
  <c r="E453" i="1"/>
  <c r="E455" i="1"/>
  <c r="E168" i="1"/>
  <c r="E167" i="1"/>
  <c r="E165" i="1"/>
  <c r="E164" i="1"/>
  <c r="E245" i="1"/>
  <c r="E244" i="1"/>
  <c r="E243" i="1"/>
  <c r="E242" i="1"/>
  <c r="E240" i="1"/>
  <c r="E239" i="1"/>
  <c r="E238" i="1"/>
  <c r="E237" i="1"/>
  <c r="E235" i="1"/>
  <c r="E234" i="1"/>
  <c r="E233" i="1"/>
  <c r="E232" i="1"/>
  <c r="E230" i="1"/>
  <c r="E229" i="1"/>
  <c r="E228" i="1"/>
  <c r="E227" i="1"/>
  <c r="E273" i="1"/>
  <c r="E266" i="1"/>
  <c r="E265" i="1"/>
  <c r="E264" i="1"/>
  <c r="E263" i="1"/>
  <c r="E261" i="1"/>
  <c r="E260" i="1"/>
  <c r="E259" i="1"/>
  <c r="E258" i="1"/>
  <c r="E256" i="1"/>
  <c r="E255" i="1"/>
  <c r="E254" i="1"/>
  <c r="E253" i="1"/>
  <c r="E339" i="1"/>
  <c r="E338" i="1"/>
  <c r="E337" i="1"/>
  <c r="E336" i="1"/>
  <c r="E334" i="1"/>
  <c r="E333" i="1"/>
  <c r="E332" i="1"/>
  <c r="E331" i="1"/>
  <c r="E329" i="1"/>
  <c r="E328" i="1"/>
  <c r="E327" i="1"/>
  <c r="E326" i="1"/>
  <c r="E456" i="1"/>
  <c r="E454" i="1"/>
  <c r="E450" i="1"/>
  <c r="E292" i="1"/>
  <c r="E291" i="1"/>
  <c r="E290" i="1"/>
  <c r="E289" i="1"/>
  <c r="E287" i="1"/>
  <c r="E286" i="1"/>
  <c r="E285" i="1"/>
  <c r="E284" i="1"/>
  <c r="E282" i="1"/>
  <c r="E281" i="1"/>
  <c r="E280" i="1"/>
  <c r="E279" i="1"/>
  <c r="F492" i="1"/>
  <c r="E198" i="1"/>
  <c r="E197" i="1"/>
  <c r="E196" i="1"/>
  <c r="E195" i="1"/>
  <c r="E193" i="1"/>
  <c r="E192" i="1"/>
  <c r="E191" i="1"/>
  <c r="E190" i="1"/>
  <c r="E272" i="1" l="1"/>
  <c r="E63" i="1"/>
  <c r="E477" i="1"/>
  <c r="F490" i="1"/>
  <c r="F494" i="1"/>
  <c r="E200" i="1"/>
  <c r="E459" i="1"/>
  <c r="E149" i="1"/>
  <c r="E203" i="1"/>
  <c r="C246" i="1"/>
  <c r="E169" i="1"/>
  <c r="E340" i="1"/>
  <c r="E202" i="1"/>
  <c r="E443" i="1"/>
  <c r="E93" i="1"/>
  <c r="C293" i="1"/>
  <c r="D246" i="1"/>
  <c r="C199" i="1"/>
  <c r="E171" i="1"/>
  <c r="E170" i="1"/>
  <c r="E247" i="1"/>
  <c r="E249" i="1"/>
  <c r="E250" i="1"/>
  <c r="E248" i="1"/>
  <c r="E444" i="1"/>
  <c r="E446" i="1"/>
  <c r="E447" i="1"/>
  <c r="E445" i="1"/>
  <c r="E294" i="1"/>
  <c r="E297" i="1"/>
  <c r="E295" i="1"/>
  <c r="E296" i="1"/>
  <c r="E246" i="1" l="1"/>
  <c r="E293" i="1"/>
  <c r="E160" i="1"/>
  <c r="E224" i="1"/>
  <c r="E372" i="1" l="1"/>
  <c r="E145" i="1"/>
  <c r="C57" i="1"/>
  <c r="D57" i="1"/>
  <c r="E147" i="1"/>
  <c r="E121" i="1"/>
  <c r="E221" i="1"/>
  <c r="E146" i="1"/>
  <c r="E144" i="1"/>
  <c r="E119" i="1"/>
  <c r="E373" i="1"/>
  <c r="E375" i="1"/>
  <c r="E223" i="1"/>
  <c r="E222" i="1"/>
  <c r="E161" i="1"/>
  <c r="E159" i="1"/>
  <c r="C220" i="1"/>
  <c r="D371" i="1"/>
  <c r="D143" i="1"/>
  <c r="C143" i="1"/>
  <c r="E56" i="1"/>
  <c r="E55" i="1"/>
  <c r="E54" i="1"/>
  <c r="E53" i="1"/>
  <c r="E51" i="1"/>
  <c r="E50" i="1"/>
  <c r="E49" i="1"/>
  <c r="E48" i="1"/>
  <c r="E182" i="1"/>
  <c r="E181" i="1"/>
  <c r="E180" i="1"/>
  <c r="E179" i="1"/>
  <c r="E57" i="1" l="1"/>
  <c r="E220" i="1"/>
  <c r="E158" i="1"/>
  <c r="D183" i="1"/>
  <c r="C183" i="1"/>
  <c r="E143" i="1"/>
  <c r="E61" i="1"/>
  <c r="E60" i="1"/>
  <c r="E59" i="1"/>
  <c r="E58" i="1"/>
  <c r="E184" i="1"/>
  <c r="E187" i="1"/>
  <c r="E185" i="1"/>
  <c r="E46" i="1"/>
  <c r="E186" i="1"/>
  <c r="E183" i="1" l="1"/>
  <c r="C361" i="1" l="1"/>
  <c r="C371" i="1" l="1"/>
  <c r="E374" i="1"/>
  <c r="E361" i="1"/>
  <c r="C112" i="1"/>
  <c r="E112" i="1" l="1"/>
  <c r="E371" i="1"/>
  <c r="D92" i="1" l="1"/>
  <c r="E95" i="1"/>
  <c r="E120" i="1"/>
  <c r="C117" i="1"/>
  <c r="E117" i="1" l="1"/>
  <c r="E92" i="1"/>
  <c r="D199" i="1" l="1"/>
  <c r="E201" i="1"/>
  <c r="E199" i="1" l="1"/>
</calcChain>
</file>

<file path=xl/comments1.xml><?xml version="1.0" encoding="utf-8"?>
<comments xmlns="http://schemas.openxmlformats.org/spreadsheetml/2006/main">
  <authors>
    <author>Цёвка Елена Александровна</author>
  </authors>
  <commentList>
    <comment ref="F366" authorId="0" shapeId="0">
      <text>
        <r>
          <rPr>
            <b/>
            <sz val="9"/>
            <color indexed="81"/>
            <rFont val="Tahoma"/>
            <family val="2"/>
            <charset val="204"/>
          </rPr>
          <t>Цёвка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дополнила
</t>
        </r>
      </text>
    </comment>
  </commentList>
</comments>
</file>

<file path=xl/sharedStrings.xml><?xml version="1.0" encoding="utf-8"?>
<sst xmlns="http://schemas.openxmlformats.org/spreadsheetml/2006/main" count="574" uniqueCount="211">
  <si>
    <t>тыс. рублей</t>
  </si>
  <si>
    <t>Мероприятия программы</t>
  </si>
  <si>
    <t>Исполнение,% к плану</t>
  </si>
  <si>
    <t>Результаты реализации и причины отклонений факта от плана</t>
  </si>
  <si>
    <t>бюджет автономного округа</t>
  </si>
  <si>
    <t>бюджет города Когалыма</t>
  </si>
  <si>
    <t>Итого по программе, в том числе</t>
  </si>
  <si>
    <t>федеральный бюджет</t>
  </si>
  <si>
    <t>Итого по программе, в том числе:</t>
  </si>
  <si>
    <t xml:space="preserve">федеральный бюджет </t>
  </si>
  <si>
    <t>Всего по программе, в том числе</t>
  </si>
  <si>
    <t>ИТОГО ПО МУНИЦИПАЛЬНЫМ ПРОГРАММАМ:</t>
  </si>
  <si>
    <t>ПРИЛОЖЕНИЕ 1</t>
  </si>
  <si>
    <t xml:space="preserve"> </t>
  </si>
  <si>
    <t xml:space="preserve">бюджет города Когалыма </t>
  </si>
  <si>
    <t>Экономия сложилась по заработной плате согласно фактически отработанному времени.</t>
  </si>
  <si>
    <t>Материальное стимулирование деятельности народной дружины осуществляется по итогам дежурств.
Отклонение связано с фактически отработанным временем членами народной дружины в истекшем году.</t>
  </si>
  <si>
    <t>Экономия по заработной плате и начислениям на оплату труда обусловлена наличием листов нетрудоспособности и наличием вакансий.</t>
  </si>
  <si>
    <t>всего</t>
  </si>
  <si>
    <t>мест</t>
  </si>
  <si>
    <t>окр</t>
  </si>
  <si>
    <t>фед</t>
  </si>
  <si>
    <t>план</t>
  </si>
  <si>
    <t>факт</t>
  </si>
  <si>
    <t xml:space="preserve">Экономия денежных средств сложилась в связи с наличием вакансий в структурных подразделениях Администрации города Когалыма.   
</t>
  </si>
  <si>
    <t>ПРОВЕРКА</t>
  </si>
  <si>
    <t>1. Муниципальная программа  «Развитие образования в городе Когалыме»</t>
  </si>
  <si>
    <t>3. Муниципальная программа «Культурное пространство города Когалыма»</t>
  </si>
  <si>
    <t>4.  Муниципальная программа «Развитие физической культуры и спорта в городе Когалыме»</t>
  </si>
  <si>
    <t>6. Муниципальная программа «Развитие агропромышленного комплекса в городе Когалыме»</t>
  </si>
  <si>
    <t xml:space="preserve">
7. Муниципальная программа «Содействие занятости населения города Когалыма»
</t>
  </si>
  <si>
    <t>Проведение концертных программ в рамках праздничных мероприятий, участие образовательных организаций  в фестивалях, митингах, конкурсах, форумах, акциях и т.п. Проведение этнокультурных мероприятий. Содействие в функционировании деятельности Дома дружбы народов города Когалыма.
Интерактивные лекции, фестивали, акции.</t>
  </si>
  <si>
    <t>Информация о результатах реализации мероприятий муниципальных программ за 2025 год</t>
  </si>
  <si>
    <t>План на 2025 год</t>
  </si>
  <si>
    <t>Кассовый расход на  01.01.2026</t>
  </si>
  <si>
    <t>Направление (подпрограмма) Совершенствование системы муниципального стратегического планирования и развитие сферы муниципальных услуг</t>
  </si>
  <si>
    <t>внебюджетные источники финансирования</t>
  </si>
  <si>
    <t>РП1.1 Региональный проект «Формирование комфортной городской среды»</t>
  </si>
  <si>
    <t xml:space="preserve">ПК.1.1 Муниципальный проект «Сквер вблизи СК «Олимп»
</t>
  </si>
  <si>
    <t>1.1. КПМ Реализация механизмов стратегического управления социально-экономическим развитием города Когалыма</t>
  </si>
  <si>
    <t>2.1. КПМ «Обеспечение деятельности органов местного самоуправления города Когалыма»</t>
  </si>
  <si>
    <t>1.2 КПМ «Участие объектов благоустройства в конкурсных
мероприятиях»</t>
  </si>
  <si>
    <t xml:space="preserve">1.1. Комплекс процессных мероприятий «Обеспечение регулирования деятельности по обращению
с отходами производства и потребления в городе Когалыме»
</t>
  </si>
  <si>
    <t xml:space="preserve">2.1.Комплекс процессных мероприятий «Предупреждение и ликвидация
несанкционированных свалок на территории города Когалыма»
</t>
  </si>
  <si>
    <r>
      <rPr>
        <sz val="13"/>
        <rFont val="Times New Roman"/>
        <family val="1"/>
        <charset val="204"/>
      </rPr>
      <t>В 2025 году ликвидированы четыре несанкционированных свалки:
- по улице Центральная, 18;
- по улице Ноябрьская, 2 ;
- по улице Широкая; 
- по улице Фестивальная.</t>
    </r>
    <r>
      <rPr>
        <sz val="13"/>
        <color rgb="FFFF0000"/>
        <rFont val="Times New Roman"/>
        <family val="1"/>
        <charset val="204"/>
      </rPr>
      <t xml:space="preserve">
</t>
    </r>
  </si>
  <si>
    <t xml:space="preserve">В 2025 году в рамках реализации инициативного проекта выполнены работы по обустройству объекта «Сквер вблизи СК «Олимп».
</t>
  </si>
  <si>
    <t>В 2025 году в рамках Регионального проекта «Формирование комфортной городской среды» осуществлено строительство и ввод:
- объект благоустройства Парк Первопроходцев в городе Когалыме
- объект благоустройства «Экотропа в городе Когалыме».</t>
  </si>
  <si>
    <t>1.1. Комплекс процессных мероприятий «Организация благоустройства территории города Когалыма и содержание объектов городского хозяйства города Когалыма»</t>
  </si>
  <si>
    <t>1.1. Комплекс процессных мероприятий «Предупреждение и ликвидация чрезвычайных ситуаций природного и техногенного характера, а также обеспечение безопасности людей на водных объектах в городе Когалыме»</t>
  </si>
  <si>
    <t>2.1. Комплекс процессных мероприятий «Обеспечение деятельности органов местного самоуправления города Когалыма»</t>
  </si>
  <si>
    <t xml:space="preserve">2.2. Комплекс процессных мероприятий «Обеспечение деятельности муниципальных казенных учреждений города Когалыма» </t>
  </si>
  <si>
    <t>Наличие экономии бюджетных ассигнований по заработной плате и начислениям на оплату труда сотрудников муниципального казённого учреждения «Единая дежурно-диспетчерская служба города Когалыма» (наличие вакансии, листов временной нетрудоспособности), по санаторно-курортному лечению, командировочным расходам, при оплате коммунальных услуг (согласно показаний приборов учета).</t>
  </si>
  <si>
    <t>1.1. Комплекс процессных мероприятий «Дополнительное профессиональное образование муниципальных  служащих органов местного самоуправления  города Когалыма по приоритетным и иным направлениям деятельности</t>
  </si>
  <si>
    <t>2.1. Комплекс процессных мероприятий «Обеспечение мер, способствующих совершенствованию управления кадровым составом, повышению результативности и эффективности, а также престижа муниципальной службы в городе Когалыме, совершенствование антикоррупционных механизмов в системе муниципальной службы»</t>
  </si>
  <si>
    <t xml:space="preserve">2.2. Комплекс процессных мероприятий «Осуществление переданных государственных полномочий в области регистрации актов гражданского состояния» </t>
  </si>
  <si>
    <t>3.1. Комплекс процессных мероприятий «Обеспечение деятельности органов местного самоуправления города Когалыма»</t>
  </si>
  <si>
    <t>1.1. Комплекс процессных мероприятий «Организация работы по формированию состава и структуры муниципального имущества города Когалыма»</t>
  </si>
  <si>
    <t xml:space="preserve">3.1. Комплекс процессных мероприятий «Обеспечение деятельности муниципальных учреждений города Когалыма» </t>
  </si>
  <si>
    <t xml:space="preserve">1.1. Комплекс процессных мероприятий «Укрепление единства российской нации, формирование общероссийской гражданской идентичности, этнокультурное развитие народов России»
</t>
  </si>
  <si>
    <t>3.1. Комплекс процессных мероприятий «Контроль за соблюдением условий антитеррористической безопасности мест массового пребывания людей, совершенствование антитеррористической защищенности объектов, находящихся в ведении муниципального образования»</t>
  </si>
  <si>
    <t>РП2.1. Региональный проект "Строительство (реконструкция) автомобильных дорог общего пользования местного значения"</t>
  </si>
  <si>
    <t>3.1. Комплекс процессных мероприятий "Внедрение автоматизированных и роботизированных технологий организации дорожного движения и контроля за соблюдением правил дорожного движения"</t>
  </si>
  <si>
    <t>1.1. Комплекс процессных мероприятий "Организация пассажирских перевозок автомобильным транспортом общего пользования по городским маршрутам"</t>
  </si>
  <si>
    <t>РП1.1. Региональный проект "Создание (реконструкция) коммунальных объектов"</t>
  </si>
  <si>
    <t>1.1. Комплекс процессных мероприятий "Создание условий для обеспечения качественными коммунальными услугами"</t>
  </si>
  <si>
    <t>2.1. Комплекс процессных мероприятий "Содействие проведению капитального ремонта многоквартирных домов"</t>
  </si>
  <si>
    <t>4.1. Комплекс процессных мероприятий "Обеспечение деятельности органов местного самоуправления города Когалыма"</t>
  </si>
  <si>
    <t>4.2. Комплекс процессных мероприятий "Обеспечение деятельности муниципальных казенных учреждений города Когалыма"</t>
  </si>
  <si>
    <t>РП1.1.  Региональный проект "Малое и среднее предпринимательство и поддержка индивидуальной предпринимательской инициативы (Ханты-Мансийский автономный
округ - Югра)"</t>
  </si>
  <si>
    <t>1.1. Комплекс процессных мероприятий "Обеспечение деятельности органов местного самоуправления города Когалыма"</t>
  </si>
  <si>
    <t>3.1. Комплекс процессных мероприятий "Оказание мер государственной поддержки на приобретение жилых помещений отдельным категориям граждан"</t>
  </si>
  <si>
    <t xml:space="preserve">В 2025 году в соответствии с условиями муниципальной программы получателями субсидий являлись 2 молодые семьи, которым предоставлены социальные выплаты. </t>
  </si>
  <si>
    <t>1.2 Комплекс процессных мероприятий «Обеспечение функционирования и развития систем видеонаблюдения в сфере общественного порядка»</t>
  </si>
  <si>
    <t>1.3. Комплекс процессных мероприятий «Реализация отдельных государственных полномочий, предусмотренных Законом Ханты - Мансийского автономного округа - Югры от 02.03. 2009 №5 - оз «Об административных комиссиях в Ханты - Мансийском автономном округе – Югре»</t>
  </si>
  <si>
    <t>1.5. Комплекс процессных мероприятий «Информационное обеспечение профилактической работы, осуществление работы по организации  правового просвещения граждан, формирование у населения правового сознания,  уважения к закону»</t>
  </si>
  <si>
    <t>1.4. Комплекс процессных мероприятий «Осуществление государственных полномочий по составлению (изменению и дополнению) списков кандидатов в присяжные заседатели федеральных судов общей юрисдикции»</t>
  </si>
  <si>
    <t xml:space="preserve">1.6. Комплекс процессных мероприятий «Организация и проведение профилактических мероприятий в сфере безопасности дорожного движения» </t>
  </si>
  <si>
    <t>2.1. Комплекс процессных мероприятий «Организация и проведение мероприятий с субъектами профилактики, в том числе с участием общественности»</t>
  </si>
  <si>
    <t>2.2. Комплекс процессных мероприятий «Проведение информационной антинаркотической пропаганды»</t>
  </si>
  <si>
    <t xml:space="preserve">2.3. Комплекс процессных мероприятий «Формирование негативного отношения к незаконному обороту и потреблению наркотиков» </t>
  </si>
  <si>
    <t>2.4. Комплекс процессных мероприятий «Исполнение отдельных государственных полномочий по делам несовершеннолетних и защите их прав муниципальной комиссией по делам несовершеннолетних и защите их прав при Администрации города Когалыма»</t>
  </si>
  <si>
    <t>1.1. Комплекс процессных мероприятий «Обеспечение деятельности органов местного самоуправления города Когалыма»</t>
  </si>
  <si>
    <t>В 2025 году организовано обучение для 85 муниципальных служащих. Дополнительно для 32 муниципальных служащих органов местного самоуправления города Когалыма оказаны консультативные услуги по вопросам стратегического управления на тему «Формирование эффективной команды и эффективные коммуникации чиновников в условиях новой нормальности». Запланированное обучение на 2025 год для муниципальных служащих органов местного самоуправления муниципального образования города Когалыма организовано и проведено в полном объеме.
Экономия бюджетных ассигнований сложилась по итогам проведения электронного аукциона на оказание услуг по организации и проведению курсов повышения квалификации.</t>
  </si>
  <si>
    <t>Экономия денежных средств сложилась, в связи со снижением страховой премии по муниципальному контракту на оказание услуг по обязательному страхованию жизни и здоровья муниципальных служащих по итогам проведенного электронного аукциона, а также ввиду того, что муниципальные служащие Администрации города Когалыма не в полном объеме воспользовались правом выплаты частичной компенсации  на оплату стоимости проезда к месту отдыха и обратно и  компенсацией стоимости оздоровительных и санаторно-курортных путёвок.</t>
  </si>
  <si>
    <t>Экономия по статьям расходов: компенсация стоимости путёвок на санаторно-курортное лечение, оплата проезда к месту лечения и обратно, в связи с фактическими расходами сотрудников на основании фактически предоставленных авансовых отчетов.</t>
  </si>
  <si>
    <t>Отклонение сложилось в результате оплаты электрической энергии согласно показания приборов учета по факту.</t>
  </si>
  <si>
    <t xml:space="preserve">Мероприятие нацелено на проведение и обеспечение участия в семинарах, тренингах, совещаниях, конференциях специалистов, представителей общественных организаций, волонтеров, занимающихся профилактикой правонарушений.
При проведении электронного аукциона на оказание услуг по трансляции социальных видеороликов и иной тематической рекламы, направленной на профилактику правонарушений, сложилась экономия финансовых средств относительно запланированной суммы. </t>
  </si>
  <si>
    <t>1.1 Комплекс процессных мероприятий «Поддержка сельскохозяйственного производства и деятельности по заготовке и переработке дикоросов»/Мероприятие (результат) «Предоставление финансовой поддержки за произведенную и реализованную продукцию агропромышленного комплекса города Когалыма, на содержание поголовья сельскохозяйственных животных»</t>
  </si>
  <si>
    <t>1.2 Комплекс процессных мероприятий «Поддержка развития сельскохозяйственного производства в виде предоставления субсидий в целях возмещения затрат, связанных с реализацией сельскохозяйственной продукции (в том числе в части расходов по аренде торговых мест)» / Мероприятие (результат) «Предоставление финансовой поддержки сельскохозяйственным товаропроизводителям, связанной с реализацией произведенной сельскохозяйственной продукции (животноводства, растениеводства)»</t>
  </si>
  <si>
    <t>Направление (подпрограмма) «Развитие сельскохозяйственного производства и деятельности по заготовке и переработке дикоросов»</t>
  </si>
  <si>
    <t xml:space="preserve">Получателями субсидии в размере 438,4 тыс. рублей в 2025 году стали 2 главы крестьянско-фермерских хозяйств (КФХ Шиманский В.М., КФХ Снопко И.Н.).
</t>
  </si>
  <si>
    <t xml:space="preserve">В целях обеспечения антитеррористической защищенности объектов, находящихся в муниципальной собственности, в отчетном периоде проведено 127 обследований 59 объектов, расположенных на территории города Когалыма (из них проведено обследований: объекты образования – 64; культуры -18; места массового пребывания людей - 14; торговые и торгово-развлекательные центры – 5; культа – 10; ТЭК-5, спорта – 9, гостиницы-2). </t>
  </si>
  <si>
    <t>Причиной отклонения является экономия, сложившаяся на основании фактически оказанных услуг по содержанию имущества.
Снижение затрат на содержание пустующего жилфонда обусловлено сносом ветхих и непригодных для проживания домов в 2025 году.</t>
  </si>
  <si>
    <t>Неполное освоение плановых ассигнований обусловлено:
- компенсацией стоимости путёвок на санаторно-курортное лечение, стоимости проезда к месту лечения и обратно, а также оплатой командировочных расходов "по факту", на основании предоставленных документов; 
- экономией при заключении договоров добровольного медицинского страхования в связи с наличием в штате сотрудников со стажем работы менее 5 лет.</t>
  </si>
  <si>
    <t>РП1.2 Региональный проект «Педагоги и наставники»</t>
  </si>
  <si>
    <t xml:space="preserve">ПК1.1 Проект Администрации города Когалыма  «Баскетбол для всех-движение вверх!» </t>
  </si>
  <si>
    <t>ПК1.2 Проект Администрации города Когалыма «Ресурсное пространство для детей с особыми образовательными потребностями (РАСту в семье)»</t>
  </si>
  <si>
    <t>4.1. Комплекс процессных мероприятий «Обеспечение деятельности органов местного самоуправления города Когалыма»</t>
  </si>
  <si>
    <t>1.1. Комплекс процессных мероприятий «Содействие развитию дошкольного и общего образования»</t>
  </si>
  <si>
    <t xml:space="preserve">1. Направление (подпрограмма) «Развитие дошкольного и общего образования» </t>
  </si>
  <si>
    <t xml:space="preserve">2. Направление (подпрограмма) «Организация дополнительного образования, воспитания, отдыха и оздоровления детей» </t>
  </si>
  <si>
    <t>2.1. Комплекс процессных мероприятий «Содействие развитию летнего отдыха и оздоровления»</t>
  </si>
  <si>
    <t>2.2. Комплекс процессных мероприятий «Содействие развитию дополнительного образования детей, воспитания»</t>
  </si>
  <si>
    <t xml:space="preserve">3. Структурные элементы, не входящие в направления (подпрограммы) </t>
  </si>
  <si>
    <t>3.1. Комплекс процессных мероприятий «Комплексная безопасность образовательных организаций, подведомственных Управлению образования»</t>
  </si>
  <si>
    <t>4. Направление (подпрограмма) «Ресурсное обеспечение в сфере образования»</t>
  </si>
  <si>
    <t>По объекту Средняя общеобразовательная школа в г. Когалыме (Общеобразовательная организация с универсальной безбарьерной средой)» (корректировка, привязка проекта «Средняя общеобразовательная школа в микрорайоне 32 г. Сургута» шифр 1541-ПИ.00.32) готовность составляет 81%. Изменены сроки ввода в эксплуатацию - июнь 2026 г. 
Отклонение 414 926,3 тыс. рублей. Не исполнение в связи с нарушением сроков выполнения работ подрядной организацией.  Исполнение контракта возможно после завершения строительства объекта.</t>
  </si>
  <si>
    <t xml:space="preserve">Средства регионального проекта идут на выплату в рамках реализации полномочий органов местного самоуправления в сфере общего образования, ежемесячного денежного вознаграждения за классное руководство педагогическим работникам муниципальных образовательных организаций, ежемесячного денежного вознаграждения советникам директоров по воспитанию и взаимодействию с детскими общественными объединениями.
Не исполнение связано с перечислением средств по фактической потребности учреждений (наличие листов нетрудоспособности, дни без сохранения заработной платы).
</t>
  </si>
  <si>
    <t>Реализован проект «Баскетбол для всех-движение вверх!»  освоение 100%. В рамках проекта создана обновленная уличная баскетбольная площадка на территории МАОУ СОШ №1. Охват детей, принимающих участие в соревнованиях – 500 человек.</t>
  </si>
  <si>
    <t>Реализован проект «Ресурсное пространство для детей с особыми образовательными потребностями (РАСту в семье)» освоение 100%. В рамках проекта в созданном едином ресурсном пространстве для проведения комплексной работы, оказания помощи и поддержки семьям с детьми с особыми образовательными потребностями на базе МАДОУ «Сказка» систематически занимаются 31 человек.</t>
  </si>
  <si>
    <t>Средства в рамках комплекса процессных мероприятий направлены на организацию деятельности лагерей с дневным пребыванием детей, лагерей труда и отдыха на базах муниципальных учреждений и организаций. Организацию отдыха и оздоровления детей в санаторно-оздоровительных учреждениях. Организацию отдыха и оздоровления детей в загородных стационарных детских оздоровительных лагерях.  Организацию пеших походов и экспедиций. Участие в практических обучающих семинарах по подготовке и повышению квалификации педагогических кадров.
Экономия по факту предоставленных счетов.</t>
  </si>
  <si>
    <r>
      <rPr>
        <sz val="13"/>
        <rFont val="Times New Roman"/>
        <family val="1"/>
        <charset val="204"/>
      </rPr>
      <t>В рамках комплеска процессных мероприятий по мероприятию (результату) 1. «Создание современных условий для организации безопасного образовательного процесса». Исполнение – 96,6%.</t>
    </r>
    <r>
      <rPr>
        <sz val="13"/>
        <color rgb="FFFF0000"/>
        <rFont val="Times New Roman"/>
        <family val="1"/>
        <charset val="204"/>
      </rPr>
      <t xml:space="preserve">
</t>
    </r>
    <r>
      <rPr>
        <sz val="13"/>
        <rFont val="Times New Roman"/>
        <family val="1"/>
        <charset val="204"/>
      </rPr>
      <t xml:space="preserve">
Средства расходуются на обеспечение комплексной безопасности и комфортных условий образовательной деятельности в учреждениях и организациях общего и дополнительного образования, в том числе проведение ремонтных работ (исполнение 99,9%) и капитальный ремонт МАОУ СОШ №7 (исполнение 70,8%) экономия средств 2345,1 тыс. рублей. - подрядчиком устраняются замечания по разработке проектно-сметной документации, заказчиком ведется работа по проверке расчетов на инженерные сети.</t>
    </r>
    <r>
      <rPr>
        <sz val="13"/>
        <color rgb="FFFF0000"/>
        <rFont val="Times New Roman"/>
        <family val="1"/>
        <charset val="204"/>
      </rPr>
      <t xml:space="preserve">
</t>
    </r>
  </si>
  <si>
    <t>Неполное освоение плановых ассигнований сложилось:
1. По мероприятию (результату) «Обеспечена деятельность МКУ «УОДОМС», в результате наличия экономии по оплате труда гражданского персонала и начислениям на них (наличие вакансий), оплата листа по временной нетрудоспособности за счет работодателя, проезд в отпуск и обратно, первичный медосмотр, командировочные расходы и т.д.;  в связи с фактическими расходами на услуги связи и на оплату коммунальных услуг, согласно показаний приборов учета; экономия по торгам (приобретение неисключительных прав на программное обеспечение и оргтехнику, оказание услуг по разработке проектно-сметной документации на систему видеонаблюдения, исследование проб сточных вод и т.д.); в связи с фактическими расходами на оплату услуг по замене расходных материалов.
2. По мероприятию (результату) «Обеспечена деятельность МБУ «КСАТ», в результате наличия экономии по оплате труда гражданского персонала и начисления на них (наличие вакансий), оплата листа по временной нетрудоспособности за счет работодателя, по проезду в отпуск и обратно; по оплате услуг связи на основании счетов-фактур, выставленных по факту; по оплате товаров, работ и услуг, на основании выставленных документов; неисполнение субсидии по статье "увеличение стоимости горюче-смазочных материалов" - оплата произведена по факту оказанных услуг, на основании выставленных счетов; по налогам, пошлинам и сборам -оплата будет произведена согласно деклараций; не исполнение субсидии по статье "суточные расходы "сложилось, в связи с сокращением количества командировок и др.
3. По мероприятию (результату) «Обеспечена деятельность МКУ «ОЭХД», в результате нахождения работников на больничных и наличием вакантных ставок (специалист по закупкам, уборщик служебных помещений, уборщик территории, маляр, токарь, столяр, электрогазосварщик, подсобный рабочий).      
4. По мероприятию (результату) «Обеспечена деятельность МКУ «ЦОМУ города Когалыма», в связи с тем, что фактически учреждение стало функционировать с 03.06.2025.</t>
  </si>
  <si>
    <t xml:space="preserve">Остаток плановых ассигнований по бюджету автономного округа в сумме 1,6 тыс. рублей (оказание услуг по ремонту компьютерной и копировальной техники, серверного, сетевого оборудования, устройств печати производилось по фактическим заявкам). С начала года специалистами отдела по труду и занятости: рассмотрено 787 устных и 2 письменных обращения, поступивших от организаций и работников касающихся охраны труда, оплаты труда, занятости, нарушений ТК РФ; подготовлены отчёты и направлены в установленные сроки в Департамент по труду и занятости населения ХМАО-Югры.
Организован 1 смотр-конкурс. </t>
  </si>
  <si>
    <t>Реализован проект «Взгляд из центра событий или Новый взгляд на жизнь города» .
В рамках проекта создан медиацентр на базе МАОУ «Средняя школа №6» для вовлечения детей в практику глобального, регионального и локального развития общества, развития культуры межнационального общения, лидерских качеств, медиа-грамотности. Исполнение – 100%.</t>
  </si>
  <si>
    <t xml:space="preserve">ПК1.3 Проект Администрации города Когалыма «Взгляд из центра событий или Новый взгляд на жизнь города» </t>
  </si>
  <si>
    <t>В рамках комлекса процессных мероприятий реализовывались следующие мероприятия (результаты):
- внедрение обновленного содержания дошкольного, основного общего и среднего общего образования, новых методов обучения, обеспечивающих повышение качества дошкольного, основного общего и среднего общего образования - 97,3% (Экономия обусловлена фактической оплатой расходов льготного проезда, выходом на пенсию работников учреждений, расходами непостоянного характера согласно фактически предоставленных счетов).
Поддержка педагогических работников - 98,7% (Экономия плановых ассигнований сложилась по выезду на профессиональные конкурсы педагогического мастерства).
Обеспечение обучающихся, получающих образование в муниципальных образовательных организациях горячим питанием - 93,3% (Оплата услуг организации питания в общеобразовательных организациях осуществляется согласно счетов по детодням питания).</t>
  </si>
  <si>
    <t xml:space="preserve">Средства в рамках комплекса процессных мероприятий направлены на:
- развитие системы выявления, поддержки, сопровождения и стимулирования одаренных детей в различных сферах деятельности (исполнение 94,5%).
Финансирование осуществлялось по фактическим расходам. В рамках мероприятия организован выезд учащихся и сопровождающих на окружные олимпиады, конференции, слёты, проведены учебно-полевые сборы, городские мероприятия, выплата премий победителям олимпиад, гранта «Лучший ученик общеобразовательной школы».
- реализация мероприятий профориентационной направленности, в том числе в рамках сотрудничества с Пермским научно-исследовательским политехническим университетом (исполнение 99,4%). В рамках мероприятия преподавателями ПНИПУ проведены образовательные занятия со старшеклассниками (более 200 человек) по математике, химии и информатике повышенного уровня сложности. Организована образовательно-экскурсионная поездка для 12 учащихся психолого-педагогических классов в г. Екатеринбург с посещением Уральского государственного педагогического университета.
-развитие системы доступного дополнительного образования в соответствии с индивидуальными запросами населения (исполнение 100%). Произведена оплата труда педагогических работников, осуществляющих реализацию программ дополнительного образования. 
-персонифицированное финансирование дополнительного образования детей (исполнено 100%). По итогам 2025 года выдано 3 947 социальных сертификатов. 
-поддержка немуниципальных организаций (коммерческих, некоммерческих), осуществляющих деятельность в сфере образования (исполнено 100%). Предоставление субсидии Автономной некоммерческой организации креативного развития и отдыха «Дом творчества».
</t>
  </si>
  <si>
    <t xml:space="preserve">В рамках комплекса процессных мероприятий по мероприятию (результату) 1. «Обеспечение осуществления полномочий и функций Управления образования Администрации города Когалыма». Исполнение – 98,2%.
Средства расходуются на финансовое и организационно-методическое сопровождение по исполнению бюджетными, автономными образовательными организациями муниципального задания на оказание муниципальных услуг (выполнение работ) (исполнено 98,2%) и проведение мероприятий, приобретение наградной атрибутики, грамоты, цветы. (исполнено 99,8%).
</t>
  </si>
  <si>
    <t>19. Муниципальная программа «Развитие гражданского общества города Когалыма»</t>
  </si>
  <si>
    <t>2.1. Комплекс процессных мероприятий «Поддержка граждан, внесших значительный вклад в развитие гражданского общества» / Оказана поддержка гражданам, удостоенным звания «Почётный гражданин города Когалыма»</t>
  </si>
  <si>
    <t xml:space="preserve">4.1. Комплекс процессных мероприятий «Молодёжь города Когалыма» </t>
  </si>
  <si>
    <t xml:space="preserve">Охвачено мерами поддержки - 13 почетных граждан, зарегистрированных в городе Когалыме. В 2025 году почетного звания «Почетный гражданин города Когалыма»удостоены 6 жителей города Когалыма (Салихов Р.Г., Гайнанов А.Д., Зубарев В.П., Веприков Ю.А., Брусинская Л.В., Полковникова Т.Н.), согласно решения Думы города Когалыма от 17.12.2024 №497-ГД «О присвоении почетного звания» и решения Думы города Когалыма от 21.05.2025 №538-ГД «О присвоении почетного звания и награждении».  </t>
  </si>
  <si>
    <t>5.1. Комплекс процессных мероприятий «Обеспечение деятельности органов местного самоуправления города Когалыма»</t>
  </si>
  <si>
    <t>1.1. Комплекс процессных мероприятий «Обеспечение поддержки гражданских инициатив»</t>
  </si>
  <si>
    <t xml:space="preserve">
Получателем субсидии  на предоставление субсидии на содержание маточного поголовья сельскохозяйственных животных в 2025 году стал глава КФХ Шиманский В.М.
Плановые асигнования в сумме 624,0 тыс.руб. доведены до получателя.
7,7 тыс.руб. доведены до сотрудника, осуществляющего администрирование.
</t>
  </si>
  <si>
    <t>2. Муниципальная программа «Экономическое развитие города Когалыма»</t>
  </si>
  <si>
    <t>8. Муниципальная программа «Экологическая безопасность города Когалыма»</t>
  </si>
  <si>
    <t>9. Муниципальная программа «Содержание объектов городского хозяйства в городе Когалыме»</t>
  </si>
  <si>
    <t>10. Муниципальная программа «Укрепление межнационального и межконфессионального согласия, профилактика экстремизма и терроризма в городе Когалыме»</t>
  </si>
  <si>
    <t>11. Муниципальная программа «Развитие транспортной системы города Когалыма»</t>
  </si>
  <si>
    <t>12. Муниципальная программа «Развитие жилищно-коммунального комплекса в городе Когалыме»</t>
  </si>
  <si>
    <t>13. Муниципальная программа «Безопасность жизнедеятельности населения города Когалыма»</t>
  </si>
  <si>
    <t>14. Муниципальная программа «Развитие муниципальной службы в городе Когалыме»</t>
  </si>
  <si>
    <t>15. Муниципальная программа «Управление муниципальным имуществом города Когалыма»</t>
  </si>
  <si>
    <t>16. Муниципальная программа «Развитие жилищной сферы в городе Когалыме»</t>
  </si>
  <si>
    <t>17. Муниципальная программа «Профилактика правонарушений и обеспечение отдельных прав граждан в городе Когалыме»</t>
  </si>
  <si>
    <t>18. Муниципальная программа «Управление муниципальными финансами в городе Когалыме»</t>
  </si>
  <si>
    <t>20. Муниципальная программа "Развитие малого и среднего предпринимательства и инвестиционной деятельности в городе Когалыме"</t>
  </si>
  <si>
    <t>1. Направление (подпрограмма) "Модернизация и развитие учреждений и организаций культуры"</t>
  </si>
  <si>
    <t>РП1.1 Региональный проект "Сохранение культурного и исторического наследия"</t>
  </si>
  <si>
    <t xml:space="preserve">РП1.2 Региональный проект "Семейные ценности и инфраструктура культуры"
</t>
  </si>
  <si>
    <t xml:space="preserve">1.1. Комплекс процессных мероприятий "Организация и развитие культурной деятельности подведомственных учреждений в сфере культуры"
</t>
  </si>
  <si>
    <t>1.2. Комплекс процессных мероприятий "Развитие дополнительного образования в сфере культуры"</t>
  </si>
  <si>
    <t>1.3. Комплекс процессных мероприятий "Развитие туризма"</t>
  </si>
  <si>
    <t>1.4. Комплекс процессных мероприятий "Создание условий для сохранения культурного и исторического наследия и развития архивного дела"</t>
  </si>
  <si>
    <t>2. Структурные элементы, не входящие в направления (программы) / 2.1. Комплекс процессных мероприятий "Обеспечение деятельности органов местного самоуправления города Когалыма"</t>
  </si>
  <si>
    <t>Оплата за статистические сборники производится согласно выставленным счетам (учитывая фактические сроки поступления статистической информации). 
В соответствии с распоряжением Правительства Российской Федерации временно приостановлено распространение информации по отдельным позициям Федерального плана статистических работ, в том числе касающейся данных о демографических показателях, миграции населения, а также возрастно-полового состава населения, в связи с чем, сложилась обоснованная экономия в размере 9,8 тыс. рублей.</t>
  </si>
  <si>
    <t>В рамках регионального проекта оснащены образовательные организации в сфере культуры (детские школы искусств) 
музыкальными инструментами, оборудованием и учебными материалами.</t>
  </si>
  <si>
    <t>В рамках комплеса процессных мероприятий выполнено мероприятие  (результат) «Обеспечено осуществление функций и полномочий органов местного самоуправления». Экономия бюджетных ассигнований по заработной плате и начислениям на оплату труда -346,0 тыс. рублей.</t>
  </si>
  <si>
    <t>2. Направление (подпрограмма) «Развитие спорта высших достижений и системы подготовки спортивного резерва» / 2.1. Комплекс процессных мероприятий «Развитие спорта высших достижений и системы спортивного резерва»</t>
  </si>
  <si>
    <t xml:space="preserve">1. Направление (подпрограмма) «Развитие физической культуры и массового спорта» / 1.1. Комплекс процессных мероприятий «Развитие физической культуры, массового и детско-юношеского спорта» 
</t>
  </si>
  <si>
    <t xml:space="preserve">4. Структурные элементы, не входящие в направление (подпрограммы) / 4.1. Комплекс процессных мероприятий «Обеспечение деятельности органов местного самоуправления города Когалыма» </t>
  </si>
  <si>
    <t>5. Муниципальная программа «Формирование комфортной городской среды в городе Когалыме»</t>
  </si>
  <si>
    <t>2.1. Комплекс процессных мероприятий «Организация и проведение профилактических мер по профилактике экстремизма и терроризма в подведомственных учреждениях и освещение в средствах массовой информации информационных поводов, направленных на укрепление общероссийского гражданского единства и гармонизацию межнациональных отношений»</t>
  </si>
  <si>
    <t>1.1. Комплекс процессных мероприятий «Создание условий для деятельности народных дружин»</t>
  </si>
  <si>
    <t>Наличие экономии бюджетных ассигнований по заработной плате и начислениям на оплату труда (наличие вакансии, листов временной нетрудоспособности).</t>
  </si>
  <si>
    <t>1. Направление (подпрограмма) «Содействие трудоустройству граждан» / 1.1. Комплекс процессных мероприятий «Содействие трудоустройству граждан, в том числе граждан с инвалидностью»</t>
  </si>
  <si>
    <t xml:space="preserve">2. Направление (подпрограмма) «Улучшение условий и охраны труда в городе Когалыме» / 2.1. Комплекс процессных мероприятий «Безопасный труд» </t>
  </si>
  <si>
    <t>В рамках комплеса процессных мероприятий выполнено мероприятие (результат) «Обеспечено осуществление деятельности автономного учреждения дополнительного образования в сфере культуры».
Экономия в размере 349,1 тыс. рублей по оплате труда и начислениям на заработную плату.</t>
  </si>
  <si>
    <t>В рамках комплеса процессных мероприятий выполнено мероприятие (результат) «Осуществлено продвижение внутреннего и въездного туризма».Экономия в рзмере 10,6 тыс. рублей по факту командировочных расходов.</t>
  </si>
  <si>
    <t>В рамках комплекса процессных мероприятий выполнено  мероприятие (результат) «Обеспечено функционирование управления культуры и спорта Администрации города Когалыма».
Экономия бюджетных ассигнований по заработной плате и начислениям на оплату труда - 118,8 тыс. рублей.</t>
  </si>
  <si>
    <t>Строительство здания котельной по улице Сибирская и магистральной сети теплоснабжения в городе Когалыме к зданию (I этап)</t>
  </si>
  <si>
    <t>В 2025 году выполнено:
-  работы по корректировке проектно-изыскательских работ и строительству объекта «Магистральные инженерные сети ливневой канализации жилых комплексов «Философский камень», «Лукойл» и мкр.11 в городе Когалыме» - 1 этап;         
- проектно-изыскательские и строительно-монтажные работы по объекту: "Реконструкции сетей ливневой канализации, расположенных по адресу: город Когалым ул.Степана Повха, 1 микрорайон. ул.Янтарная. 13 микрорайон";   
- работы по экспертизе промышленной безопасности объекта : "Газопровод Южный Ягун - Когалым";  
- работы по ремонту участка сетей наружного освещения автомобильной дороги по улице Дружбы Народов от кольцевой развязки на пересечении улиц Дружбы Народов - Степана Повха - Янтарная до кольцевой развязки на пересечении улицы Дружбы Народов и проспекта Шмидта; 
- работы по строительству сетей наружного освещения автомобильной дороги по улице Авиаторов - проспект Нефтяников до улицы Олимпийская в городе Когалыме 4 этап;                                                   
- оказаны услуги по подготовке технического плана "Сети наружного освещения автомобильной дороги по улице Авиаторов-проспект  Нефтяников до улицы Олимпийская в городе Когалыме".
Отклоненеие в размере 24 066,6 тыс. рублей связаны с уточнением объемов и видов работ, а также  отсутствием заключенных контрактов (ООО Лукойл-Западная Сибирь), так как инвестором  ведется определение приоритетных объектов инженерной инфраструктуры, подлежащих строительству и реконструкции.</t>
  </si>
  <si>
    <t>В рамках комплекса процессных мероприятий выполнены следующие мероприятия (результаты):
1.  Мероприятие (результат) «Организовано участие спортсменов города Когалыма в соревнованиях различного уровня 
окружного и всероссийского масштаба».
2. Мероприятие (результат) «Обеспечена подготовка спортивного резерва и сборных команд города Когалыма по видам 
спорта».
Экономия в размере 325,3 тыс. рублей согласно предоставленных документов в связи с меньшим количеством спортсменов, участвующих в соревнованиях, по причине болезни.</t>
  </si>
  <si>
    <t>В рамках комплекса процессных мероприятий выполнены следующие мероприятия (результаты):
1. Мероприятие (результат) «Реализованы мероприятия по развитию физической культуры и спорта». 
2. Мероприятие (результат) «Оказана поддержка некоммерческих организаций, реализующих проекты в сфере 
массовой физической культуры».
Экономия в размере 3 628,6 тыс. рублей по коммунальным услугам, заработной плате (в связи с больничными листами) по приобретению наградной атрибутики, поощрительных и ценных призов для награждения спортсменов согласно спискам награждения участников по фактической потребности.</t>
  </si>
  <si>
    <t>В рамках мероприятия осуществлялись регулярные перевозки пассажиров и багажа автомобильным транспортом на 7 автобусных маршрутах города Когалыма в рамках заключенных муниципальных контрактов с ИП Шахбазов Фикрет Таха оглы. 
Отклонение сложилось по факту оплаты оказанных услуг (фактический километраж оказался меньше запланированного).</t>
  </si>
  <si>
    <t>2.1. Комплекс процессных мероприятий "Организация дорожной деятельности в отношении автомобильных дорог местного значения в границах города Когалыма"</t>
  </si>
  <si>
    <t>Реализованы мероприятия по обеспечению технического и эксплуатационного обслуживания программно-технических измерительных комплексов. 
Отклонение сложилось в результате передачи в государственную собственность ХМАО-Югры комплексов системы фотовидеофиксации нарушений ПДД, согласно Распоряжения Департамента по управлению государственным имуществом ХМАО-Югры от 15.08.2025 №13-Р-2351 и оплаты электрической энергии согласно фактических показаний счетчиков, установленных на комплексах фотовидеофиксации города Когалыма.</t>
  </si>
  <si>
    <t>В рамках регионального проекта: 
1.1. Проведены мероприятия по комплектованию книжных фондов библиотек муниципальных 
образований.
2.1. Модернизированы библиотеки в муниципальных образованиях. 
2.2. Подключены общедоступные библиотеки в муниципальных образованиях к сети Интернет 
и развита система библиотечного дела с учетом задачи расширения информационных 
технологий и оцифровки.</t>
  </si>
  <si>
    <t xml:space="preserve">В рамках комплекса процессных мероприятий выполнены следующие мероприятия (результаты):
1. Мероприятие (результат) «Осуществлены функции и полномочия деятельности бюджетных и автономных учреждений 
культуры, подведомственных управлению культуры и спорта». 
2. Мероприятие (результат) «Осуществлено участие немуниципальных организаций (коммерческих, некоммерческих) и 
индивидуальных предпринимателей, осуществляющих деятельность в сфере культуры».
3. Мероприятие (результат) «Укреплены материально-технические базы учреждений культуры города Когалыма». 
Экономия в рзмере 1 374,1 тыс. рублей по услугам: связи, коммунальным, по работам и услугам на содержание имущества, а также по результатам проведения закупочных процедур на приобретение основных средств и прочих материальных запасов. По командировочным расходам и по оплате труда. </t>
  </si>
  <si>
    <t xml:space="preserve">В рамках комплекса процессных мероприятий выполнены следующие мероприятия (результаты):
1. Мероприятие (результат) «Проведено мероприятие для устойчивого развития коренных малочисленных народов Севера». Экономия в размере 21,7 тыс. рублей по факту предоставленных документов на приобретение товаров/услуг.
2. Мероприятие (результат) «Предоставлена субвенция на развитие архивного дела».
</t>
  </si>
  <si>
    <t xml:space="preserve">В рамках мероприятия (результата) 1. "Организован и проведен конкурс социально значимых проектов среди социально ориентированных некоммерческих организаций города Когалыма" по результатам конкурса определены 5 победителей, которым предоставлен грант (в форме субсидии) на реализацию проектов:                                                                            
1. Общественной организации «Когалымская городская Федерация инвалидного спорта» на реализацию социально значимого проекта «Пинг-понг, цель - инклюзия в спорте» в размере 200,0 тыс. рублей;
2.  Местной общественной организации Совет ветеранов войны и труда, инвалидов и пенсионеров города Когалыма на реализацию социально значимого проекта «Никто не забыт, ничто не забыто!» в размере 200,0 тыс. рублей;
3. Местной общественной организации «Курултай (собрание) башкир» города Когалыма на реализацию социально значимого проекта «Интерактивный мобильный этно-музей «Ак тирмэ» (Юрта)» в размере 200,0 тыс. рублей;
4. Автономной некоммерческой организации «Ресурсный центр поддержки НКО города Когалыма» на реализацию социально значимого проекта «Русский язык как культурный код и средство межнационального общения» в размере 200,0 тыс. рублей;
5. Автономной некоммерческой организации культурного наследия народов России «ЕРМАК» на реализацию социально значимого проекта «Выставка-игра «По следам героя» в размере 200,0 тыс. рублей.
В рамках мероприятия (результата) 2. "Организован и проведен конкурс на предоставление субсидии некоммерческой организации, не являющейся государственным (муниципальным) учреждением, в целях финансового обеспечения затрат на выполнение функций ресурсного центра поддержки НКО" в 2025 году из бюджета города Когалыма направлена субсидия  АНО «Ресурсный центр поддержки НКО города Когалыма». 
В рамках мероприятия (результата) "Организован и проведен отбор на предоставление субсидии с целью финансового обеспечения 
затрат ТОС и НКО на реализацию проекта, направленного на осуществление собственных инициатив и развитие местных 
сообществ и/ или гражданского общества", субсидия предоставлена Автономной некоммерческой организации развития местных сообществ «Когалым Приполярный» на реализацию социально значимого проекта «Городская повестка: развитие ТОС в Когалыме» в размере 300,0 тыс. рублей. Проект запланирован к реализации в 2026 году.   
</t>
  </si>
  <si>
    <t>В рамках комплекса процессных мероприятий выполнено мероприятие (результат) «Организованы и проведены физкультурно-оздоровительные мероприятия».</t>
  </si>
  <si>
    <t>Выполнено: 
1) благоустройство городских территорий в городе Когалыме: 
- выполнено оформление улиц города Когалыма к Юбилею (установка памятников, скамеек и малых архитектурных форм); 
- поставка и установка световых конструкций (световой потолок и подсветка улично-дорожной сети города); 
- изготовлена полиграфическая продукция (флаговые композиции, стритбаннеры и комплекты наклеек); 
- поставка и установка бронзовых табличек; 
- поставка и установка светодиодных консолей на улично-дорожной сети города Когалыма. 
2) благоустройство дворовых территорий в городе Когалыме: 
- выполнено благоустройство автомобильного проезда от пр. Солнечный, д.15 до торгового центра, с обустройством тротуара и строительством электрических сетей наружного освещения.
3) благоустройство общественных территорий в городе Когалыме: 
- благоустройство общественной территории «Этностойбище коренных народов ХМАО-Югры «Вонт – Корт» (лесное стойбище) в городе Когалыме; 
- проектно-сметная документация на объект благоустройства «Сквер в 3 микрорайоне города Когалыма»; 
- проектно-сметная документация на объект благоустройства «Сквер Школьный в городе Когалыме».</t>
  </si>
  <si>
    <t xml:space="preserve">Разработана заявка на участие общественной территории города Когалыма во Всероссийском конкурсе лучших проектов создания комфортной городской среды в категории «Малые города».
Разработана проектно-сметная документация на реализацию объекта благоустройства - участника Всероссийского конкурса лучших проектов создания комфортной городской среды (благоустройство объекта «Этнодеревня в городе Когалыме» (IV этап) «Сердце Западной Сибири»).
</t>
  </si>
  <si>
    <r>
      <rPr>
        <sz val="13"/>
        <rFont val="Times New Roman"/>
        <family val="1"/>
        <charset val="204"/>
      </rPr>
      <t>1. Оказано содействие в организации оплачиваемых общественных работ для не занятых трудовой деятельностью и безработных граждан (исполнение 98,6%). Остаток плановых ассигнований в размере 725,2 тыс. рублей по оплате труда гражданского персонала по факту отработанного времени.</t>
    </r>
    <r>
      <rPr>
        <sz val="13"/>
        <color rgb="FFFF0000"/>
        <rFont val="Times New Roman"/>
        <family val="1"/>
        <charset val="204"/>
      </rPr>
      <t xml:space="preserve">
</t>
    </r>
    <r>
      <rPr>
        <sz val="13"/>
        <rFont val="Times New Roman"/>
        <family val="1"/>
        <charset val="204"/>
      </rPr>
      <t xml:space="preserve">2. Организовано временное трудоустройство несовершеннолетних граждан в возрасте от 14 до 18 лет в свободное от учёбы время (исполнение 97,9%). Остаток плановых ассигнований в размере 494,2 тыс. рублей. Выплаты произведены за фактически отработанное время, согласно табеля рабочего времени. 
3. Организовано временное трудоустройство несовершеннолетних граждан в возрасте от 14 до 18 лет в течение учебного года (исполнение 99,7%). Остаток плановых ассигнований в размере 14,7 тыс. рублей. Оплата труда и налоги. Выплаты произведены за фактически отработанное время, согласно табеля рабочего времени.  </t>
    </r>
    <r>
      <rPr>
        <sz val="13"/>
        <color rgb="FFFF0000"/>
        <rFont val="Times New Roman"/>
        <family val="1"/>
        <charset val="204"/>
      </rPr>
      <t xml:space="preserve">
</t>
    </r>
    <r>
      <rPr>
        <sz val="13"/>
        <rFont val="Times New Roman"/>
        <family val="1"/>
        <charset val="204"/>
      </rPr>
      <t xml:space="preserve">4. Привлечены прочие специалисты для организации работ трудовых бригад несовершеннолетних граждан (исполнение 80%).
Остаток плановых ассигнований  по бюджету г.Когалыма составил 649,4 тыс. рублей:                                                           
-  247,8тыс. руб.  (оплата труда и налоги). Выплаты произведены за фактически отработанное время граждан, согласно табеля рабочего времени;                                                          
- 401,7 тыс.руб. (расходы на охрану труда: приобретение спецодежды (экономия средств по результатам котировки)), оплата медицинского осмотра, обучение сан.минимуиу (по фактически предоставленным документам, авансовым отчетам)). </t>
    </r>
    <r>
      <rPr>
        <sz val="13"/>
        <color rgb="FFFF0000"/>
        <rFont val="Times New Roman"/>
        <family val="1"/>
        <charset val="204"/>
      </rPr>
      <t xml:space="preserve">
</t>
    </r>
  </si>
  <si>
    <t xml:space="preserve">Мероприятие направлено на реализацию переданного государственного полномочия ХМАО-Югры в сфере обращения с твердыми коммунальными отходами за счет субвенции, выделяемой из средств бюджета автономного округа (расходы на оплату труда и страховые взносы, а также на приобретение наглядных и раздаточных материалов по экологии).
</t>
  </si>
  <si>
    <t>В рамках мероприятия выполнено:
- очистка и вывоз снега;
- очистка от снежного покрова малых архитектурных форм;
- подметание тротуаров и пешеходных дорожек;
- покос травы;
- приобретение саженцев, деревьев;
- содержание цветников.
Сложилась обоснованная экономия денежных средств:
- по результатам проведенных конкурентных закупок в соответствии с Федеральным законом от 05.04.2013 № 44-ФЗ «О контрактной системе в сфере закупок, товаров, работ, услуг для обеспечения государственных и муниципальных нужд»;
- в связи с отсутствием потребности в водоснабжении фонтана, расположенного на площади по ул. Мира, в связи с проведением в летний период работ по ремонту фонтана;
- в связи с оплатой за фактически оказанные услуги по электроснабжению наружного освещения, ритуальных услуг и услуг по перевозке умерших на основании актов оказанных услуг и счетов на оплату, которые ниже законтрактованных объемов услуг.</t>
  </si>
  <si>
    <t>2.1 Комплекс процессных мероприятий «Обеспечение функций и полномочий,
переданных Администрацией города Когалыма в сфере жилищно-коммунального хозяйства»</t>
  </si>
  <si>
    <t>Проведение культурно-просветительских и воспитательных мероприятий с участием представителей общественных и религиозных организаций, деятелей культуры и искусства, направленных на профилактику экстремизма в молодежной среде.
Проведение в образовательных организациях занятий по воспитанию патриотизма и т.п. 
Семинары, курсы повышения квалификации.</t>
  </si>
  <si>
    <t xml:space="preserve">В рамках реализации комплекса процессных мероприятий концессионерами ООО «Концесском», ООО «Горводоканал» выполнены мероприятия по реконструкции:
- инженерных сетей теплоснабжения (3 участка), техническое перевооружение котельной (2 шт.); 
- строительно-монтажные работы по реконструкции объектов водоснабжения (4 участка сетей); 
- строительно-монтажные работы по реконструкции объекта водоотведения - реконструкция ГКНС с установкой блока механической очистки.
</t>
  </si>
  <si>
    <t>3.1. Комплекс процессных мероприятий "Поддержка частных инвестиций в жилищно-коммунальный комплекс и обеспечение безубыточной деятельности организаций
коммунального комплекса, осуществляющих регулируемую деятельность в сфере
теплоснабжения, водоснабжения, водоотведения"</t>
  </si>
  <si>
    <t xml:space="preserve">Не исполнение бюджетных ассигнований сложилось по мероприятию (результату) «Выполнены работы по корректировке проектно-сметной документации на строительство объекта «Пожарное депо в городе Когалыме». Работы по корректировке проектно-сметной документации выполнены. По состоянию на отчетную дату проводится экспертиза проектной стоимости. Оплата будет произведена в 2026 году, по факту получения заключения от экспертной организации (переходящие обязательства прошлых лет). </t>
  </si>
  <si>
    <t>РП1.1. Региональный проект "Содействие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жилищно-коммунальных услуг"</t>
  </si>
  <si>
    <t>2.1. Комплекс процессных мероприятий "Развитие градостроительного регулирования в сфере жилищного строительства"</t>
  </si>
  <si>
    <t>Осуществлено перечисление единовременной денежный выплаты по итогам приобретения жилого помещения в собственность 1 участником ВОВ (член семьи умершего ветерана ВОВ).
Неполное освоение сложилось в связи с тем, что граждане, изъявившие желание на получение субсидии в 2025 году отсутствуют (исключены из списка очередности, по причине снятия с учета нуждающихся в жилых помещениях, предоставляемых по договорам социального найма из муниципального жилищного фонда города Когалыма).</t>
  </si>
  <si>
    <t>Обеспечено функционирование муниципального казённого учреждения «Управление капитального строительства и жилищно-коммунального комплекса города Когалыма».
Отклонение сложилось ввиду наличия вакантных должностей.</t>
  </si>
  <si>
    <t>3.1. Комплекс процессных мероприятий «Обеспечение открытости деятельности органов местного самоуправления и освещение деятельности в телевизионных эфирах»</t>
  </si>
  <si>
    <t>Работа по осуществлению государственных полномочий по составлению (изменению и дополнению) списков кандидатов в присяжные заседатели федеральных судов общей юрисдикции выполнена в полном объеме.</t>
  </si>
  <si>
    <t>Проведены агитационные мероприятия, направленные на ведение здорового образа жизни (веселые старты в пришкольных лагерях, организованы 3 встречи молодёжи города Когалыма с представителями полиции, реализован проект  "Прекрасное слово, жизнь", проведены мероприятия "Марш-броски" в рамках цикла мероприятий "В здоровом теле - здоровый дух").
Экономия сложилась в связи с фактически заключенными договорами на меньшую сумму.</t>
  </si>
  <si>
    <t>В целях профилактики безопасности дорожного движения выполнено:
- в образовательных организациях проведены мероприятия направленные на пропаганду безопасности дорожного движения;
- приобретены светоотражающие элементы для учащихся образовательных организаций города Когалыма;
- приобретены оборудование и материалы для организации мероприятия "Безопасное колесо".
Экономия сложилась в связи с фактически заключенными договорами на меньшую сумму.</t>
  </si>
  <si>
    <t>В целях проведения информационной антинаркотической пропаганды выполнено:
- оказаны услуги по подготовке 1 видеоролика социальной направленности и его трансляции в течение года;
- студентами Когалымского колледжа и образовательного центра города Когалыма - филиала Пермского политехнического университета запущены видеоролики пропагандирующие отказ от наркотиков, призыв к ведению здорового образа жизни;
-12 информационных статей опубликовано в газете "Когалымский вестник" и в группах "сети "Интернет".
Экономия сложилась в связи с фактически заключенными контрактами на меньшую сумму.</t>
  </si>
  <si>
    <t xml:space="preserve">Организовано повышение квалификации представителей образовательных организаций, организующих мероприятия по профилактике наркомании в городе Когалыме (проведены курсы повышения квалификации, закуплены грамоты, благодарственные письма, ручки, скрепки, канцелярские товары).
</t>
  </si>
  <si>
    <t>иные источники (фонд ЖКК)</t>
  </si>
  <si>
    <t>РП1.1 Региональный проект «Создание условий для обучения, отдыха и оздоровления детей и молодежи»/Средняя общеобразовательная школа в г. Когалыме (Общеобразовательная организация с универсальной безбарьерной средой)» (корректировка, привязка проекта «Средняя общеобразовательная школа в микрорайоне 32 г. Сургута» шифр 1541-ПИ.00.32)</t>
  </si>
  <si>
    <t xml:space="preserve">внебюджетные источники финансирования </t>
  </si>
  <si>
    <t xml:space="preserve">3. Направление (подпрограмма) «Укрепление общественного здоровья» /  3.1. Комплекс процессных мероприятий «Укрепление общественного здоровья» </t>
  </si>
  <si>
    <t>1.1 КПМ «Благоустройство городских территорий в городе Когалыме»</t>
  </si>
  <si>
    <t xml:space="preserve">Мероприятие предполагает финансовое обеспечение деятельности отдела записи актов гражданского состояния Администрации города Когалыма.
</t>
  </si>
  <si>
    <t xml:space="preserve">Бюджетные ассигнования в размере 460,0 тыс. рублей, предусмотренные на оказание дополнительной помощи в проведении капитального ремонта общего имущества в многоквартирном доме, не были востребованы ввиду отсутствия необходимости в 2025 году. 
</t>
  </si>
  <si>
    <t>Экономия сложилась по начислениям на оплату труда работников (по факту предоставления листов временной нетрудоспособности, выплат денежного поощрения по результатам работы за год, согласно фактически отработанному времени).</t>
  </si>
  <si>
    <t>Экономия сложилась по заработной плате и начислениям по оплате труда (предоставление листов временной нетрудоспособности, выплаты денежного поощрения по результатам работы за год, согласно фактически отработанному времени).</t>
  </si>
  <si>
    <t>В рамках мероприятия заключены муниципальные контракты в рамках которых оказаны:
- услуги по подготовке изменений в проект планировки и межевания территории индивидуального жилищного строительства по улице Южная в городе Когалыме;
- услуги по подготовке изменений в проект планировки и межевания территории индивидуального жилищного строительства за рекой Кирилл;
- услуги по подготовке изменений в проект планировки и проект межевания территории участка 1-ого микрорайона в районе пересечения улиц Дружбы Народов и Молодежной в городе Когалыме;
- осуществлена выплата гражданам, в чьей собственности находилось жилое помещение, входящее в аварийный жилищный фонд, по адресу: г.Когалым ул.Фестивальная д.28, кв.19;  
- приобретено 8 жилых помещений общей площадью 348,5 кв.м; 
- 12 участникам СВО предоставлены субсидии по итогам приобретения жилых помещений в собственность;
- выполнены работы по сносу 5 ветхих домов.
Неполное освоение бюджетных ассигнований сложилось:
- в рамках проведения работ по корректировке (разработке) проекта планировки и межевания территории для индивидуального жилищного строительств (из-за принадлежности земель ОАО «РЖД» проведение работ невозможно);
- в рамках проведения работ по отсыпке земельных участков, предназначенных для индивидуального жилищного строительства, (сложилсь экономия по договорам на выполнение работ);
- в связи с изменением стоимости 1 кв.м. по муниципальному образованию город Когалым, учитываемой при расчете субсидии.</t>
  </si>
  <si>
    <t xml:space="preserve">Осуществлен ремонт участков автомобильных дорог.
- участок автомобильной дороги на пересечении улиц Береговая-Широкая, протяжённостью 0,14368 км; 
- участок автомобильной дороги улица Северная, протяжённостью – 0,655 км; 
- участок автомобильной дороги улица Сибирская (кольцевая транспортная развязка на пересечении улицы Степана Повха и улицы Сибирская), протяжённостью – 0,301 км; 
- участок автомобильной дороги Сургутское шоссе – 0,59737 км; 
- участок автомобильной дороги улица Ноябрьская – 0,64 км.
Отклонение сложилось в результате корректировки локального сметного расчёта (работы выполнены за меньшую стоимость).
</t>
  </si>
  <si>
    <r>
      <rPr>
        <sz val="13"/>
        <rFont val="Times New Roman"/>
        <family val="1"/>
        <charset val="204"/>
      </rPr>
      <t>Осуществлен ремонт участков автомобильных дорог протяженностью 2,337 км.
Проведены работы по оперативному, техническому обслуживанию и текущему ремонту электрооборудования сетей наружного освещения и светофорных объектов города Когалыма, информационных табло на остановочных павильонах.
Отклонение сложилось в результате корректировки локального сметного расчёта (работы выполнены за меньшую стоимость).</t>
    </r>
    <r>
      <rPr>
        <sz val="13"/>
        <color rgb="FFFF0000"/>
        <rFont val="Times New Roman"/>
        <family val="1"/>
        <charset val="204"/>
      </rPr>
      <t xml:space="preserve">
</t>
    </r>
  </si>
  <si>
    <t>Финансовая поддержка субъектов малого и среднего предпринимательства, осуществляющих свою деятельность в социально (значимых) приоритетных видах деятельности города Когалыма, осуществляется путём предоставления субсидий в целях возмещения части затрат и предоставления грантов в форме субсидий. В 2025 году финансовую поддержку в виде возмещения части затрат и грантовой поддержки всего получили 60 субъектов на сумму 9 713,3 тыс. рублей.
Остаток плановых ассигнований  сложился:
- в виду отсутствия заявок на возмещение затрат по сертификации произведённой продукции в рамках мероприятия по предоставлению субсидий на финансовую поддержку субъектов малого и среднего предпринимательства и развитие социального предпринимательства;
- в виду несоответствия поданных заявок субъектами малого и среднего предпринимательства, условиям порядка предоставления грантовой поддержки на развитие креативного предпринимательства.</t>
  </si>
  <si>
    <t xml:space="preserve">В рамках реализации мероприятия: 
- оказаны услуги по акарицидной, дезинсекционной (ларвицидной) обработке, барьерной дератизации, а также сбору и утилизации трупов животных на территории города Когалыма;
- оказаны услуги по обращению с животными без владельцев на территории города Когалыма.
Экономия сложилась по результатам электронных торгов в связи с фактически заключенными контрактами на меньшую сумму.
</t>
  </si>
  <si>
    <t>В рамках комплекса процессных мероприятий предусмотрена реализация следующих мероприятий (результатов):
1. "Созданы условия для развития духовно-нравственных и гражданско-патриотических качеств детей и молодёжи" (исполнение 86,2%). Организованы и проведены мероприятия, проекты, направленные на разностороннее развитие, самореализацию и рост созидательной активности молодёжи. Экономия по расходам на проведение мероприятий.
2. "Созданы условия для разностороннего развития, самореализации и роста созидательной активности молодёжи" (исполнение 98,8%). Экономия по расходам на проведение мероприятий.
3.  "Обеспечена деятельность учреждения сферы работы с молодёжью и развитие его материально-технической базы" (исполнение 93,6%). Экономия сложилась по заработной плате Муниципального автономного учреждения «Молодёжный комплексный центр «Феникс», согласно фактически отработанному времени, коммунальным услугам, по оплате работ и услуг.
4. Реализованы мероприятия в целях организации досуга детей, подростков и молодёжи (исполнение 100%).</t>
  </si>
  <si>
    <t>Мероприятие (результат)  1. "Освещение деятельности структурных подразделений Администрации города Когалыма в телевизионных эфирах". Исполнение 100%. 
В рамках мероприятия 2 "Обеспечение деятельности муниципального казенного учреждения "Редакция газеты "Когалымский вестник" сложилась экономия по оплате труда сотрудников согласно фактически отработанному времени, оплата услуг связи, коммунальные расходы согласно выставленным счетам. Исполнение 92,7%. Экономия в размере - 1 238,3 тыс. рублей.</t>
  </si>
  <si>
    <t>Оглавление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</si>
</sst>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\ _₽_-;\-* #,##0.00\ _₽_-;_-* &quot;-&quot;??\ _₽_-;_-@_-"/>
    <numFmt numFmtId="165" formatCode="#,##0.0_ ;[Red]\-#,##0.0\ "/>
    <numFmt numFmtId="166" formatCode="#,##0.0"/>
    <numFmt numFmtId="167" formatCode="#,##0.0\ _₽"/>
    <numFmt numFmtId="168" formatCode="_-* #,##0.0\ _₽_-;\-* #,##0.0\ _₽_-;_-* &quot;-&quot;?\ _₽_-;_-@_-"/>
    <numFmt numFmtId="169" formatCode="_-* #,##0.0\ _₽_-;\-* #,##0.0\ _₽_-;_-* &quot;-&quot;??\ _₽_-;_-@_-"/>
    <numFmt numFmtId="170" formatCode="_-* #,##0\ _₽_-;\-* #,##0\ _₽_-;_-* &quot;-&quot;?\ _₽_-;_-@_-"/>
    <numFmt numFmtId="171" formatCode="#,##0.000"/>
    <numFmt numFmtId="172" formatCode="_-* #,##0.0\ _р_._-;\-* #,##0.0\ _р_._-;_-* &quot;-&quot;?\ _р_.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3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sz val="13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3"/>
      <color rgb="FFFF000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16"/>
      <color rgb="FFFF0000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6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Times New Roman"/>
      <family val="1"/>
      <charset val="204"/>
    </font>
    <font>
      <b/>
      <sz val="13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3"/>
      <color theme="3" tint="-0.249977111117893"/>
      <name val="Times New Roman"/>
      <family val="1"/>
      <charset val="204"/>
    </font>
    <font>
      <b/>
      <sz val="13"/>
      <color theme="3" tint="-0.249977111117893"/>
      <name val="Times New Roman"/>
      <family val="1"/>
      <charset val="204"/>
    </font>
    <font>
      <u/>
      <sz val="13"/>
      <color theme="1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0" fontId="26" fillId="0" borderId="0" applyNumberFormat="0" applyFill="0" applyBorder="0" applyAlignment="0" applyProtection="0"/>
  </cellStyleXfs>
  <cellXfs count="195">
    <xf numFmtId="0" fontId="0" fillId="0" borderId="0" xfId="0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Alignment="1"/>
    <xf numFmtId="0" fontId="7" fillId="0" borderId="0" xfId="0" applyFont="1" applyBorder="1"/>
    <xf numFmtId="0" fontId="9" fillId="0" borderId="0" xfId="0" applyFont="1" applyFill="1"/>
    <xf numFmtId="0" fontId="9" fillId="0" borderId="0" xfId="0" applyFont="1" applyAlignment="1"/>
    <xf numFmtId="0" fontId="9" fillId="0" borderId="0" xfId="0" applyFont="1"/>
    <xf numFmtId="0" fontId="9" fillId="0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6" fillId="0" borderId="0" xfId="0" applyFont="1" applyFill="1" applyBorder="1" applyAlignment="1">
      <alignment horizontal="justify" vertical="center" wrapText="1"/>
    </xf>
    <xf numFmtId="4" fontId="4" fillId="0" borderId="1" xfId="0" applyNumberFormat="1" applyFont="1" applyFill="1" applyBorder="1" applyAlignment="1">
      <alignment vertical="top" wrapText="1"/>
    </xf>
    <xf numFmtId="4" fontId="4" fillId="0" borderId="1" xfId="0" applyNumberFormat="1" applyFont="1" applyFill="1" applyBorder="1" applyAlignment="1">
      <alignment horizontal="justify" vertical="top" wrapText="1"/>
    </xf>
    <xf numFmtId="2" fontId="4" fillId="0" borderId="1" xfId="0" applyNumberFormat="1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justify" vertical="top" wrapText="1"/>
    </xf>
    <xf numFmtId="0" fontId="11" fillId="0" borderId="1" xfId="0" applyFont="1" applyFill="1" applyBorder="1" applyAlignment="1">
      <alignment horizontal="justify" vertical="top" wrapText="1"/>
    </xf>
    <xf numFmtId="4" fontId="3" fillId="0" borderId="1" xfId="0" applyNumberFormat="1" applyFont="1" applyFill="1" applyBorder="1" applyAlignment="1">
      <alignment horizontal="justify" vertical="top" wrapText="1"/>
    </xf>
    <xf numFmtId="0" fontId="3" fillId="0" borderId="1" xfId="0" applyFont="1" applyFill="1" applyBorder="1" applyAlignment="1">
      <alignment horizontal="justify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/>
    </xf>
    <xf numFmtId="165" fontId="11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 applyProtection="1">
      <alignment horizontal="justify" vertical="top" wrapText="1"/>
    </xf>
    <xf numFmtId="166" fontId="4" fillId="0" borderId="1" xfId="0" applyNumberFormat="1" applyFont="1" applyFill="1" applyBorder="1" applyAlignment="1">
      <alignment horizontal="justify" vertical="top" wrapText="1"/>
    </xf>
    <xf numFmtId="166" fontId="3" fillId="0" borderId="1" xfId="0" applyNumberFormat="1" applyFont="1" applyFill="1" applyBorder="1" applyAlignment="1">
      <alignment horizontal="justify" vertical="top" wrapText="1"/>
    </xf>
    <xf numFmtId="0" fontId="3" fillId="3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NumberFormat="1" applyFont="1" applyFill="1" applyBorder="1" applyAlignment="1" applyProtection="1">
      <alignment horizontal="justify" vertical="top" wrapText="1"/>
    </xf>
    <xf numFmtId="166" fontId="4" fillId="0" borderId="1" xfId="0" applyNumberFormat="1" applyFont="1" applyFill="1" applyBorder="1" applyAlignment="1" applyProtection="1">
      <alignment horizontal="justify" vertical="top" wrapText="1"/>
    </xf>
    <xf numFmtId="0" fontId="4" fillId="4" borderId="3" xfId="0" applyNumberFormat="1" applyFont="1" applyFill="1" applyBorder="1" applyAlignment="1" applyProtection="1">
      <alignment horizontal="justify" vertical="top" wrapText="1"/>
    </xf>
    <xf numFmtId="166" fontId="4" fillId="0" borderId="4" xfId="0" applyNumberFormat="1" applyFont="1" applyFill="1" applyBorder="1" applyAlignment="1" applyProtection="1">
      <alignment horizontal="justify" vertical="top" wrapText="1"/>
    </xf>
    <xf numFmtId="164" fontId="4" fillId="3" borderId="1" xfId="0" applyNumberFormat="1" applyFont="1" applyFill="1" applyBorder="1" applyAlignment="1">
      <alignment horizontal="justify" vertical="top" wrapText="1"/>
    </xf>
    <xf numFmtId="0" fontId="4" fillId="3" borderId="1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justify" vertical="top" wrapText="1"/>
    </xf>
    <xf numFmtId="168" fontId="4" fillId="3" borderId="1" xfId="0" applyNumberFormat="1" applyFont="1" applyFill="1" applyBorder="1" applyAlignment="1">
      <alignment horizontal="justify" vertical="top" wrapText="1"/>
    </xf>
    <xf numFmtId="165" fontId="4" fillId="0" borderId="1" xfId="0" applyNumberFormat="1" applyFont="1" applyFill="1" applyBorder="1" applyAlignment="1" applyProtection="1">
      <alignment horizontal="justify" vertical="top" wrapText="1"/>
    </xf>
    <xf numFmtId="164" fontId="4" fillId="0" borderId="1" xfId="0" applyNumberFormat="1" applyFont="1" applyFill="1" applyBorder="1" applyAlignment="1">
      <alignment horizontal="justify" vertical="top" wrapText="1"/>
    </xf>
    <xf numFmtId="4" fontId="4" fillId="3" borderId="1" xfId="0" applyNumberFormat="1" applyFont="1" applyFill="1" applyBorder="1" applyAlignment="1">
      <alignment horizontal="justify" vertical="top" wrapText="1"/>
    </xf>
    <xf numFmtId="49" fontId="6" fillId="0" borderId="1" xfId="0" applyNumberFormat="1" applyFont="1" applyFill="1" applyBorder="1" applyAlignment="1" applyProtection="1">
      <alignment horizontal="center" vertical="top" wrapText="1"/>
      <protection locked="0"/>
    </xf>
    <xf numFmtId="2" fontId="4" fillId="3" borderId="1" xfId="0" applyNumberFormat="1" applyFont="1" applyFill="1" applyBorder="1" applyAlignment="1">
      <alignment horizontal="justify" vertical="top" wrapText="1"/>
    </xf>
    <xf numFmtId="0" fontId="7" fillId="0" borderId="8" xfId="0" applyFont="1" applyFill="1" applyBorder="1" applyAlignment="1">
      <alignment vertical="top"/>
    </xf>
    <xf numFmtId="0" fontId="10" fillId="3" borderId="1" xfId="0" applyFont="1" applyFill="1" applyBorder="1" applyAlignment="1">
      <alignment horizontal="justify" vertical="top" wrapText="1"/>
    </xf>
    <xf numFmtId="0" fontId="10" fillId="0" borderId="1" xfId="0" applyFont="1" applyFill="1" applyBorder="1" applyAlignment="1">
      <alignment horizontal="justify" vertical="top" wrapText="1"/>
    </xf>
    <xf numFmtId="0" fontId="7" fillId="0" borderId="0" xfId="0" applyFont="1" applyAlignment="1">
      <alignment horizontal="justify" vertical="top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 applyProtection="1">
      <alignment horizontal="justify" vertical="top" wrapText="1"/>
    </xf>
    <xf numFmtId="0" fontId="11" fillId="3" borderId="1" xfId="0" applyFont="1" applyFill="1" applyBorder="1" applyAlignment="1">
      <alignment horizontal="justify" vertical="top" wrapText="1"/>
    </xf>
    <xf numFmtId="166" fontId="7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top"/>
    </xf>
    <xf numFmtId="0" fontId="16" fillId="0" borderId="0" xfId="0" applyFont="1" applyFill="1" applyAlignment="1">
      <alignment horizontal="justify" vertical="top"/>
    </xf>
    <xf numFmtId="0" fontId="8" fillId="5" borderId="1" xfId="0" applyFont="1" applyFill="1" applyBorder="1" applyAlignment="1">
      <alignment horizontal="justify" vertical="top"/>
    </xf>
    <xf numFmtId="0" fontId="4" fillId="0" borderId="1" xfId="0" applyFont="1" applyBorder="1" applyAlignment="1">
      <alignment horizontal="justify" vertical="top"/>
    </xf>
    <xf numFmtId="0" fontId="7" fillId="0" borderId="0" xfId="0" applyFont="1" applyFill="1" applyAlignment="1">
      <alignment vertical="top"/>
    </xf>
    <xf numFmtId="0" fontId="7" fillId="0" borderId="0" xfId="0" applyFont="1" applyFill="1" applyAlignment="1">
      <alignment horizontal="justify" vertical="top"/>
    </xf>
    <xf numFmtId="0" fontId="7" fillId="0" borderId="0" xfId="0" applyFont="1" applyFill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/>
    <xf numFmtId="0" fontId="17" fillId="0" borderId="0" xfId="0" applyFont="1" applyAlignment="1">
      <alignment horizontal="center"/>
    </xf>
    <xf numFmtId="0" fontId="16" fillId="0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1" fillId="0" borderId="0" xfId="0" applyFont="1" applyFill="1" applyBorder="1" applyAlignment="1">
      <alignment horizontal="right" vertical="top" wrapText="1"/>
    </xf>
    <xf numFmtId="0" fontId="11" fillId="0" borderId="0" xfId="0" applyFont="1" applyFill="1" applyBorder="1" applyAlignment="1">
      <alignment horizontal="right" vertical="top"/>
    </xf>
    <xf numFmtId="0" fontId="11" fillId="0" borderId="1" xfId="0" applyFont="1" applyFill="1" applyBorder="1" applyAlignment="1">
      <alignment horizontal="center" vertical="top" wrapText="1"/>
    </xf>
    <xf numFmtId="166" fontId="11" fillId="0" borderId="1" xfId="0" applyNumberFormat="1" applyFont="1" applyFill="1" applyBorder="1" applyAlignment="1">
      <alignment horizontal="right" vertical="top" wrapText="1"/>
    </xf>
    <xf numFmtId="166" fontId="11" fillId="4" borderId="1" xfId="0" applyNumberFormat="1" applyFont="1" applyFill="1" applyBorder="1" applyAlignment="1">
      <alignment horizontal="right" vertical="top" wrapText="1"/>
    </xf>
    <xf numFmtId="166" fontId="11" fillId="3" borderId="1" xfId="0" applyNumberFormat="1" applyFont="1" applyFill="1" applyBorder="1" applyAlignment="1">
      <alignment horizontal="right" vertical="top" wrapText="1"/>
    </xf>
    <xf numFmtId="166" fontId="3" fillId="4" borderId="1" xfId="0" applyNumberFormat="1" applyFont="1" applyFill="1" applyBorder="1" applyAlignment="1">
      <alignment horizontal="right" vertical="top" wrapText="1"/>
    </xf>
    <xf numFmtId="166" fontId="3" fillId="0" borderId="1" xfId="0" applyNumberFormat="1" applyFont="1" applyFill="1" applyBorder="1" applyAlignment="1">
      <alignment horizontal="right" vertical="top" wrapText="1"/>
    </xf>
    <xf numFmtId="4" fontId="7" fillId="0" borderId="0" xfId="0" applyNumberFormat="1" applyFont="1" applyAlignment="1">
      <alignment horizontal="justify" vertical="top"/>
    </xf>
    <xf numFmtId="0" fontId="13" fillId="0" borderId="0" xfId="0" applyFont="1" applyFill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4" fillId="0" borderId="0" xfId="0" applyFont="1" applyFill="1" applyAlignment="1">
      <alignment horizontal="center" vertical="top"/>
    </xf>
    <xf numFmtId="0" fontId="13" fillId="4" borderId="0" xfId="0" applyFont="1" applyFill="1" applyAlignment="1">
      <alignment horizontal="center" vertical="top"/>
    </xf>
    <xf numFmtId="0" fontId="13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8" fillId="0" borderId="0" xfId="0" applyFont="1" applyAlignment="1">
      <alignment horizontal="right" vertical="top"/>
    </xf>
    <xf numFmtId="0" fontId="8" fillId="0" borderId="0" xfId="0" applyFont="1" applyFill="1" applyAlignment="1">
      <alignment horizontal="right" vertical="top"/>
    </xf>
    <xf numFmtId="0" fontId="8" fillId="0" borderId="0" xfId="0" applyFont="1" applyFill="1" applyAlignment="1">
      <alignment horizontal="justify" vertical="top"/>
    </xf>
    <xf numFmtId="0" fontId="8" fillId="9" borderId="0" xfId="0" applyFont="1" applyFill="1" applyAlignment="1">
      <alignment horizontal="right" vertical="top"/>
    </xf>
    <xf numFmtId="0" fontId="0" fillId="0" borderId="0" xfId="0" applyFont="1" applyFill="1"/>
    <xf numFmtId="166" fontId="7" fillId="0" borderId="0" xfId="0" applyNumberFormat="1" applyFont="1"/>
    <xf numFmtId="171" fontId="7" fillId="0" borderId="0" xfId="0" applyNumberFormat="1" applyFont="1"/>
    <xf numFmtId="166" fontId="4" fillId="0" borderId="1" xfId="0" applyNumberFormat="1" applyFont="1" applyFill="1" applyBorder="1" applyAlignment="1">
      <alignment horizontal="right" vertical="top" wrapText="1"/>
    </xf>
    <xf numFmtId="4" fontId="6" fillId="3" borderId="1" xfId="0" applyNumberFormat="1" applyFont="1" applyFill="1" applyBorder="1" applyAlignment="1">
      <alignment horizontal="justify" vertical="top" wrapText="1"/>
    </xf>
    <xf numFmtId="169" fontId="18" fillId="0" borderId="0" xfId="0" applyNumberFormat="1" applyFont="1" applyFill="1" applyAlignment="1">
      <alignment horizontal="right" vertical="top"/>
    </xf>
    <xf numFmtId="9" fontId="4" fillId="6" borderId="0" xfId="0" applyNumberFormat="1" applyFont="1" applyFill="1" applyAlignment="1">
      <alignment vertical="top"/>
    </xf>
    <xf numFmtId="0" fontId="4" fillId="6" borderId="0" xfId="0" applyFont="1" applyFill="1" applyAlignment="1">
      <alignment horizontal="right" vertical="top"/>
    </xf>
    <xf numFmtId="9" fontId="4" fillId="10" borderId="0" xfId="0" applyNumberFormat="1" applyFont="1" applyFill="1" applyAlignment="1">
      <alignment horizontal="right" vertical="top"/>
    </xf>
    <xf numFmtId="0" fontId="4" fillId="10" borderId="0" xfId="0" applyFont="1" applyFill="1" applyAlignment="1">
      <alignment horizontal="right" vertical="top"/>
    </xf>
    <xf numFmtId="0" fontId="4" fillId="2" borderId="0" xfId="0" applyFont="1" applyFill="1" applyAlignment="1">
      <alignment horizontal="right" vertical="top"/>
    </xf>
    <xf numFmtId="0" fontId="4" fillId="7" borderId="0" xfId="0" applyFont="1" applyFill="1" applyAlignment="1">
      <alignment horizontal="right" vertical="top"/>
    </xf>
    <xf numFmtId="0" fontId="4" fillId="9" borderId="0" xfId="0" applyFont="1" applyFill="1" applyAlignment="1">
      <alignment horizontal="left" vertical="top"/>
    </xf>
    <xf numFmtId="0" fontId="6" fillId="0" borderId="0" xfId="0" applyFont="1" applyFill="1" applyAlignment="1">
      <alignment horizontal="right" vertical="top"/>
    </xf>
    <xf numFmtId="0" fontId="11" fillId="0" borderId="2" xfId="0" applyFont="1" applyFill="1" applyBorder="1" applyAlignment="1">
      <alignment horizontal="justify" vertical="top" wrapText="1"/>
    </xf>
    <xf numFmtId="0" fontId="3" fillId="0" borderId="1" xfId="0" applyFont="1" applyFill="1" applyBorder="1" applyAlignment="1">
      <alignment horizontal="left" vertical="top" wrapText="1"/>
    </xf>
    <xf numFmtId="166" fontId="3" fillId="0" borderId="1" xfId="1" applyNumberFormat="1" applyFont="1" applyFill="1" applyBorder="1" applyAlignment="1">
      <alignment horizontal="right" vertical="top" wrapText="1"/>
    </xf>
    <xf numFmtId="1" fontId="11" fillId="0" borderId="1" xfId="0" applyNumberFormat="1" applyFont="1" applyBorder="1" applyAlignment="1">
      <alignment horizontal="center" vertical="top" wrapText="1"/>
    </xf>
    <xf numFmtId="1" fontId="11" fillId="0" borderId="1" xfId="0" applyNumberFormat="1" applyFont="1" applyFill="1" applyBorder="1" applyAlignment="1">
      <alignment horizontal="center" vertical="top" wrapText="1"/>
    </xf>
    <xf numFmtId="166" fontId="3" fillId="0" borderId="1" xfId="0" applyNumberFormat="1" applyFont="1" applyFill="1" applyBorder="1" applyAlignment="1" applyProtection="1">
      <alignment horizontal="right" vertical="top" wrapText="1"/>
      <protection locked="0"/>
    </xf>
    <xf numFmtId="2" fontId="3" fillId="0" borderId="1" xfId="0" applyNumberFormat="1" applyFont="1" applyFill="1" applyBorder="1" applyAlignment="1">
      <alignment horizontal="justify" vertical="top" wrapText="1"/>
    </xf>
    <xf numFmtId="0" fontId="3" fillId="0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justify" vertical="top" wrapText="1"/>
    </xf>
    <xf numFmtId="0" fontId="3" fillId="0" borderId="2" xfId="0" applyFont="1" applyFill="1" applyBorder="1" applyAlignment="1">
      <alignment horizontal="justify" vertical="top" wrapText="1"/>
    </xf>
    <xf numFmtId="49" fontId="11" fillId="0" borderId="1" xfId="0" applyNumberFormat="1" applyFont="1" applyFill="1" applyBorder="1" applyAlignment="1">
      <alignment horizontal="justify" vertical="top" wrapText="1"/>
    </xf>
    <xf numFmtId="0" fontId="3" fillId="0" borderId="1" xfId="0" applyNumberFormat="1" applyFont="1" applyFill="1" applyBorder="1" applyAlignment="1">
      <alignment horizontal="justify" vertical="top" wrapText="1"/>
    </xf>
    <xf numFmtId="49" fontId="3" fillId="0" borderId="2" xfId="0" applyNumberFormat="1" applyFont="1" applyFill="1" applyBorder="1" applyAlignment="1">
      <alignment horizontal="justify" vertical="top" wrapText="1"/>
    </xf>
    <xf numFmtId="0" fontId="3" fillId="0" borderId="1" xfId="0" applyNumberFormat="1" applyFont="1" applyFill="1" applyBorder="1" applyAlignment="1" applyProtection="1">
      <alignment horizontal="justify" vertical="top" wrapText="1"/>
    </xf>
    <xf numFmtId="166" fontId="3" fillId="0" borderId="1" xfId="0" applyNumberFormat="1" applyFont="1" applyFill="1" applyBorder="1" applyAlignment="1" applyProtection="1">
      <alignment horizontal="right" vertical="top" wrapText="1"/>
    </xf>
    <xf numFmtId="0" fontId="19" fillId="0" borderId="0" xfId="0" applyFont="1" applyFill="1" applyAlignment="1">
      <alignment horizontal="center" vertical="top"/>
    </xf>
    <xf numFmtId="0" fontId="20" fillId="0" borderId="0" xfId="0" applyFont="1" applyFill="1" applyAlignment="1">
      <alignment horizontal="center" vertical="top"/>
    </xf>
    <xf numFmtId="0" fontId="3" fillId="0" borderId="1" xfId="0" applyFont="1" applyFill="1" applyBorder="1" applyAlignment="1" applyProtection="1">
      <alignment horizontal="justify" vertical="top" wrapText="1"/>
    </xf>
    <xf numFmtId="0" fontId="11" fillId="3" borderId="1" xfId="0" applyNumberFormat="1" applyFont="1" applyFill="1" applyBorder="1" applyAlignment="1" applyProtection="1">
      <alignment horizontal="justify" vertical="top" wrapText="1"/>
    </xf>
    <xf numFmtId="166" fontId="11" fillId="3" borderId="1" xfId="0" applyNumberFormat="1" applyFont="1" applyFill="1" applyBorder="1" applyAlignment="1" applyProtection="1">
      <alignment horizontal="right" vertical="top" wrapText="1"/>
    </xf>
    <xf numFmtId="4" fontId="3" fillId="3" borderId="1" xfId="0" applyNumberFormat="1" applyFont="1" applyFill="1" applyBorder="1" applyAlignment="1" applyProtection="1">
      <alignment horizontal="justify" vertical="top" wrapText="1"/>
    </xf>
    <xf numFmtId="0" fontId="16" fillId="0" borderId="0" xfId="0" applyFont="1" applyFill="1"/>
    <xf numFmtId="166" fontId="3" fillId="0" borderId="1" xfId="0" applyNumberFormat="1" applyFont="1" applyFill="1" applyBorder="1" applyAlignment="1" applyProtection="1">
      <alignment horizontal="justify" vertical="top" wrapText="1"/>
    </xf>
    <xf numFmtId="4" fontId="3" fillId="0" borderId="1" xfId="0" applyNumberFormat="1" applyFont="1" applyFill="1" applyBorder="1" applyAlignment="1" applyProtection="1">
      <alignment horizontal="justify" vertical="top" wrapText="1"/>
    </xf>
    <xf numFmtId="0" fontId="23" fillId="0" borderId="0" xfId="0" applyFont="1" applyFill="1" applyAlignment="1">
      <alignment vertical="center"/>
    </xf>
    <xf numFmtId="165" fontId="3" fillId="0" borderId="1" xfId="0" applyNumberFormat="1" applyFont="1" applyFill="1" applyBorder="1" applyAlignment="1">
      <alignment horizontal="right" vertical="top" wrapText="1"/>
    </xf>
    <xf numFmtId="0" fontId="11" fillId="0" borderId="1" xfId="0" applyFont="1" applyFill="1" applyBorder="1" applyAlignment="1">
      <alignment horizontal="left" vertical="top" wrapText="1"/>
    </xf>
    <xf numFmtId="0" fontId="20" fillId="0" borderId="0" xfId="0" applyFont="1" applyAlignment="1">
      <alignment horizontal="center" vertical="top"/>
    </xf>
    <xf numFmtId="4" fontId="11" fillId="0" borderId="1" xfId="0" applyNumberFormat="1" applyFont="1" applyFill="1" applyBorder="1" applyAlignment="1">
      <alignment horizontal="justify" vertical="top" wrapText="1"/>
    </xf>
    <xf numFmtId="4" fontId="11" fillId="3" borderId="1" xfId="0" applyNumberFormat="1" applyFont="1" applyFill="1" applyBorder="1" applyAlignment="1">
      <alignment horizontal="justify" vertical="top" wrapText="1"/>
    </xf>
    <xf numFmtId="0" fontId="11" fillId="0" borderId="1" xfId="0" applyNumberFormat="1" applyFont="1" applyFill="1" applyBorder="1" applyAlignment="1" applyProtection="1">
      <alignment horizontal="justify" vertical="top" wrapText="1"/>
    </xf>
    <xf numFmtId="4" fontId="3" fillId="0" borderId="1" xfId="0" applyNumberFormat="1" applyFont="1" applyFill="1" applyBorder="1" applyAlignment="1">
      <alignment vertical="top" wrapText="1"/>
    </xf>
    <xf numFmtId="4" fontId="3" fillId="3" borderId="1" xfId="0" applyNumberFormat="1" applyFont="1" applyFill="1" applyBorder="1" applyAlignment="1">
      <alignment horizontal="justify" vertical="top" wrapText="1"/>
    </xf>
    <xf numFmtId="166" fontId="3" fillId="0" borderId="1" xfId="0" applyNumberFormat="1" applyFont="1" applyFill="1" applyBorder="1" applyAlignment="1">
      <alignment horizontal="right" vertical="top"/>
    </xf>
    <xf numFmtId="166" fontId="11" fillId="0" borderId="1" xfId="0" applyNumberFormat="1" applyFont="1" applyFill="1" applyBorder="1" applyAlignment="1" applyProtection="1">
      <alignment horizontal="right" vertical="top" wrapText="1"/>
    </xf>
    <xf numFmtId="165" fontId="3" fillId="0" borderId="1" xfId="0" applyNumberFormat="1" applyFont="1" applyFill="1" applyBorder="1" applyAlignment="1">
      <alignment horizontal="justify" vertical="top" wrapText="1"/>
    </xf>
    <xf numFmtId="49" fontId="3" fillId="0" borderId="2" xfId="0" applyNumberFormat="1" applyFont="1" applyFill="1" applyBorder="1" applyAlignment="1" applyProtection="1">
      <alignment horizontal="justify" vertical="top" wrapText="1"/>
    </xf>
    <xf numFmtId="0" fontId="3" fillId="0" borderId="1" xfId="0" applyFont="1" applyFill="1" applyBorder="1" applyAlignment="1" applyProtection="1">
      <alignment horizontal="left" vertical="top" wrapText="1"/>
    </xf>
    <xf numFmtId="166" fontId="3" fillId="0" borderId="4" xfId="0" applyNumberFormat="1" applyFont="1" applyFill="1" applyBorder="1" applyAlignment="1">
      <alignment horizontal="justify" vertical="top" wrapText="1"/>
    </xf>
    <xf numFmtId="166" fontId="3" fillId="0" borderId="4" xfId="0" applyNumberFormat="1" applyFont="1" applyFill="1" applyBorder="1" applyAlignment="1" applyProtection="1">
      <alignment horizontal="justify" vertical="top" wrapText="1"/>
    </xf>
    <xf numFmtId="0" fontId="11" fillId="0" borderId="1" xfId="0" applyFont="1" applyFill="1" applyBorder="1" applyAlignment="1">
      <alignment vertical="top" wrapText="1"/>
    </xf>
    <xf numFmtId="0" fontId="11" fillId="5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/>
    </xf>
    <xf numFmtId="166" fontId="24" fillId="0" borderId="1" xfId="0" applyNumberFormat="1" applyFont="1" applyBorder="1" applyAlignment="1">
      <alignment vertical="top"/>
    </xf>
    <xf numFmtId="0" fontId="11" fillId="8" borderId="0" xfId="0" applyFont="1" applyFill="1" applyAlignment="1">
      <alignment horizontal="right" vertical="top"/>
    </xf>
    <xf numFmtId="0" fontId="21" fillId="8" borderId="0" xfId="0" applyFont="1" applyFill="1" applyBorder="1" applyAlignment="1">
      <alignment vertical="top"/>
    </xf>
    <xf numFmtId="0" fontId="25" fillId="8" borderId="0" xfId="0" applyFont="1" applyFill="1" applyBorder="1" applyAlignment="1">
      <alignment horizontal="center" vertical="top"/>
    </xf>
    <xf numFmtId="0" fontId="21" fillId="8" borderId="0" xfId="0" applyFont="1" applyFill="1" applyBorder="1" applyAlignment="1">
      <alignment horizontal="right" vertical="top"/>
    </xf>
    <xf numFmtId="169" fontId="21" fillId="8" borderId="0" xfId="0" applyNumberFormat="1" applyFont="1" applyFill="1" applyBorder="1" applyAlignment="1">
      <alignment horizontal="right" vertical="top"/>
    </xf>
    <xf numFmtId="172" fontId="16" fillId="0" borderId="0" xfId="0" applyNumberFormat="1" applyFont="1" applyFill="1" applyAlignment="1">
      <alignment horizontal="right" vertical="top"/>
    </xf>
    <xf numFmtId="0" fontId="22" fillId="8" borderId="0" xfId="0" applyFont="1" applyFill="1" applyBorder="1" applyAlignment="1">
      <alignment horizontal="right" vertical="top"/>
    </xf>
    <xf numFmtId="169" fontId="22" fillId="8" borderId="0" xfId="0" applyNumberFormat="1" applyFont="1" applyFill="1" applyBorder="1" applyAlignment="1">
      <alignment horizontal="right" vertical="top"/>
    </xf>
    <xf numFmtId="167" fontId="11" fillId="5" borderId="1" xfId="0" applyNumberFormat="1" applyFont="1" applyFill="1" applyBorder="1" applyAlignment="1">
      <alignment horizontal="right" vertical="top" wrapText="1"/>
    </xf>
    <xf numFmtId="0" fontId="25" fillId="8" borderId="0" xfId="0" applyFont="1" applyFill="1" applyBorder="1" applyAlignment="1">
      <alignment horizontal="left" vertical="top"/>
    </xf>
    <xf numFmtId="170" fontId="21" fillId="8" borderId="0" xfId="0" applyNumberFormat="1" applyFont="1" applyFill="1" applyBorder="1" applyAlignment="1">
      <alignment horizontal="right" vertical="top"/>
    </xf>
    <xf numFmtId="170" fontId="21" fillId="8" borderId="0" xfId="0" applyNumberFormat="1" applyFont="1" applyFill="1" applyBorder="1" applyAlignment="1">
      <alignment horizontal="center" vertical="top"/>
    </xf>
    <xf numFmtId="168" fontId="21" fillId="8" borderId="0" xfId="0" applyNumberFormat="1" applyFont="1" applyFill="1" applyBorder="1" applyAlignment="1">
      <alignment horizontal="right" vertical="top"/>
    </xf>
    <xf numFmtId="0" fontId="16" fillId="0" borderId="0" xfId="0" applyFont="1" applyAlignment="1">
      <alignment horizontal="justify" vertical="top"/>
    </xf>
    <xf numFmtId="49" fontId="3" fillId="0" borderId="1" xfId="0" applyNumberFormat="1" applyFont="1" applyFill="1" applyBorder="1" applyAlignment="1">
      <alignment horizontal="justify" vertical="top" wrapText="1"/>
    </xf>
    <xf numFmtId="49" fontId="27" fillId="0" borderId="0" xfId="4" applyNumberFormat="1" applyFont="1"/>
    <xf numFmtId="49" fontId="27" fillId="0" borderId="0" xfId="4" quotePrefix="1" applyNumberFormat="1" applyFont="1"/>
    <xf numFmtId="49" fontId="28" fillId="0" borderId="0" xfId="4" quotePrefix="1" applyNumberFormat="1" applyFont="1"/>
    <xf numFmtId="49" fontId="29" fillId="0" borderId="0" xfId="4" quotePrefix="1" applyNumberFormat="1" applyFont="1"/>
    <xf numFmtId="49" fontId="29" fillId="0" borderId="0" xfId="4" applyNumberFormat="1" applyFont="1" applyAlignment="1">
      <alignment horizontal="center"/>
    </xf>
    <xf numFmtId="49" fontId="29" fillId="0" borderId="0" xfId="4" applyNumberFormat="1" applyFont="1" applyAlignment="1">
      <alignment vertical="center"/>
    </xf>
    <xf numFmtId="49" fontId="29" fillId="0" borderId="0" xfId="4" applyNumberFormat="1" applyFont="1" applyFill="1" applyAlignment="1">
      <alignment vertical="center"/>
    </xf>
    <xf numFmtId="0" fontId="29" fillId="0" borderId="0" xfId="4" applyFont="1" applyFill="1" applyAlignment="1">
      <alignment vertical="center"/>
    </xf>
    <xf numFmtId="4" fontId="29" fillId="0" borderId="0" xfId="4" applyNumberFormat="1" applyFont="1" applyFill="1" applyAlignment="1">
      <alignment vertical="center"/>
    </xf>
    <xf numFmtId="49" fontId="29" fillId="0" borderId="0" xfId="4" applyNumberFormat="1" applyFont="1" applyFill="1"/>
    <xf numFmtId="49" fontId="29" fillId="4" borderId="0" xfId="4" applyNumberFormat="1" applyFont="1" applyFill="1" applyAlignment="1">
      <alignment vertical="center"/>
    </xf>
    <xf numFmtId="4" fontId="29" fillId="0" borderId="0" xfId="4" applyNumberFormat="1" applyFont="1" applyFill="1"/>
    <xf numFmtId="0" fontId="27" fillId="0" borderId="0" xfId="0" applyFont="1" applyFill="1" applyAlignment="1">
      <alignment vertical="center"/>
    </xf>
    <xf numFmtId="0" fontId="27" fillId="4" borderId="0" xfId="0" applyFont="1" applyFill="1" applyAlignment="1">
      <alignment vertical="center"/>
    </xf>
    <xf numFmtId="0" fontId="27" fillId="0" borderId="0" xfId="0" applyFont="1" applyFill="1"/>
    <xf numFmtId="0" fontId="27" fillId="0" borderId="0" xfId="0" applyFont="1"/>
    <xf numFmtId="0" fontId="27" fillId="0" borderId="0" xfId="0" applyFont="1" applyBorder="1"/>
    <xf numFmtId="0" fontId="27" fillId="0" borderId="0" xfId="4" applyFont="1"/>
    <xf numFmtId="0" fontId="27" fillId="0" borderId="0" xfId="0" applyFont="1" applyFill="1" applyAlignment="1"/>
    <xf numFmtId="0" fontId="27" fillId="0" borderId="0" xfId="0" applyFont="1" applyAlignment="1">
      <alignment vertical="center"/>
    </xf>
    <xf numFmtId="0" fontId="27" fillId="0" borderId="0" xfId="0" applyFont="1" applyAlignment="1"/>
    <xf numFmtId="0" fontId="11" fillId="0" borderId="0" xfId="0" applyFont="1" applyAlignment="1">
      <alignment horizontal="center" vertical="top"/>
    </xf>
    <xf numFmtId="49" fontId="1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>
      <alignment horizontal="center" vertical="top" wrapText="1"/>
    </xf>
    <xf numFmtId="49" fontId="11" fillId="2" borderId="1" xfId="0" applyNumberFormat="1" applyFont="1" applyFill="1" applyBorder="1" applyAlignment="1" applyProtection="1">
      <alignment horizontal="center" vertical="top"/>
      <protection locked="0"/>
    </xf>
    <xf numFmtId="49" fontId="11" fillId="2" borderId="5" xfId="0" applyNumberFormat="1" applyFont="1" applyFill="1" applyBorder="1" applyAlignment="1" applyProtection="1">
      <alignment horizontal="center" vertical="top"/>
      <protection locked="0"/>
    </xf>
    <xf numFmtId="49" fontId="11" fillId="2" borderId="6" xfId="0" applyNumberFormat="1" applyFont="1" applyFill="1" applyBorder="1" applyAlignment="1" applyProtection="1">
      <alignment horizontal="center" vertical="top"/>
      <protection locked="0"/>
    </xf>
    <xf numFmtId="49" fontId="11" fillId="2" borderId="7" xfId="0" applyNumberFormat="1" applyFont="1" applyFill="1" applyBorder="1" applyAlignment="1" applyProtection="1">
      <alignment horizontal="center" vertical="top"/>
      <protection locked="0"/>
    </xf>
    <xf numFmtId="4" fontId="11" fillId="2" borderId="5" xfId="0" applyNumberFormat="1" applyFont="1" applyFill="1" applyBorder="1" applyAlignment="1" applyProtection="1">
      <alignment horizontal="center" vertical="center" wrapText="1"/>
      <protection locked="0"/>
    </xf>
    <xf numFmtId="4" fontId="11" fillId="2" borderId="6" xfId="0" applyNumberFormat="1" applyFont="1" applyFill="1" applyBorder="1" applyAlignment="1" applyProtection="1">
      <alignment horizontal="center" vertical="center" wrapText="1"/>
      <protection locked="0"/>
    </xf>
    <xf numFmtId="4" fontId="11" fillId="2" borderId="7" xfId="0" applyNumberFormat="1" applyFont="1" applyFill="1" applyBorder="1" applyAlignment="1" applyProtection="1">
      <alignment horizontal="center" vertical="center" wrapText="1"/>
      <protection locked="0"/>
    </xf>
    <xf numFmtId="4" fontId="11" fillId="2" borderId="5" xfId="0" applyNumberFormat="1" applyFont="1" applyFill="1" applyBorder="1" applyAlignment="1" applyProtection="1">
      <alignment horizontal="center" vertical="top"/>
      <protection locked="0"/>
    </xf>
    <xf numFmtId="4" fontId="11" fillId="2" borderId="6" xfId="0" applyNumberFormat="1" applyFont="1" applyFill="1" applyBorder="1" applyAlignment="1" applyProtection="1">
      <alignment horizontal="center" vertical="top"/>
      <protection locked="0"/>
    </xf>
    <xf numFmtId="4" fontId="11" fillId="2" borderId="7" xfId="0" applyNumberFormat="1" applyFont="1" applyFill="1" applyBorder="1" applyAlignment="1" applyProtection="1">
      <alignment horizontal="center" vertical="top"/>
      <protection locked="0"/>
    </xf>
    <xf numFmtId="49" fontId="11" fillId="2" borderId="5" xfId="0" applyNumberFormat="1" applyFont="1" applyFill="1" applyBorder="1" applyAlignment="1" applyProtection="1">
      <alignment horizontal="center" vertical="top" wrapText="1"/>
      <protection locked="0"/>
    </xf>
    <xf numFmtId="49" fontId="11" fillId="2" borderId="6" xfId="0" applyNumberFormat="1" applyFont="1" applyFill="1" applyBorder="1" applyAlignment="1" applyProtection="1">
      <alignment horizontal="center" vertical="top" wrapText="1"/>
      <protection locked="0"/>
    </xf>
    <xf numFmtId="49" fontId="11" fillId="2" borderId="7" xfId="0" applyNumberFormat="1" applyFont="1" applyFill="1" applyBorder="1" applyAlignment="1" applyProtection="1">
      <alignment horizontal="center" vertical="top" wrapText="1"/>
      <protection locked="0"/>
    </xf>
    <xf numFmtId="4" fontId="11" fillId="2" borderId="1" xfId="0" applyNumberFormat="1" applyFont="1" applyFill="1" applyBorder="1" applyAlignment="1">
      <alignment horizontal="center" vertical="top" wrapText="1"/>
    </xf>
  </cellXfs>
  <cellStyles count="5">
    <cellStyle name="Гиперссылка" xfId="4" builtinId="8"/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99"/>
  <sheetViews>
    <sheetView tabSelected="1" view="pageBreakPreview" zoomScale="80" zoomScaleNormal="85" zoomScaleSheetLayoutView="80" workbookViewId="0">
      <pane ySplit="6" topLeftCell="A7" activePane="bottomLeft" state="frozen"/>
      <selection pane="bottomLeft" activeCell="C443" sqref="C443"/>
    </sheetView>
  </sheetViews>
  <sheetFormatPr defaultRowHeight="21" x14ac:dyDescent="0.25"/>
  <cols>
    <col min="1" max="1" width="7.28515625" style="74" customWidth="1"/>
    <col min="2" max="2" width="48.85546875" style="45" customWidth="1"/>
    <col min="3" max="3" width="18" style="62" customWidth="1"/>
    <col min="4" max="4" width="17.5703125" style="62" customWidth="1"/>
    <col min="5" max="5" width="17" style="62" customWidth="1"/>
    <col min="6" max="6" width="141.5703125" style="44" customWidth="1"/>
    <col min="7" max="7" width="20.28515625" style="1" customWidth="1"/>
    <col min="8" max="8" width="75.85546875" style="172" customWidth="1"/>
    <col min="9" max="16384" width="9.140625" style="1"/>
  </cols>
  <sheetData>
    <row r="1" spans="1:8" s="59" customFormat="1" x14ac:dyDescent="0.25">
      <c r="A1" s="74"/>
      <c r="B1" s="58"/>
      <c r="C1" s="63"/>
      <c r="D1" s="63"/>
      <c r="E1" s="63"/>
      <c r="F1" s="20" t="s">
        <v>12</v>
      </c>
      <c r="H1" s="157"/>
    </row>
    <row r="2" spans="1:8" s="59" customFormat="1" ht="24" customHeight="1" x14ac:dyDescent="0.25">
      <c r="A2" s="74"/>
      <c r="B2" s="178" t="s">
        <v>32</v>
      </c>
      <c r="C2" s="178"/>
      <c r="D2" s="178"/>
      <c r="E2" s="178"/>
      <c r="F2" s="178"/>
      <c r="H2" s="158"/>
    </row>
    <row r="3" spans="1:8" s="59" customFormat="1" x14ac:dyDescent="0.25">
      <c r="A3" s="74"/>
      <c r="B3" s="46"/>
      <c r="C3" s="64"/>
      <c r="D3" s="65"/>
      <c r="E3" s="65"/>
      <c r="F3" s="21" t="s">
        <v>0</v>
      </c>
      <c r="H3" s="159" t="s">
        <v>210</v>
      </c>
    </row>
    <row r="4" spans="1:8" s="59" customFormat="1" ht="53.25" customHeight="1" x14ac:dyDescent="0.25">
      <c r="A4" s="74"/>
      <c r="B4" s="47" t="s">
        <v>1</v>
      </c>
      <c r="C4" s="66" t="s">
        <v>33</v>
      </c>
      <c r="D4" s="22" t="s">
        <v>34</v>
      </c>
      <c r="E4" s="22" t="s">
        <v>2</v>
      </c>
      <c r="F4" s="22" t="s">
        <v>3</v>
      </c>
      <c r="H4" s="160" t="str">
        <f>B6</f>
        <v>1. Муниципальная программа  «Развитие образования в городе Когалыме»</v>
      </c>
    </row>
    <row r="5" spans="1:8" s="60" customFormat="1" ht="18.75" customHeight="1" x14ac:dyDescent="0.25">
      <c r="A5" s="74"/>
      <c r="B5" s="101">
        <v>1</v>
      </c>
      <c r="C5" s="102">
        <v>2</v>
      </c>
      <c r="D5" s="102">
        <v>3</v>
      </c>
      <c r="E5" s="102">
        <v>4</v>
      </c>
      <c r="F5" s="102">
        <v>5</v>
      </c>
      <c r="H5" s="161" t="str">
        <f>B45</f>
        <v>2. Муниципальная программа «Экономическое развитие города Когалыма»</v>
      </c>
    </row>
    <row r="6" spans="1:8" s="2" customFormat="1" ht="22.5" customHeight="1" x14ac:dyDescent="0.25">
      <c r="A6" s="74"/>
      <c r="B6" s="181" t="s">
        <v>26</v>
      </c>
      <c r="C6" s="181"/>
      <c r="D6" s="181"/>
      <c r="E6" s="181"/>
      <c r="F6" s="181"/>
      <c r="H6" s="162" t="str">
        <f>B62</f>
        <v>3. Муниципальная программа «Культурное пространство города Когалыма»</v>
      </c>
    </row>
    <row r="7" spans="1:8" s="3" customFormat="1" ht="49.5" x14ac:dyDescent="0.25">
      <c r="A7" s="73"/>
      <c r="B7" s="48" t="s">
        <v>99</v>
      </c>
      <c r="C7" s="132">
        <f>C8+C16+C19+C21+C23+C12</f>
        <v>4842574.17</v>
      </c>
      <c r="D7" s="132">
        <f>D8+D16+D19+D21+D23+D12</f>
        <v>4397201.5190209998</v>
      </c>
      <c r="E7" s="68">
        <f t="shared" ref="E7" si="0">IFERROR(D7/C7*100,0)</f>
        <v>90.802977190558963</v>
      </c>
      <c r="F7" s="24"/>
      <c r="H7" s="163" t="str">
        <f>B96</f>
        <v>4.  Муниципальная программа «Развитие физической культуры и спорта в городе Когалыме»</v>
      </c>
    </row>
    <row r="8" spans="1:8" s="10" customFormat="1" ht="209.25" customHeight="1" x14ac:dyDescent="0.25">
      <c r="A8" s="73">
        <v>1</v>
      </c>
      <c r="B8" s="17" t="s">
        <v>195</v>
      </c>
      <c r="C8" s="67">
        <f>SUM(C9:C11)</f>
        <v>1449841.03</v>
      </c>
      <c r="D8" s="67">
        <f>SUM(D9:D11)</f>
        <v>1034914.7050210001</v>
      </c>
      <c r="E8" s="67">
        <f>IFERROR(D8/C8*100,0)</f>
        <v>71.381253779319522</v>
      </c>
      <c r="F8" s="19" t="s">
        <v>106</v>
      </c>
      <c r="G8" s="12"/>
      <c r="H8" s="163" t="str">
        <f>B122</f>
        <v>5. Муниципальная программа «Формирование комфортной городской среды в городе Когалыме»</v>
      </c>
    </row>
    <row r="9" spans="1:8" s="3" customFormat="1" x14ac:dyDescent="0.25">
      <c r="A9" s="73"/>
      <c r="B9" s="19" t="s">
        <v>7</v>
      </c>
      <c r="C9" s="71">
        <v>11083.8</v>
      </c>
      <c r="D9" s="71">
        <v>11083.8</v>
      </c>
      <c r="E9" s="71">
        <f>IFERROR(D9/C9*100,0)</f>
        <v>100</v>
      </c>
      <c r="F9" s="27"/>
      <c r="H9" s="164" t="str">
        <f>B148</f>
        <v>6. Муниципальная программа «Развитие агропромышленного комплекса в городе Когалыме»</v>
      </c>
    </row>
    <row r="10" spans="1:8" s="3" customFormat="1" x14ac:dyDescent="0.25">
      <c r="A10" s="74"/>
      <c r="B10" s="19" t="s">
        <v>4</v>
      </c>
      <c r="C10" s="71">
        <v>1293765.6299999999</v>
      </c>
      <c r="D10" s="71">
        <v>920332.10374100006</v>
      </c>
      <c r="E10" s="71">
        <f t="shared" ref="E10" si="1">IFERROR(D10/C10*100,0)</f>
        <v>71.135921561079044</v>
      </c>
      <c r="F10" s="16"/>
      <c r="H10" s="165" t="str">
        <f>B162</f>
        <v xml:space="preserve">
7. Муниципальная программа «Содействие занятости населения города Когалыма»
</v>
      </c>
    </row>
    <row r="11" spans="1:8" s="10" customFormat="1" x14ac:dyDescent="0.25">
      <c r="A11" s="73"/>
      <c r="B11" s="99" t="s">
        <v>5</v>
      </c>
      <c r="C11" s="71">
        <v>144991.6</v>
      </c>
      <c r="D11" s="71">
        <v>103498.80127999999</v>
      </c>
      <c r="E11" s="71">
        <f>IFERROR(D11/C11*100,0)</f>
        <v>71.382618910336859</v>
      </c>
      <c r="F11" s="16"/>
      <c r="H11" s="163" t="str">
        <f>B172</f>
        <v>8. Муниципальная программа «Экологическая безопасность города Когалыма»</v>
      </c>
    </row>
    <row r="12" spans="1:8" s="10" customFormat="1" ht="104.25" customHeight="1" x14ac:dyDescent="0.25">
      <c r="A12" s="73">
        <v>2</v>
      </c>
      <c r="B12" s="138" t="s">
        <v>94</v>
      </c>
      <c r="C12" s="67">
        <f>SUM(C13:C15)</f>
        <v>100672.59999999999</v>
      </c>
      <c r="D12" s="67">
        <f>SUM(D13:D15)</f>
        <v>100506.91900000001</v>
      </c>
      <c r="E12" s="67">
        <f>IFERROR(D12/C12*100,0)</f>
        <v>99.835425925226943</v>
      </c>
      <c r="F12" s="19" t="s">
        <v>107</v>
      </c>
      <c r="G12" s="12"/>
      <c r="H12" s="164" t="str">
        <f>B188</f>
        <v>9. Муниципальная программа «Содержание объектов городского хозяйства в городе Когалыме»</v>
      </c>
    </row>
    <row r="13" spans="1:8" s="3" customFormat="1" x14ac:dyDescent="0.25">
      <c r="A13" s="73"/>
      <c r="B13" s="19" t="s">
        <v>7</v>
      </c>
      <c r="C13" s="71">
        <v>99946.9</v>
      </c>
      <c r="D13" s="71">
        <v>99781.400000000009</v>
      </c>
      <c r="E13" s="71">
        <f>IFERROR(D13/C13*100,0)</f>
        <v>99.834412072810679</v>
      </c>
      <c r="F13" s="27"/>
      <c r="H13" s="163" t="str">
        <f>B204</f>
        <v>10. Муниципальная программа «Укрепление межнационального и межконфессионального согласия, профилактика экстремизма и терроризма в городе Когалыме»</v>
      </c>
    </row>
    <row r="14" spans="1:8" s="3" customFormat="1" x14ac:dyDescent="0.25">
      <c r="A14" s="74"/>
      <c r="B14" s="19" t="s">
        <v>4</v>
      </c>
      <c r="C14" s="71">
        <v>713.9</v>
      </c>
      <c r="D14" s="71">
        <v>713.73</v>
      </c>
      <c r="E14" s="71">
        <f t="shared" ref="E14" si="2">IFERROR(D14/C14*100,0)</f>
        <v>99.976187141056172</v>
      </c>
      <c r="F14" s="16"/>
      <c r="H14" s="164" t="str">
        <f>B225</f>
        <v>11. Муниципальная программа «Развитие транспортной системы города Когалыма»</v>
      </c>
    </row>
    <row r="15" spans="1:8" s="10" customFormat="1" x14ac:dyDescent="0.25">
      <c r="A15" s="73"/>
      <c r="B15" s="99" t="s">
        <v>5</v>
      </c>
      <c r="C15" s="71">
        <v>11.8</v>
      </c>
      <c r="D15" s="71">
        <v>11.789000000000001</v>
      </c>
      <c r="E15" s="71">
        <f>IFERROR(D15/C15*100,0)</f>
        <v>99.906779661016955</v>
      </c>
      <c r="H15" s="165" t="str">
        <f>B251</f>
        <v>12. Муниципальная программа «Развитие жилищно-коммунального комплекса в городе Когалыме»</v>
      </c>
    </row>
    <row r="16" spans="1:8" s="3" customFormat="1" ht="49.5" x14ac:dyDescent="0.25">
      <c r="A16" s="73">
        <v>3</v>
      </c>
      <c r="B16" s="124" t="s">
        <v>95</v>
      </c>
      <c r="C16" s="67">
        <f>SUM(C17:C18)</f>
        <v>1440.52</v>
      </c>
      <c r="D16" s="67">
        <f>SUM(D17:D18)</f>
        <v>1440.52</v>
      </c>
      <c r="E16" s="67">
        <f>IFERROR(D16/C16*100,0)</f>
        <v>100</v>
      </c>
      <c r="F16" s="19" t="s">
        <v>108</v>
      </c>
      <c r="H16" s="163" t="str">
        <f>B277</f>
        <v>13. Муниципальная программа «Безопасность жизнедеятельности населения города Когалыма»</v>
      </c>
    </row>
    <row r="17" spans="1:8" s="4" customFormat="1" x14ac:dyDescent="0.25">
      <c r="A17" s="73"/>
      <c r="B17" s="99" t="s">
        <v>4</v>
      </c>
      <c r="C17" s="71">
        <v>1006.2</v>
      </c>
      <c r="D17" s="71">
        <v>1006.2</v>
      </c>
      <c r="E17" s="71">
        <f t="shared" ref="E17:E18" si="3">IFERROR(D17/C17*100,0)</f>
        <v>100</v>
      </c>
      <c r="F17" s="28" t="s">
        <v>13</v>
      </c>
      <c r="H17" s="166" t="str">
        <f>B298</f>
        <v>14. Муниципальная программа «Развитие муниципальной службы в городе Когалыме»</v>
      </c>
    </row>
    <row r="18" spans="1:8" s="4" customFormat="1" x14ac:dyDescent="0.25">
      <c r="A18" s="73"/>
      <c r="B18" s="99" t="s">
        <v>5</v>
      </c>
      <c r="C18" s="71">
        <v>434.32</v>
      </c>
      <c r="D18" s="71">
        <v>434.32</v>
      </c>
      <c r="E18" s="71">
        <f t="shared" si="3"/>
        <v>100</v>
      </c>
      <c r="F18" s="29"/>
      <c r="H18" s="166" t="str">
        <f>B324</f>
        <v>15. Муниципальная программа «Управление муниципальным имуществом города Когалыма»</v>
      </c>
    </row>
    <row r="19" spans="1:8" s="3" customFormat="1" ht="66" x14ac:dyDescent="0.25">
      <c r="A19" s="73">
        <v>4</v>
      </c>
      <c r="B19" s="17" t="s">
        <v>96</v>
      </c>
      <c r="C19" s="67">
        <f>SUM(C20:C20)</f>
        <v>2477.56</v>
      </c>
      <c r="D19" s="67">
        <f>SUM(D20:D20)</f>
        <v>2477.56</v>
      </c>
      <c r="E19" s="67">
        <f>IFERROR(D19/C19*100,0)</f>
        <v>100</v>
      </c>
      <c r="F19" s="19" t="s">
        <v>109</v>
      </c>
      <c r="H19" s="163" t="str">
        <f>B345</f>
        <v>16. Муниципальная программа «Развитие жилищной сферы в городе Когалыме»</v>
      </c>
    </row>
    <row r="20" spans="1:8" s="11" customFormat="1" x14ac:dyDescent="0.25">
      <c r="A20" s="73"/>
      <c r="B20" s="99" t="s">
        <v>5</v>
      </c>
      <c r="C20" s="71">
        <v>2477.56</v>
      </c>
      <c r="D20" s="71">
        <v>2477.56</v>
      </c>
      <c r="E20" s="71">
        <f t="shared" ref="E20" si="4">IFERROR(D20/C20*100,0)</f>
        <v>100</v>
      </c>
      <c r="F20" s="24"/>
      <c r="H20" s="167" t="str">
        <f>B376</f>
        <v>17. Муниципальная программа «Профилактика правонарушений и обеспечение отдельных прав граждан в городе Когалыме»</v>
      </c>
    </row>
    <row r="21" spans="1:8" s="7" customFormat="1" ht="66" x14ac:dyDescent="0.25">
      <c r="A21" s="73">
        <v>5</v>
      </c>
      <c r="B21" s="17" t="s">
        <v>115</v>
      </c>
      <c r="C21" s="67">
        <f>SUM(C22:C22)</f>
        <v>1938.34</v>
      </c>
      <c r="D21" s="67">
        <f>SUM(D22:D22)</f>
        <v>1938.34</v>
      </c>
      <c r="E21" s="67">
        <f>IFERROR(D21/C21*100,0)</f>
        <v>100</v>
      </c>
      <c r="F21" s="111" t="s">
        <v>114</v>
      </c>
      <c r="H21" s="168" t="str">
        <f>B437</f>
        <v>18. Муниципальная программа «Управление муниципальными финансами в городе Когалыме»</v>
      </c>
    </row>
    <row r="22" spans="1:8" s="3" customFormat="1" x14ac:dyDescent="0.25">
      <c r="A22" s="73"/>
      <c r="B22" s="19" t="s">
        <v>5</v>
      </c>
      <c r="C22" s="71">
        <v>1938.34</v>
      </c>
      <c r="D22" s="71">
        <v>1938.34</v>
      </c>
      <c r="E22" s="71">
        <f t="shared" ref="E22" si="5">IFERROR(D22/C22*100,0)</f>
        <v>100</v>
      </c>
      <c r="F22" s="28"/>
      <c r="H22" s="163" t="str">
        <f>B448</f>
        <v>19. Муниципальная программа «Развитие гражданского общества города Когалыма»</v>
      </c>
    </row>
    <row r="23" spans="1:8" s="7" customFormat="1" ht="187.5" customHeight="1" x14ac:dyDescent="0.25">
      <c r="A23" s="73">
        <v>6</v>
      </c>
      <c r="B23" s="17" t="s">
        <v>98</v>
      </c>
      <c r="C23" s="67">
        <f>SUM(C24:C27)</f>
        <v>3286204.12</v>
      </c>
      <c r="D23" s="67">
        <f>SUM(D24:D27)</f>
        <v>3255923.4750000001</v>
      </c>
      <c r="E23" s="67">
        <f>IFERROR(D23/C23*100,0)</f>
        <v>99.078552521564006</v>
      </c>
      <c r="F23" s="111" t="s">
        <v>116</v>
      </c>
      <c r="H23" s="166" t="str">
        <f>B461</f>
        <v>20. Муниципальная программа "Развитие малого и среднего предпринимательства и инвестиционной деятельности в городе Когалыме"</v>
      </c>
    </row>
    <row r="24" spans="1:8" s="3" customFormat="1" x14ac:dyDescent="0.25">
      <c r="A24" s="73"/>
      <c r="B24" s="99" t="s">
        <v>7</v>
      </c>
      <c r="C24" s="71">
        <v>20652</v>
      </c>
      <c r="D24" s="71">
        <v>19884.315000000002</v>
      </c>
      <c r="E24" s="71">
        <f>IFERROR(D24/C24*100,0)</f>
        <v>96.282757117954688</v>
      </c>
      <c r="F24" s="28"/>
      <c r="H24" s="169"/>
    </row>
    <row r="25" spans="1:8" s="10" customFormat="1" x14ac:dyDescent="0.25">
      <c r="A25" s="73"/>
      <c r="B25" s="99" t="s">
        <v>4</v>
      </c>
      <c r="C25" s="71">
        <v>2667656.1</v>
      </c>
      <c r="D25" s="71">
        <v>2654923.719</v>
      </c>
      <c r="E25" s="71">
        <f>IFERROR(D25/C25*100,0)</f>
        <v>99.522712803947996</v>
      </c>
      <c r="F25" s="16"/>
      <c r="H25" s="169"/>
    </row>
    <row r="26" spans="1:8" s="3" customFormat="1" x14ac:dyDescent="0.25">
      <c r="A26" s="73"/>
      <c r="B26" s="19" t="s">
        <v>5</v>
      </c>
      <c r="C26" s="71">
        <v>597896.02</v>
      </c>
      <c r="D26" s="71">
        <v>581115.44099999999</v>
      </c>
      <c r="E26" s="71">
        <f t="shared" ref="E26:E27" si="6">IFERROR(D26/C26*100,0)</f>
        <v>97.193395099034106</v>
      </c>
      <c r="F26" s="28"/>
      <c r="H26" s="169"/>
    </row>
    <row r="27" spans="1:8" s="11" customFormat="1" x14ac:dyDescent="0.25">
      <c r="A27" s="77"/>
      <c r="B27" s="99" t="s">
        <v>36</v>
      </c>
      <c r="C27" s="71">
        <v>0</v>
      </c>
      <c r="D27" s="71">
        <v>0</v>
      </c>
      <c r="E27" s="71">
        <f t="shared" si="6"/>
        <v>0</v>
      </c>
      <c r="F27" s="30"/>
      <c r="H27" s="170"/>
    </row>
    <row r="28" spans="1:8" s="7" customFormat="1" ht="66" x14ac:dyDescent="0.25">
      <c r="A28" s="73"/>
      <c r="B28" s="17" t="s">
        <v>100</v>
      </c>
      <c r="C28" s="67">
        <f>C29+C32+C35+C38</f>
        <v>267646.42</v>
      </c>
      <c r="D28" s="67">
        <f>D29+D32+D35+D38</f>
        <v>261304.35799999998</v>
      </c>
      <c r="E28" s="67">
        <f>IFERROR(D28/C28*100,0)</f>
        <v>97.63043271791193</v>
      </c>
      <c r="F28" s="14"/>
      <c r="H28" s="171"/>
    </row>
    <row r="29" spans="1:8" s="3" customFormat="1" ht="105" customHeight="1" x14ac:dyDescent="0.25">
      <c r="A29" s="73">
        <v>7</v>
      </c>
      <c r="B29" s="17" t="s">
        <v>101</v>
      </c>
      <c r="C29" s="67">
        <f>SUM(C30:C31)</f>
        <v>60670.51</v>
      </c>
      <c r="D29" s="67">
        <f>SUM(D30:D31)</f>
        <v>58375.28</v>
      </c>
      <c r="E29" s="67">
        <f>IFERROR(D29/C29*100,0)</f>
        <v>96.216893512185734</v>
      </c>
      <c r="F29" s="19" t="s">
        <v>110</v>
      </c>
      <c r="H29" s="169"/>
    </row>
    <row r="30" spans="1:8" s="3" customFormat="1" x14ac:dyDescent="0.25">
      <c r="A30" s="73"/>
      <c r="B30" s="99" t="s">
        <v>4</v>
      </c>
      <c r="C30" s="71">
        <v>32627.200000000001</v>
      </c>
      <c r="D30" s="71">
        <v>32154.499999999996</v>
      </c>
      <c r="E30" s="71">
        <f t="shared" ref="E30:E31" si="7">IFERROR(D30/C30*100,0)</f>
        <v>98.551208807375417</v>
      </c>
      <c r="F30" s="16"/>
      <c r="H30" s="169"/>
    </row>
    <row r="31" spans="1:8" s="3" customFormat="1" x14ac:dyDescent="0.25">
      <c r="A31" s="73"/>
      <c r="B31" s="99" t="s">
        <v>5</v>
      </c>
      <c r="C31" s="71">
        <v>28043.31</v>
      </c>
      <c r="D31" s="71">
        <v>26220.78</v>
      </c>
      <c r="E31" s="71">
        <f t="shared" si="7"/>
        <v>93.501016820054403</v>
      </c>
      <c r="F31" s="28"/>
      <c r="H31" s="169"/>
    </row>
    <row r="32" spans="1:8" s="3" customFormat="1" ht="364.5" customHeight="1" x14ac:dyDescent="0.25">
      <c r="A32" s="73">
        <v>8</v>
      </c>
      <c r="B32" s="17" t="s">
        <v>102</v>
      </c>
      <c r="C32" s="67">
        <f>SUM(C33:C33)</f>
        <v>83819.8</v>
      </c>
      <c r="D32" s="67">
        <f>SUM(D33:D33)</f>
        <v>83125.75499999999</v>
      </c>
      <c r="E32" s="67">
        <f>IFERROR(D32/C32*100,0)</f>
        <v>99.171979651585886</v>
      </c>
      <c r="F32" s="19" t="s">
        <v>117</v>
      </c>
      <c r="H32" s="169"/>
    </row>
    <row r="33" spans="1:9" s="3" customFormat="1" x14ac:dyDescent="0.25">
      <c r="A33" s="73"/>
      <c r="B33" s="99" t="s">
        <v>5</v>
      </c>
      <c r="C33" s="71">
        <v>83819.8</v>
      </c>
      <c r="D33" s="71">
        <v>83125.75499999999</v>
      </c>
      <c r="E33" s="71">
        <f t="shared" ref="E33" si="8">IFERROR(D33/C33*100,0)</f>
        <v>99.171979651585886</v>
      </c>
      <c r="F33" s="28"/>
      <c r="H33" s="169"/>
    </row>
    <row r="34" spans="1:9" s="3" customFormat="1" ht="33" x14ac:dyDescent="0.25">
      <c r="A34" s="73"/>
      <c r="B34" s="17" t="s">
        <v>103</v>
      </c>
      <c r="C34" s="71"/>
      <c r="D34" s="87"/>
      <c r="E34" s="87"/>
      <c r="F34" s="28"/>
      <c r="H34" s="169"/>
    </row>
    <row r="35" spans="1:9" s="3" customFormat="1" ht="119.25" customHeight="1" x14ac:dyDescent="0.25">
      <c r="A35" s="73">
        <v>9</v>
      </c>
      <c r="B35" s="17" t="s">
        <v>104</v>
      </c>
      <c r="C35" s="67">
        <f>SUM(C36:C36)</f>
        <v>70594.91</v>
      </c>
      <c r="D35" s="67">
        <f>SUM(D36:D36)</f>
        <v>68195.793000000005</v>
      </c>
      <c r="E35" s="67">
        <f>IFERROR(D35/C35*100,0)</f>
        <v>96.601572266329114</v>
      </c>
      <c r="F35" s="14" t="s">
        <v>111</v>
      </c>
      <c r="H35" s="169"/>
    </row>
    <row r="36" spans="1:9" s="4" customFormat="1" x14ac:dyDescent="0.25">
      <c r="A36" s="73"/>
      <c r="B36" s="99" t="s">
        <v>5</v>
      </c>
      <c r="C36" s="71">
        <v>70594.91</v>
      </c>
      <c r="D36" s="71">
        <v>68195.793000000005</v>
      </c>
      <c r="E36" s="71">
        <f t="shared" ref="E36" si="9">IFERROR(D36/C36*100,0)</f>
        <v>96.601572266329114</v>
      </c>
      <c r="F36" s="28"/>
      <c r="H36" s="171"/>
    </row>
    <row r="37" spans="1:9" s="4" customFormat="1" ht="49.5" x14ac:dyDescent="0.25">
      <c r="A37" s="73"/>
      <c r="B37" s="17" t="s">
        <v>105</v>
      </c>
      <c r="C37" s="71"/>
      <c r="D37" s="87"/>
      <c r="E37" s="87"/>
      <c r="F37" s="28"/>
      <c r="H37" s="171"/>
    </row>
    <row r="38" spans="1:9" s="3" customFormat="1" ht="114" customHeight="1" x14ac:dyDescent="0.25">
      <c r="A38" s="73">
        <v>10</v>
      </c>
      <c r="B38" s="124" t="s">
        <v>97</v>
      </c>
      <c r="C38" s="67">
        <f>SUM(C39:C39)</f>
        <v>52561.2</v>
      </c>
      <c r="D38" s="67">
        <f>SUM(D39:D39)</f>
        <v>51607.53</v>
      </c>
      <c r="E38" s="67">
        <f>IFERROR(D38/C38*100,0)</f>
        <v>98.185600785370198</v>
      </c>
      <c r="F38" s="19" t="s">
        <v>118</v>
      </c>
      <c r="H38" s="169"/>
    </row>
    <row r="39" spans="1:9" s="3" customFormat="1" x14ac:dyDescent="0.25">
      <c r="A39" s="73"/>
      <c r="B39" s="99" t="s">
        <v>5</v>
      </c>
      <c r="C39" s="71">
        <v>52561.2</v>
      </c>
      <c r="D39" s="71">
        <v>51607.53</v>
      </c>
      <c r="E39" s="70">
        <f t="shared" ref="E39" si="10">IFERROR(D39/C39*100,0)</f>
        <v>98.185600785370198</v>
      </c>
      <c r="F39" s="29"/>
      <c r="H39" s="169"/>
    </row>
    <row r="40" spans="1:9" x14ac:dyDescent="0.25">
      <c r="A40" s="73"/>
      <c r="B40" s="49" t="s">
        <v>6</v>
      </c>
      <c r="C40" s="69">
        <f>SUM(C41:C44)</f>
        <v>5110220.63</v>
      </c>
      <c r="D40" s="69">
        <f>SUM(D41:D44)</f>
        <v>4658505.8150000004</v>
      </c>
      <c r="E40" s="69">
        <f>IFERROR(D40/C40*100,0)</f>
        <v>91.160561398305035</v>
      </c>
      <c r="F40" s="32"/>
    </row>
    <row r="41" spans="1:9" x14ac:dyDescent="0.25">
      <c r="A41" s="73"/>
      <c r="B41" s="19" t="s">
        <v>9</v>
      </c>
      <c r="C41" s="100">
        <f>C9+C24+C13</f>
        <v>131682.69999999998</v>
      </c>
      <c r="D41" s="100">
        <f>D9+D24+D13</f>
        <v>130749.51500000001</v>
      </c>
      <c r="E41" s="70">
        <f>IFERROR(D41/C41*100,0)</f>
        <v>99.291338194007281</v>
      </c>
      <c r="F41" s="24"/>
    </row>
    <row r="42" spans="1:9" x14ac:dyDescent="0.25">
      <c r="A42" s="73"/>
      <c r="B42" s="19" t="s">
        <v>4</v>
      </c>
      <c r="C42" s="100">
        <f>C10+C17+C25+C30+C14</f>
        <v>3995769.03</v>
      </c>
      <c r="D42" s="100">
        <f>ROUNDDOWN(D10+D17+D25+D30+D14,1)</f>
        <v>3609130.2</v>
      </c>
      <c r="E42" s="70">
        <f t="shared" ref="E42:E44" si="11">IFERROR(D42/C42*100,0)</f>
        <v>90.323794316009312</v>
      </c>
      <c r="F42" s="16"/>
      <c r="G42" s="85"/>
      <c r="I42" s="86"/>
    </row>
    <row r="43" spans="1:9" x14ac:dyDescent="0.25">
      <c r="A43" s="73"/>
      <c r="B43" s="19" t="s">
        <v>5</v>
      </c>
      <c r="C43" s="100">
        <f>ROUNDUP(C11+C18+C20+C22+C26+C31+C33+C36+C39+C15,1)</f>
        <v>982768.9</v>
      </c>
      <c r="D43" s="100">
        <f>ROUNDDOWN(D11+D18+D20+D22+D26+D31+D33+D36+D39+D15,1)</f>
        <v>918626.1</v>
      </c>
      <c r="E43" s="70">
        <f t="shared" si="11"/>
        <v>93.473257039371106</v>
      </c>
      <c r="F43" s="24"/>
    </row>
    <row r="44" spans="1:9" x14ac:dyDescent="0.25">
      <c r="A44" s="73"/>
      <c r="B44" s="19" t="s">
        <v>36</v>
      </c>
      <c r="C44" s="100">
        <f>C27</f>
        <v>0</v>
      </c>
      <c r="D44" s="100">
        <f>D27</f>
        <v>0</v>
      </c>
      <c r="E44" s="70">
        <f t="shared" si="11"/>
        <v>0</v>
      </c>
      <c r="F44" s="24"/>
    </row>
    <row r="45" spans="1:9" s="6" customFormat="1" ht="27.75" customHeight="1" x14ac:dyDescent="0.25">
      <c r="A45" s="75"/>
      <c r="B45" s="179" t="s">
        <v>126</v>
      </c>
      <c r="C45" s="179"/>
      <c r="D45" s="179"/>
      <c r="E45" s="179"/>
      <c r="F45" s="179"/>
      <c r="H45" s="173"/>
    </row>
    <row r="46" spans="1:9" s="4" customFormat="1" ht="82.5" x14ac:dyDescent="0.25">
      <c r="A46" s="73"/>
      <c r="B46" s="48" t="s">
        <v>35</v>
      </c>
      <c r="C46" s="67">
        <f>C47+C52</f>
        <v>38586.339999999997</v>
      </c>
      <c r="D46" s="67">
        <f>D47+D52</f>
        <v>38372.76</v>
      </c>
      <c r="E46" s="68">
        <f>IFERROR(D46/C46*100,0)</f>
        <v>99.4464880576909</v>
      </c>
      <c r="F46" s="23"/>
      <c r="H46" s="171"/>
    </row>
    <row r="47" spans="1:9" s="7" customFormat="1" ht="125.25" customHeight="1" x14ac:dyDescent="0.25">
      <c r="A47" s="73">
        <v>11</v>
      </c>
      <c r="B47" s="17" t="s">
        <v>39</v>
      </c>
      <c r="C47" s="67">
        <f>SUM(C48:C51)</f>
        <v>115</v>
      </c>
      <c r="D47" s="67">
        <f>SUM(D48:D51)</f>
        <v>105.16</v>
      </c>
      <c r="E47" s="67">
        <f>IFERROR(D47/C47*100,0)</f>
        <v>91.443478260869554</v>
      </c>
      <c r="F47" s="19" t="s">
        <v>147</v>
      </c>
      <c r="H47" s="171"/>
    </row>
    <row r="48" spans="1:9" x14ac:dyDescent="0.25">
      <c r="A48" s="73"/>
      <c r="B48" s="18" t="s">
        <v>9</v>
      </c>
      <c r="C48" s="70">
        <v>0</v>
      </c>
      <c r="D48" s="70">
        <v>0</v>
      </c>
      <c r="E48" s="70">
        <f>IFERROR(D48/C48*100,0)</f>
        <v>0</v>
      </c>
      <c r="F48" s="24"/>
    </row>
    <row r="49" spans="1:8" x14ac:dyDescent="0.25">
      <c r="A49" s="73"/>
      <c r="B49" s="18" t="s">
        <v>4</v>
      </c>
      <c r="C49" s="70">
        <v>0</v>
      </c>
      <c r="D49" s="70">
        <v>0</v>
      </c>
      <c r="E49" s="70">
        <f t="shared" ref="E49:E51" si="12">IFERROR(D49/C49*100,0)</f>
        <v>0</v>
      </c>
      <c r="F49" s="24"/>
    </row>
    <row r="50" spans="1:8" x14ac:dyDescent="0.25">
      <c r="A50" s="73"/>
      <c r="B50" s="19" t="s">
        <v>5</v>
      </c>
      <c r="C50" s="71">
        <v>115</v>
      </c>
      <c r="D50" s="71">
        <v>105.16</v>
      </c>
      <c r="E50" s="70">
        <f t="shared" si="12"/>
        <v>91.443478260869554</v>
      </c>
      <c r="F50" s="16"/>
    </row>
    <row r="51" spans="1:8" x14ac:dyDescent="0.25">
      <c r="A51" s="73"/>
      <c r="B51" s="19" t="s">
        <v>36</v>
      </c>
      <c r="C51" s="70">
        <v>0</v>
      </c>
      <c r="D51" s="70">
        <v>0</v>
      </c>
      <c r="E51" s="70">
        <f t="shared" si="12"/>
        <v>0</v>
      </c>
      <c r="F51" s="16"/>
    </row>
    <row r="52" spans="1:8" s="7" customFormat="1" ht="49.5" x14ac:dyDescent="0.25">
      <c r="A52" s="73">
        <v>12</v>
      </c>
      <c r="B52" s="17" t="s">
        <v>40</v>
      </c>
      <c r="C52" s="67">
        <f>SUM(C53:C56)</f>
        <v>38471.339999999997</v>
      </c>
      <c r="D52" s="67">
        <f>SUM(D53:D56)</f>
        <v>38267.599999999999</v>
      </c>
      <c r="E52" s="67">
        <f>IFERROR(D52/C52*100,0)</f>
        <v>99.470410960470829</v>
      </c>
      <c r="F52" s="18"/>
      <c r="H52" s="171"/>
    </row>
    <row r="53" spans="1:8" x14ac:dyDescent="0.25">
      <c r="A53" s="73"/>
      <c r="B53" s="18" t="s">
        <v>9</v>
      </c>
      <c r="C53" s="70">
        <v>0</v>
      </c>
      <c r="D53" s="70">
        <v>0</v>
      </c>
      <c r="E53" s="70">
        <f>IFERROR(D53/C53*100,0)</f>
        <v>0</v>
      </c>
      <c r="F53" s="25"/>
    </row>
    <row r="54" spans="1:8" x14ac:dyDescent="0.25">
      <c r="A54" s="73"/>
      <c r="B54" s="18" t="s">
        <v>4</v>
      </c>
      <c r="C54" s="71">
        <v>0</v>
      </c>
      <c r="D54" s="71">
        <v>0</v>
      </c>
      <c r="E54" s="70">
        <f t="shared" ref="E54:E61" si="13">IFERROR(D54/C54*100,0)</f>
        <v>0</v>
      </c>
      <c r="F54" s="25"/>
    </row>
    <row r="55" spans="1:8" x14ac:dyDescent="0.25">
      <c r="A55" s="73"/>
      <c r="B55" s="19" t="s">
        <v>5</v>
      </c>
      <c r="C55" s="71">
        <v>38471.339999999997</v>
      </c>
      <c r="D55" s="71">
        <v>38267.599999999999</v>
      </c>
      <c r="E55" s="70">
        <f t="shared" si="13"/>
        <v>99.470410960470829</v>
      </c>
      <c r="F55" s="19"/>
      <c r="H55" s="174"/>
    </row>
    <row r="56" spans="1:8" x14ac:dyDescent="0.25">
      <c r="A56" s="73"/>
      <c r="B56" s="19" t="s">
        <v>196</v>
      </c>
      <c r="C56" s="70">
        <v>0</v>
      </c>
      <c r="D56" s="70">
        <v>0</v>
      </c>
      <c r="E56" s="70">
        <f t="shared" si="13"/>
        <v>0</v>
      </c>
      <c r="F56" s="19"/>
    </row>
    <row r="57" spans="1:8" s="3" customFormat="1" x14ac:dyDescent="0.25">
      <c r="A57" s="73"/>
      <c r="B57" s="49" t="s">
        <v>6</v>
      </c>
      <c r="C57" s="69">
        <f>SUM(C58:C61)</f>
        <v>38586.339999999997</v>
      </c>
      <c r="D57" s="69">
        <f>SUM(D58:D61)</f>
        <v>38372.76</v>
      </c>
      <c r="E57" s="69">
        <f t="shared" ref="E57:E58" si="14">IFERROR(D57/C57*100,0)</f>
        <v>99.4464880576909</v>
      </c>
      <c r="F57" s="26"/>
      <c r="H57" s="169"/>
    </row>
    <row r="58" spans="1:8" s="4" customFormat="1" ht="26.25" customHeight="1" x14ac:dyDescent="0.25">
      <c r="A58" s="73"/>
      <c r="B58" s="18" t="s">
        <v>9</v>
      </c>
      <c r="C58" s="71">
        <f>C48+C53</f>
        <v>0</v>
      </c>
      <c r="D58" s="71">
        <f>D48+D53</f>
        <v>0</v>
      </c>
      <c r="E58" s="70">
        <f t="shared" si="14"/>
        <v>0</v>
      </c>
      <c r="F58" s="25"/>
      <c r="H58" s="171"/>
    </row>
    <row r="59" spans="1:8" s="3" customFormat="1" x14ac:dyDescent="0.25">
      <c r="A59" s="73"/>
      <c r="B59" s="19" t="s">
        <v>4</v>
      </c>
      <c r="C59" s="71">
        <f t="shared" ref="C59:D61" si="15">C49+C54</f>
        <v>0</v>
      </c>
      <c r="D59" s="71">
        <f t="shared" si="15"/>
        <v>0</v>
      </c>
      <c r="E59" s="70">
        <f t="shared" si="13"/>
        <v>0</v>
      </c>
      <c r="F59" s="19"/>
      <c r="H59" s="169"/>
    </row>
    <row r="60" spans="1:8" s="4" customFormat="1" x14ac:dyDescent="0.25">
      <c r="A60" s="73"/>
      <c r="B60" s="19" t="s">
        <v>5</v>
      </c>
      <c r="C60" s="71">
        <f t="shared" si="15"/>
        <v>38586.339999999997</v>
      </c>
      <c r="D60" s="71">
        <f t="shared" si="15"/>
        <v>38372.76</v>
      </c>
      <c r="E60" s="70">
        <f t="shared" si="13"/>
        <v>99.4464880576909</v>
      </c>
      <c r="F60" s="19"/>
      <c r="H60" s="171"/>
    </row>
    <row r="61" spans="1:8" x14ac:dyDescent="0.25">
      <c r="A61" s="73"/>
      <c r="B61" s="19" t="s">
        <v>196</v>
      </c>
      <c r="C61" s="71">
        <f t="shared" si="15"/>
        <v>0</v>
      </c>
      <c r="D61" s="71">
        <f t="shared" si="15"/>
        <v>0</v>
      </c>
      <c r="E61" s="70">
        <f t="shared" si="13"/>
        <v>0</v>
      </c>
      <c r="F61" s="19"/>
    </row>
    <row r="62" spans="1:8" ht="21.75" customHeight="1" x14ac:dyDescent="0.25">
      <c r="B62" s="182" t="s">
        <v>27</v>
      </c>
      <c r="C62" s="183"/>
      <c r="D62" s="183"/>
      <c r="E62" s="183"/>
      <c r="F62" s="184"/>
    </row>
    <row r="63" spans="1:8" s="3" customFormat="1" ht="51.75" customHeight="1" x14ac:dyDescent="0.25">
      <c r="A63" s="73"/>
      <c r="B63" s="17" t="s">
        <v>139</v>
      </c>
      <c r="C63" s="132">
        <f>C76+C80+C84+C64+C68+C72</f>
        <v>808471.10999999987</v>
      </c>
      <c r="D63" s="132">
        <f>D76+D80+D84+D64+D68+D72</f>
        <v>806715.69799999997</v>
      </c>
      <c r="E63" s="68">
        <f>IFERROR(D63/C63*100,0)</f>
        <v>99.782872637217693</v>
      </c>
      <c r="F63" s="16"/>
      <c r="H63" s="169"/>
    </row>
    <row r="64" spans="1:8" s="3" customFormat="1" ht="115.5" x14ac:dyDescent="0.25">
      <c r="A64" s="73">
        <v>13</v>
      </c>
      <c r="B64" s="17" t="s">
        <v>140</v>
      </c>
      <c r="C64" s="132">
        <f>C65+C66+C67</f>
        <v>735.90000000000009</v>
      </c>
      <c r="D64" s="132">
        <f>D65+D66+D67</f>
        <v>735.9</v>
      </c>
      <c r="E64" s="67">
        <f>IFERROR(D64/C64*100,0)</f>
        <v>99.999999999999986</v>
      </c>
      <c r="F64" s="19" t="s">
        <v>169</v>
      </c>
      <c r="H64" s="169"/>
    </row>
    <row r="65" spans="1:8" s="3" customFormat="1" x14ac:dyDescent="0.25">
      <c r="A65" s="73"/>
      <c r="B65" s="109" t="s">
        <v>7</v>
      </c>
      <c r="C65" s="132">
        <v>96.4</v>
      </c>
      <c r="D65" s="132">
        <v>96.4</v>
      </c>
      <c r="E65" s="67">
        <f t="shared" ref="E65:E67" si="16">IFERROR(D65/C65*100,0)</f>
        <v>100</v>
      </c>
      <c r="F65" s="16"/>
      <c r="H65" s="169"/>
    </row>
    <row r="66" spans="1:8" s="3" customFormat="1" x14ac:dyDescent="0.25">
      <c r="A66" s="73"/>
      <c r="B66" s="110" t="s">
        <v>4</v>
      </c>
      <c r="C66" s="132">
        <v>492.2</v>
      </c>
      <c r="D66" s="132">
        <v>492.2</v>
      </c>
      <c r="E66" s="67">
        <f t="shared" si="16"/>
        <v>100</v>
      </c>
      <c r="F66" s="16"/>
      <c r="H66" s="169"/>
    </row>
    <row r="67" spans="1:8" s="3" customFormat="1" x14ac:dyDescent="0.25">
      <c r="A67" s="73"/>
      <c r="B67" s="110" t="s">
        <v>5</v>
      </c>
      <c r="C67" s="132">
        <v>147.30000000000001</v>
      </c>
      <c r="D67" s="132">
        <f>ROUNDUP(147.23,1)</f>
        <v>147.29999999999998</v>
      </c>
      <c r="E67" s="67">
        <f t="shared" si="16"/>
        <v>99.999999999999972</v>
      </c>
      <c r="F67" s="16"/>
      <c r="H67" s="169"/>
    </row>
    <row r="68" spans="1:8" s="3" customFormat="1" ht="51.75" customHeight="1" x14ac:dyDescent="0.25">
      <c r="A68" s="73">
        <v>14</v>
      </c>
      <c r="B68" s="17" t="s">
        <v>141</v>
      </c>
      <c r="C68" s="132">
        <f>C69+C70+C71</f>
        <v>17366.900000000001</v>
      </c>
      <c r="D68" s="132">
        <f>D69+D70+D71</f>
        <v>17366.902000000002</v>
      </c>
      <c r="E68" s="67">
        <f>IFERROR(D68/C68*100,0)</f>
        <v>100.00001151616004</v>
      </c>
      <c r="F68" s="19" t="s">
        <v>148</v>
      </c>
      <c r="H68" s="169"/>
    </row>
    <row r="69" spans="1:8" s="3" customFormat="1" x14ac:dyDescent="0.25">
      <c r="A69" s="73"/>
      <c r="B69" s="109" t="s">
        <v>7</v>
      </c>
      <c r="C69" s="132">
        <v>6637.61</v>
      </c>
      <c r="D69" s="132">
        <v>6637.61</v>
      </c>
      <c r="E69" s="67">
        <f t="shared" ref="E69:E71" si="17">IFERROR(D69/C69*100,0)</f>
        <v>100</v>
      </c>
      <c r="F69" s="16"/>
      <c r="H69" s="169"/>
    </row>
    <row r="70" spans="1:8" s="3" customFormat="1" x14ac:dyDescent="0.25">
      <c r="A70" s="73"/>
      <c r="B70" s="110" t="s">
        <v>4</v>
      </c>
      <c r="C70" s="132">
        <v>10381.89</v>
      </c>
      <c r="D70" s="132">
        <v>10381.892</v>
      </c>
      <c r="E70" s="67">
        <f t="shared" si="17"/>
        <v>100.00001926431507</v>
      </c>
      <c r="F70" s="16"/>
      <c r="H70" s="169"/>
    </row>
    <row r="71" spans="1:8" s="3" customFormat="1" x14ac:dyDescent="0.25">
      <c r="A71" s="73"/>
      <c r="B71" s="110" t="s">
        <v>5</v>
      </c>
      <c r="C71" s="132">
        <v>347.4</v>
      </c>
      <c r="D71" s="132">
        <f>ROUNDUP(347.336,1)</f>
        <v>347.40000000000003</v>
      </c>
      <c r="E71" s="67">
        <f t="shared" si="17"/>
        <v>100.00000000000003</v>
      </c>
      <c r="F71" s="16"/>
      <c r="H71" s="169"/>
    </row>
    <row r="72" spans="1:8" s="3" customFormat="1" ht="154.5" customHeight="1" x14ac:dyDescent="0.25">
      <c r="A72" s="73">
        <v>15</v>
      </c>
      <c r="B72" s="17" t="s">
        <v>142</v>
      </c>
      <c r="C72" s="132">
        <f>C73+C74+C75</f>
        <v>599372.19999999995</v>
      </c>
      <c r="D72" s="132">
        <f>D73+D74+D75</f>
        <v>597998.19999999995</v>
      </c>
      <c r="E72" s="67">
        <f>IFERROR(D72/C72*100,0)</f>
        <v>99.770760138691784</v>
      </c>
      <c r="F72" s="19" t="s">
        <v>170</v>
      </c>
      <c r="H72" s="169"/>
    </row>
    <row r="73" spans="1:8" s="3" customFormat="1" x14ac:dyDescent="0.25">
      <c r="A73" s="73"/>
      <c r="B73" s="109" t="s">
        <v>7</v>
      </c>
      <c r="C73" s="132">
        <v>0</v>
      </c>
      <c r="D73" s="132">
        <v>0</v>
      </c>
      <c r="E73" s="67">
        <f t="shared" ref="E73:E75" si="18">IFERROR(D73/C73*100,0)</f>
        <v>0</v>
      </c>
      <c r="F73" s="16"/>
      <c r="H73" s="169"/>
    </row>
    <row r="74" spans="1:8" s="3" customFormat="1" x14ac:dyDescent="0.25">
      <c r="A74" s="73"/>
      <c r="B74" s="110" t="s">
        <v>4</v>
      </c>
      <c r="C74" s="132">
        <v>1685</v>
      </c>
      <c r="D74" s="132">
        <v>1685</v>
      </c>
      <c r="E74" s="67">
        <f t="shared" si="18"/>
        <v>100</v>
      </c>
      <c r="F74" s="16"/>
      <c r="H74" s="169"/>
    </row>
    <row r="75" spans="1:8" s="3" customFormat="1" x14ac:dyDescent="0.25">
      <c r="A75" s="73"/>
      <c r="B75" s="110" t="s">
        <v>5</v>
      </c>
      <c r="C75" s="132">
        <v>597687.19999999995</v>
      </c>
      <c r="D75" s="132">
        <f>ROUNDUP(596313.137,1)</f>
        <v>596313.19999999995</v>
      </c>
      <c r="E75" s="67">
        <f t="shared" si="18"/>
        <v>99.770113865580527</v>
      </c>
      <c r="F75" s="16"/>
      <c r="H75" s="169"/>
    </row>
    <row r="76" spans="1:8" s="7" customFormat="1" ht="49.5" x14ac:dyDescent="0.25">
      <c r="A76" s="73">
        <v>16</v>
      </c>
      <c r="B76" s="17" t="s">
        <v>143</v>
      </c>
      <c r="C76" s="67">
        <f>SUM(C79:C79)</f>
        <v>185261.3</v>
      </c>
      <c r="D76" s="67">
        <f>SUM(D79:D79)</f>
        <v>184912.21599999999</v>
      </c>
      <c r="E76" s="67">
        <f>IFERROR(D76/C76*100,0)</f>
        <v>99.811572087640528</v>
      </c>
      <c r="F76" s="19" t="s">
        <v>159</v>
      </c>
      <c r="H76" s="171"/>
    </row>
    <row r="77" spans="1:8" s="7" customFormat="1" x14ac:dyDescent="0.25">
      <c r="A77" s="73"/>
      <c r="B77" s="109" t="s">
        <v>7</v>
      </c>
      <c r="C77" s="67">
        <v>0</v>
      </c>
      <c r="D77" s="67">
        <v>0</v>
      </c>
      <c r="E77" s="71">
        <f t="shared" ref="E77:E79" si="19">IFERROR(D77/C77*100,0)</f>
        <v>0</v>
      </c>
      <c r="F77" s="16"/>
      <c r="H77" s="171"/>
    </row>
    <row r="78" spans="1:8" s="7" customFormat="1" x14ac:dyDescent="0.25">
      <c r="A78" s="73"/>
      <c r="B78" s="110" t="s">
        <v>4</v>
      </c>
      <c r="C78" s="67">
        <v>0</v>
      </c>
      <c r="D78" s="67">
        <v>0</v>
      </c>
      <c r="E78" s="71">
        <f t="shared" si="19"/>
        <v>0</v>
      </c>
      <c r="F78" s="16"/>
      <c r="H78" s="171"/>
    </row>
    <row r="79" spans="1:8" s="4" customFormat="1" x14ac:dyDescent="0.25">
      <c r="A79" s="73"/>
      <c r="B79" s="110" t="s">
        <v>5</v>
      </c>
      <c r="C79" s="71">
        <v>185261.3</v>
      </c>
      <c r="D79" s="71">
        <v>184912.21599999999</v>
      </c>
      <c r="E79" s="71">
        <f t="shared" si="19"/>
        <v>99.811572087640528</v>
      </c>
      <c r="F79" s="16"/>
      <c r="H79" s="171"/>
    </row>
    <row r="80" spans="1:8" s="10" customFormat="1" ht="33" x14ac:dyDescent="0.25">
      <c r="A80" s="73">
        <v>17</v>
      </c>
      <c r="B80" s="108" t="s">
        <v>144</v>
      </c>
      <c r="C80" s="67">
        <f>SUM(C83:C83)</f>
        <v>5287.71</v>
      </c>
      <c r="D80" s="67">
        <f>SUM(D83:D83)</f>
        <v>5277.1</v>
      </c>
      <c r="E80" s="67">
        <f>IFERROR(D80/C80*100,0)</f>
        <v>99.799346030701386</v>
      </c>
      <c r="F80" s="99" t="s">
        <v>160</v>
      </c>
      <c r="H80" s="169"/>
    </row>
    <row r="81" spans="1:8" s="10" customFormat="1" x14ac:dyDescent="0.25">
      <c r="A81" s="73"/>
      <c r="B81" s="109" t="s">
        <v>7</v>
      </c>
      <c r="C81" s="67">
        <v>0</v>
      </c>
      <c r="D81" s="67">
        <v>0</v>
      </c>
      <c r="E81" s="67">
        <f t="shared" ref="E81:E82" si="20">IFERROR(D81/C81*100,0)</f>
        <v>0</v>
      </c>
      <c r="F81" s="79"/>
      <c r="H81" s="169"/>
    </row>
    <row r="82" spans="1:8" s="10" customFormat="1" x14ac:dyDescent="0.25">
      <c r="A82" s="73"/>
      <c r="B82" s="110" t="s">
        <v>4</v>
      </c>
      <c r="C82" s="67">
        <v>0</v>
      </c>
      <c r="D82" s="67">
        <v>0</v>
      </c>
      <c r="E82" s="67">
        <f t="shared" si="20"/>
        <v>0</v>
      </c>
      <c r="F82" s="79"/>
      <c r="H82" s="169"/>
    </row>
    <row r="83" spans="1:8" s="4" customFormat="1" x14ac:dyDescent="0.25">
      <c r="A83" s="73"/>
      <c r="B83" s="110" t="s">
        <v>5</v>
      </c>
      <c r="C83" s="71">
        <v>5287.71</v>
      </c>
      <c r="D83" s="71">
        <v>5277.1</v>
      </c>
      <c r="E83" s="71">
        <f t="shared" ref="E83" si="21">IFERROR(D83/C83*100,0)</f>
        <v>99.799346030701386</v>
      </c>
      <c r="F83" s="16"/>
      <c r="H83" s="171"/>
    </row>
    <row r="84" spans="1:8" s="10" customFormat="1" ht="82.5" x14ac:dyDescent="0.25">
      <c r="A84" s="73">
        <v>18</v>
      </c>
      <c r="B84" s="108" t="s">
        <v>145</v>
      </c>
      <c r="C84" s="67">
        <f>SUM(C85:C87)</f>
        <v>447.1</v>
      </c>
      <c r="D84" s="67">
        <f>SUM(D85:D87)</f>
        <v>425.38</v>
      </c>
      <c r="E84" s="67">
        <f>IFERROR(D84/C84*100,0)</f>
        <v>95.142026392305965</v>
      </c>
      <c r="F84" s="19" t="s">
        <v>171</v>
      </c>
      <c r="H84" s="169"/>
    </row>
    <row r="85" spans="1:8" s="4" customFormat="1" ht="20.25" customHeight="1" x14ac:dyDescent="0.25">
      <c r="A85" s="76"/>
      <c r="B85" s="109" t="s">
        <v>7</v>
      </c>
      <c r="C85" s="71">
        <v>0</v>
      </c>
      <c r="D85" s="71">
        <v>0</v>
      </c>
      <c r="E85" s="71">
        <f>IFERROR(D85/C85*100,0)</f>
        <v>0</v>
      </c>
      <c r="F85" s="24"/>
      <c r="H85" s="171"/>
    </row>
    <row r="86" spans="1:8" s="10" customFormat="1" ht="18" customHeight="1" x14ac:dyDescent="0.25">
      <c r="A86" s="73"/>
      <c r="B86" s="110" t="s">
        <v>4</v>
      </c>
      <c r="C86" s="71">
        <v>74</v>
      </c>
      <c r="D86" s="71">
        <v>74</v>
      </c>
      <c r="E86" s="71">
        <f t="shared" ref="E86:E87" si="22">IFERROR(D86/C86*100,0)</f>
        <v>100</v>
      </c>
      <c r="F86" s="16"/>
      <c r="H86" s="169"/>
    </row>
    <row r="87" spans="1:8" s="10" customFormat="1" ht="18" customHeight="1" x14ac:dyDescent="0.25">
      <c r="A87" s="73"/>
      <c r="B87" s="110" t="s">
        <v>5</v>
      </c>
      <c r="C87" s="71">
        <v>373.1</v>
      </c>
      <c r="D87" s="71">
        <v>351.38</v>
      </c>
      <c r="E87" s="71">
        <f t="shared" si="22"/>
        <v>94.178504422406846</v>
      </c>
      <c r="F87" s="16"/>
      <c r="H87" s="169"/>
    </row>
    <row r="88" spans="1:8" s="10" customFormat="1" ht="108" customHeight="1" x14ac:dyDescent="0.25">
      <c r="A88" s="73">
        <v>19</v>
      </c>
      <c r="B88" s="108" t="s">
        <v>146</v>
      </c>
      <c r="C88" s="67">
        <f>SUM(C89:C91)</f>
        <v>21386.07</v>
      </c>
      <c r="D88" s="67">
        <f>SUM(D89:D91)</f>
        <v>21040.103999999999</v>
      </c>
      <c r="E88" s="67">
        <f>IFERROR(D88/C88*100,0)</f>
        <v>98.382283420937085</v>
      </c>
      <c r="F88" s="19" t="s">
        <v>149</v>
      </c>
      <c r="H88" s="169"/>
    </row>
    <row r="89" spans="1:8" s="4" customFormat="1" ht="20.25" customHeight="1" x14ac:dyDescent="0.25">
      <c r="A89" s="76"/>
      <c r="B89" s="109" t="s">
        <v>7</v>
      </c>
      <c r="C89" s="71">
        <v>0</v>
      </c>
      <c r="D89" s="71">
        <v>0</v>
      </c>
      <c r="E89" s="70">
        <f>IFERROR(D89/C89*100,0)</f>
        <v>0</v>
      </c>
      <c r="F89" s="24"/>
      <c r="H89" s="171"/>
    </row>
    <row r="90" spans="1:8" s="10" customFormat="1" ht="18" customHeight="1" x14ac:dyDescent="0.25">
      <c r="A90" s="73"/>
      <c r="B90" s="110" t="s">
        <v>4</v>
      </c>
      <c r="C90" s="71">
        <v>0</v>
      </c>
      <c r="D90" s="71">
        <v>0</v>
      </c>
      <c r="E90" s="70">
        <f t="shared" ref="E90:E91" si="23">IFERROR(D90/C90*100,0)</f>
        <v>0</v>
      </c>
      <c r="F90" s="16"/>
      <c r="H90" s="169"/>
    </row>
    <row r="91" spans="1:8" s="10" customFormat="1" ht="18" customHeight="1" x14ac:dyDescent="0.25">
      <c r="A91" s="73"/>
      <c r="B91" s="110" t="s">
        <v>5</v>
      </c>
      <c r="C91" s="71">
        <v>21386.07</v>
      </c>
      <c r="D91" s="71">
        <v>21040.103999999999</v>
      </c>
      <c r="E91" s="70">
        <f t="shared" si="23"/>
        <v>98.382283420937085</v>
      </c>
      <c r="F91" s="16"/>
      <c r="H91" s="169"/>
    </row>
    <row r="92" spans="1:8" s="3" customFormat="1" x14ac:dyDescent="0.25">
      <c r="A92" s="73"/>
      <c r="B92" s="49" t="s">
        <v>6</v>
      </c>
      <c r="C92" s="69">
        <f>SUM(C93:C95)</f>
        <v>829857.2</v>
      </c>
      <c r="D92" s="69">
        <f>SUM(D93:D95)</f>
        <v>827755.79999999993</v>
      </c>
      <c r="E92" s="69">
        <f>IFERROR(D92/C92*100,0)</f>
        <v>99.746775710327029</v>
      </c>
      <c r="F92" s="40"/>
      <c r="H92" s="169"/>
    </row>
    <row r="93" spans="1:8" s="5" customFormat="1" x14ac:dyDescent="0.25">
      <c r="A93" s="73"/>
      <c r="B93" s="19" t="s">
        <v>7</v>
      </c>
      <c r="C93" s="71">
        <f t="shared" ref="C93:C94" si="24">C65+C69+C73+C77+C81+C85+C89</f>
        <v>6734.0099999999993</v>
      </c>
      <c r="D93" s="71">
        <f>ROUNDDOWN(D65+D69+D73+D77+D81+D85+D89,1)</f>
        <v>6734</v>
      </c>
      <c r="E93" s="70">
        <f>IFERROR(D93/C93*100,0)</f>
        <v>99.99985150007204</v>
      </c>
      <c r="F93" s="24"/>
      <c r="H93" s="175"/>
    </row>
    <row r="94" spans="1:8" s="3" customFormat="1" x14ac:dyDescent="0.25">
      <c r="A94" s="73"/>
      <c r="B94" s="19" t="s">
        <v>4</v>
      </c>
      <c r="C94" s="71">
        <f t="shared" si="24"/>
        <v>12633.09</v>
      </c>
      <c r="D94" s="71">
        <f>ROUNDUP(D66+D70+D74+D78+D82+D86+D90,1)</f>
        <v>12633.1</v>
      </c>
      <c r="E94" s="70">
        <f>IFERROR(D94/C94*100,0)</f>
        <v>100.00007915719749</v>
      </c>
      <c r="F94" s="15"/>
      <c r="H94" s="169"/>
    </row>
    <row r="95" spans="1:8" s="3" customFormat="1" x14ac:dyDescent="0.25">
      <c r="A95" s="73"/>
      <c r="B95" s="19" t="s">
        <v>5</v>
      </c>
      <c r="C95" s="71">
        <f>ROUNDUP(C67+C71+C75+C79+C83+C87+C91,1)</f>
        <v>810490.1</v>
      </c>
      <c r="D95" s="71">
        <f>ROUNDUP(D67+D71+D75+D79+D83+D87+D91,1)</f>
        <v>808388.7</v>
      </c>
      <c r="E95" s="70">
        <f t="shared" ref="E95" si="25">IFERROR(D95/C95*100,0)</f>
        <v>99.740724778748074</v>
      </c>
      <c r="F95" s="15"/>
      <c r="H95" s="169"/>
    </row>
    <row r="96" spans="1:8" s="2" customFormat="1" ht="20.25" customHeight="1" x14ac:dyDescent="0.25">
      <c r="A96" s="74"/>
      <c r="B96" s="179" t="s">
        <v>28</v>
      </c>
      <c r="C96" s="181"/>
      <c r="D96" s="181"/>
      <c r="E96" s="181"/>
      <c r="F96" s="181"/>
      <c r="H96" s="176"/>
    </row>
    <row r="97" spans="1:8" s="3" customFormat="1" ht="118.5" customHeight="1" x14ac:dyDescent="0.25">
      <c r="A97" s="73">
        <v>20</v>
      </c>
      <c r="B97" s="108" t="s">
        <v>151</v>
      </c>
      <c r="C97" s="132">
        <f>SUM(C98:C101)</f>
        <v>310717.90000000002</v>
      </c>
      <c r="D97" s="132">
        <f>SUM(D98:D101)</f>
        <v>307089.26500000001</v>
      </c>
      <c r="E97" s="67">
        <f t="shared" ref="E97:E103" si="26">IFERROR(D97/C97*100,0)</f>
        <v>98.83217703260739</v>
      </c>
      <c r="F97" s="104" t="s">
        <v>165</v>
      </c>
      <c r="H97" s="169"/>
    </row>
    <row r="98" spans="1:8" s="3" customFormat="1" x14ac:dyDescent="0.25">
      <c r="A98" s="73"/>
      <c r="B98" s="135" t="s">
        <v>7</v>
      </c>
      <c r="C98" s="112">
        <v>0</v>
      </c>
      <c r="D98" s="112">
        <v>0</v>
      </c>
      <c r="E98" s="71">
        <f t="shared" si="26"/>
        <v>0</v>
      </c>
      <c r="F98" s="109"/>
      <c r="H98" s="169"/>
    </row>
    <row r="99" spans="1:8" s="3" customFormat="1" x14ac:dyDescent="0.25">
      <c r="A99" s="73"/>
      <c r="B99" s="135" t="s">
        <v>4</v>
      </c>
      <c r="C99" s="112">
        <v>2804.7</v>
      </c>
      <c r="D99" s="112">
        <v>2804.7</v>
      </c>
      <c r="E99" s="71">
        <f t="shared" si="26"/>
        <v>100</v>
      </c>
      <c r="F99" s="104"/>
      <c r="H99" s="169"/>
    </row>
    <row r="100" spans="1:8" s="3" customFormat="1" x14ac:dyDescent="0.25">
      <c r="A100" s="73"/>
      <c r="B100" s="115" t="s">
        <v>14</v>
      </c>
      <c r="C100" s="112">
        <v>307913.2</v>
      </c>
      <c r="D100" s="112">
        <v>304284.565</v>
      </c>
      <c r="E100" s="71">
        <f>IFERROR(D100/C100*100,0)</f>
        <v>98.821539641691231</v>
      </c>
      <c r="F100" s="104"/>
      <c r="H100" s="169"/>
    </row>
    <row r="101" spans="1:8" s="3" customFormat="1" x14ac:dyDescent="0.25">
      <c r="A101" s="73"/>
      <c r="B101" s="115" t="s">
        <v>196</v>
      </c>
      <c r="C101" s="112">
        <v>0</v>
      </c>
      <c r="D101" s="112">
        <v>0</v>
      </c>
      <c r="E101" s="71">
        <f t="shared" si="26"/>
        <v>0</v>
      </c>
      <c r="F101" s="136"/>
      <c r="H101" s="169"/>
    </row>
    <row r="102" spans="1:8" s="2" customFormat="1" ht="117" customHeight="1" x14ac:dyDescent="0.25">
      <c r="A102" s="74">
        <v>21</v>
      </c>
      <c r="B102" s="108" t="s">
        <v>150</v>
      </c>
      <c r="C102" s="67">
        <f>SUM(C103:C106)</f>
        <v>37370.800000000003</v>
      </c>
      <c r="D102" s="67">
        <f>SUM(D103:D106)</f>
        <v>37045.495000000003</v>
      </c>
      <c r="E102" s="67">
        <f t="shared" si="26"/>
        <v>99.129520909373099</v>
      </c>
      <c r="F102" s="104" t="s">
        <v>164</v>
      </c>
      <c r="H102" s="176"/>
    </row>
    <row r="103" spans="1:8" s="3" customFormat="1" x14ac:dyDescent="0.25">
      <c r="A103" s="73"/>
      <c r="B103" s="99" t="s">
        <v>7</v>
      </c>
      <c r="C103" s="71">
        <v>0</v>
      </c>
      <c r="D103" s="71">
        <v>0</v>
      </c>
      <c r="E103" s="71">
        <f t="shared" si="26"/>
        <v>0</v>
      </c>
      <c r="F103" s="29"/>
      <c r="H103" s="169"/>
    </row>
    <row r="104" spans="1:8" s="2" customFormat="1" x14ac:dyDescent="0.25">
      <c r="A104" s="74"/>
      <c r="B104" s="99" t="s">
        <v>4</v>
      </c>
      <c r="C104" s="112">
        <v>14671.8</v>
      </c>
      <c r="D104" s="71">
        <v>14671.26</v>
      </c>
      <c r="E104" s="71">
        <f>IFERROR(D104/C104*100,0)</f>
        <v>99.996319470003698</v>
      </c>
      <c r="F104" s="15"/>
      <c r="H104" s="176"/>
    </row>
    <row r="105" spans="1:8" s="2" customFormat="1" x14ac:dyDescent="0.25">
      <c r="A105" s="74"/>
      <c r="B105" s="115" t="s">
        <v>14</v>
      </c>
      <c r="C105" s="112">
        <v>22699</v>
      </c>
      <c r="D105" s="71">
        <v>22374.235000000001</v>
      </c>
      <c r="E105" s="71">
        <f>IFERROR(D105/C105*100,0)</f>
        <v>98.5692541521653</v>
      </c>
      <c r="F105" s="15"/>
      <c r="H105" s="176"/>
    </row>
    <row r="106" spans="1:8" s="3" customFormat="1" x14ac:dyDescent="0.25">
      <c r="A106" s="73"/>
      <c r="B106" s="19" t="s">
        <v>196</v>
      </c>
      <c r="C106" s="112">
        <v>0</v>
      </c>
      <c r="D106" s="71">
        <v>0</v>
      </c>
      <c r="E106" s="71">
        <f t="shared" ref="E106" si="27">IFERROR(D106/C106*100,0)</f>
        <v>0</v>
      </c>
      <c r="F106" s="31"/>
      <c r="H106" s="169"/>
    </row>
    <row r="107" spans="1:8" s="2" customFormat="1" ht="66" x14ac:dyDescent="0.25">
      <c r="A107" s="74">
        <v>22</v>
      </c>
      <c r="B107" s="108" t="s">
        <v>197</v>
      </c>
      <c r="C107" s="67">
        <f>SUM(C108:C111)</f>
        <v>6262.3</v>
      </c>
      <c r="D107" s="67">
        <f>SUM(D108:D111)</f>
        <v>6262.3</v>
      </c>
      <c r="E107" s="67">
        <f>IFERROR(D107/C107*100,0)</f>
        <v>100</v>
      </c>
      <c r="F107" s="104" t="s">
        <v>173</v>
      </c>
      <c r="H107" s="176"/>
    </row>
    <row r="108" spans="1:8" s="3" customFormat="1" x14ac:dyDescent="0.25">
      <c r="A108" s="73"/>
      <c r="B108" s="99" t="s">
        <v>7</v>
      </c>
      <c r="C108" s="71">
        <v>0</v>
      </c>
      <c r="D108" s="71">
        <v>0</v>
      </c>
      <c r="E108" s="71">
        <f>IFERROR(D108/C108*100,0)</f>
        <v>0</v>
      </c>
      <c r="F108" s="111"/>
      <c r="H108" s="169"/>
    </row>
    <row r="109" spans="1:8" s="2" customFormat="1" x14ac:dyDescent="0.25">
      <c r="A109" s="74"/>
      <c r="B109" s="99" t="s">
        <v>4</v>
      </c>
      <c r="C109" s="71">
        <v>0</v>
      </c>
      <c r="D109" s="71">
        <v>0</v>
      </c>
      <c r="E109" s="71">
        <f t="shared" ref="E109:E111" si="28">IFERROR(D109/C109*100,0)</f>
        <v>0</v>
      </c>
      <c r="F109" s="104"/>
      <c r="H109" s="176"/>
    </row>
    <row r="110" spans="1:8" s="2" customFormat="1" x14ac:dyDescent="0.25">
      <c r="A110" s="74"/>
      <c r="B110" s="115" t="s">
        <v>14</v>
      </c>
      <c r="C110" s="71">
        <v>6262.3</v>
      </c>
      <c r="D110" s="71">
        <v>6262.3</v>
      </c>
      <c r="E110" s="71">
        <f t="shared" si="28"/>
        <v>100</v>
      </c>
      <c r="F110" s="104"/>
      <c r="H110" s="176"/>
    </row>
    <row r="111" spans="1:8" s="3" customFormat="1" x14ac:dyDescent="0.25">
      <c r="A111" s="73"/>
      <c r="B111" s="19" t="s">
        <v>196</v>
      </c>
      <c r="C111" s="71">
        <v>0</v>
      </c>
      <c r="D111" s="71">
        <v>0</v>
      </c>
      <c r="E111" s="71">
        <f t="shared" si="28"/>
        <v>0</v>
      </c>
      <c r="F111" s="137"/>
      <c r="H111" s="169"/>
    </row>
    <row r="112" spans="1:8" s="2" customFormat="1" ht="100.5" customHeight="1" x14ac:dyDescent="0.25">
      <c r="A112" s="74">
        <v>23</v>
      </c>
      <c r="B112" s="108" t="s">
        <v>152</v>
      </c>
      <c r="C112" s="67">
        <f>SUM(C113:C116)</f>
        <v>8575.19</v>
      </c>
      <c r="D112" s="67">
        <f>SUM(D113:D116)</f>
        <v>8456.4339999999993</v>
      </c>
      <c r="E112" s="67">
        <f>IFERROR(D112/C112*100,0)</f>
        <v>98.6151210643729</v>
      </c>
      <c r="F112" s="104" t="s">
        <v>161</v>
      </c>
      <c r="H112" s="176"/>
    </row>
    <row r="113" spans="1:8" s="3" customFormat="1" x14ac:dyDescent="0.25">
      <c r="A113" s="73"/>
      <c r="B113" s="99" t="s">
        <v>7</v>
      </c>
      <c r="C113" s="71">
        <v>0</v>
      </c>
      <c r="D113" s="71">
        <v>0</v>
      </c>
      <c r="E113" s="70">
        <f>IFERROR(D113/C113*100,0)</f>
        <v>0</v>
      </c>
      <c r="F113" s="28"/>
      <c r="H113" s="169"/>
    </row>
    <row r="114" spans="1:8" s="2" customFormat="1" x14ac:dyDescent="0.25">
      <c r="A114" s="74"/>
      <c r="B114" s="99" t="s">
        <v>4</v>
      </c>
      <c r="C114" s="71">
        <v>0</v>
      </c>
      <c r="D114" s="71">
        <v>0</v>
      </c>
      <c r="E114" s="70">
        <f t="shared" ref="E114:E116" si="29">IFERROR(D114/C114*100,0)</f>
        <v>0</v>
      </c>
      <c r="F114" s="15"/>
      <c r="H114" s="176"/>
    </row>
    <row r="115" spans="1:8" s="2" customFormat="1" x14ac:dyDescent="0.25">
      <c r="A115" s="74"/>
      <c r="B115" s="19" t="s">
        <v>5</v>
      </c>
      <c r="C115" s="71">
        <v>8575.19</v>
      </c>
      <c r="D115" s="71">
        <v>8456.4339999999993</v>
      </c>
      <c r="E115" s="70">
        <f t="shared" si="29"/>
        <v>98.6151210643729</v>
      </c>
      <c r="F115" s="15"/>
      <c r="H115" s="176"/>
    </row>
    <row r="116" spans="1:8" s="3" customFormat="1" x14ac:dyDescent="0.25">
      <c r="A116" s="73"/>
      <c r="B116" s="19" t="s">
        <v>196</v>
      </c>
      <c r="C116" s="71">
        <v>0</v>
      </c>
      <c r="D116" s="71">
        <v>0</v>
      </c>
      <c r="E116" s="70">
        <f t="shared" si="29"/>
        <v>0</v>
      </c>
      <c r="F116" s="31"/>
      <c r="H116" s="169"/>
    </row>
    <row r="117" spans="1:8" s="3" customFormat="1" x14ac:dyDescent="0.25">
      <c r="A117" s="73"/>
      <c r="B117" s="49" t="s">
        <v>6</v>
      </c>
      <c r="C117" s="69">
        <f>SUM(C118:C121)</f>
        <v>362926.19999999995</v>
      </c>
      <c r="D117" s="69">
        <f>SUM(D118:D121)</f>
        <v>358853.49400000001</v>
      </c>
      <c r="E117" s="69">
        <f>IFERROR(D117/C117*100,0)</f>
        <v>98.877814277393057</v>
      </c>
      <c r="F117" s="33"/>
      <c r="H117" s="169"/>
    </row>
    <row r="118" spans="1:8" s="3" customFormat="1" x14ac:dyDescent="0.25">
      <c r="A118" s="73"/>
      <c r="B118" s="99" t="s">
        <v>7</v>
      </c>
      <c r="C118" s="70">
        <f>C98+C113+C108+C103</f>
        <v>0</v>
      </c>
      <c r="D118" s="70">
        <f>D98+D113+D108+D103</f>
        <v>0</v>
      </c>
      <c r="E118" s="70">
        <f>IFERROR(D118/C118*100,0)</f>
        <v>0</v>
      </c>
      <c r="F118" s="28"/>
      <c r="H118" s="169"/>
    </row>
    <row r="119" spans="1:8" s="3" customFormat="1" x14ac:dyDescent="0.25">
      <c r="A119" s="73"/>
      <c r="B119" s="19" t="s">
        <v>4</v>
      </c>
      <c r="C119" s="70">
        <f t="shared" ref="C119:D121" si="30">C99+C104+C109+C114</f>
        <v>17476.5</v>
      </c>
      <c r="D119" s="70">
        <f t="shared" si="30"/>
        <v>17475.96</v>
      </c>
      <c r="E119" s="70">
        <f t="shared" ref="E119:E121" si="31">IFERROR(D119/C119*100,0)</f>
        <v>99.996910136468969</v>
      </c>
      <c r="F119" s="16"/>
      <c r="H119" s="169"/>
    </row>
    <row r="120" spans="1:8" s="3" customFormat="1" x14ac:dyDescent="0.25">
      <c r="A120" s="73"/>
      <c r="B120" s="19" t="s">
        <v>5</v>
      </c>
      <c r="C120" s="70">
        <f>ROUNDUP(C100+C105+C110+C115,1)</f>
        <v>345449.69999999995</v>
      </c>
      <c r="D120" s="70">
        <f t="shared" si="30"/>
        <v>341377.53399999999</v>
      </c>
      <c r="E120" s="70">
        <f t="shared" si="31"/>
        <v>98.82119857102208</v>
      </c>
      <c r="F120" s="16"/>
      <c r="H120" s="169"/>
    </row>
    <row r="121" spans="1:8" s="3" customFormat="1" x14ac:dyDescent="0.25">
      <c r="A121" s="73"/>
      <c r="B121" s="19" t="s">
        <v>196</v>
      </c>
      <c r="C121" s="70">
        <f t="shared" si="30"/>
        <v>0</v>
      </c>
      <c r="D121" s="70">
        <f t="shared" si="30"/>
        <v>0</v>
      </c>
      <c r="E121" s="70">
        <f t="shared" si="31"/>
        <v>0</v>
      </c>
      <c r="F121" s="31"/>
      <c r="H121" s="169"/>
    </row>
    <row r="122" spans="1:8" ht="24" customHeight="1" x14ac:dyDescent="0.25">
      <c r="B122" s="179" t="s">
        <v>153</v>
      </c>
      <c r="C122" s="179"/>
      <c r="D122" s="179"/>
      <c r="E122" s="179"/>
      <c r="F122" s="179"/>
    </row>
    <row r="123" spans="1:8" s="7" customFormat="1" ht="63.75" customHeight="1" x14ac:dyDescent="0.25">
      <c r="A123" s="73">
        <v>24</v>
      </c>
      <c r="B123" s="17" t="s">
        <v>37</v>
      </c>
      <c r="C123" s="67">
        <f>SUM(C124:C127)</f>
        <v>867128.82000000007</v>
      </c>
      <c r="D123" s="67">
        <f>SUM(D124:D127)</f>
        <v>866508.3600000001</v>
      </c>
      <c r="E123" s="67">
        <f t="shared" ref="E123:E147" si="32">IFERROR(D123/C123*100,0)</f>
        <v>99.928446617654814</v>
      </c>
      <c r="F123" s="105" t="s">
        <v>46</v>
      </c>
      <c r="H123" s="171"/>
    </row>
    <row r="124" spans="1:8" s="4" customFormat="1" x14ac:dyDescent="0.25">
      <c r="A124" s="73"/>
      <c r="B124" s="19" t="s">
        <v>7</v>
      </c>
      <c r="C124" s="70">
        <v>103776.96000000001</v>
      </c>
      <c r="D124" s="70">
        <v>103776.96000000001</v>
      </c>
      <c r="E124" s="70">
        <f t="shared" si="32"/>
        <v>100</v>
      </c>
      <c r="F124" s="27"/>
      <c r="H124" s="171"/>
    </row>
    <row r="125" spans="1:8" s="4" customFormat="1" x14ac:dyDescent="0.25">
      <c r="A125" s="73"/>
      <c r="B125" s="19" t="s">
        <v>4</v>
      </c>
      <c r="C125" s="70">
        <v>84418.84</v>
      </c>
      <c r="D125" s="70">
        <v>84418.84</v>
      </c>
      <c r="E125" s="70">
        <f t="shared" si="32"/>
        <v>100</v>
      </c>
      <c r="F125" s="27"/>
      <c r="H125" s="171"/>
    </row>
    <row r="126" spans="1:8" s="4" customFormat="1" x14ac:dyDescent="0.25">
      <c r="A126" s="73"/>
      <c r="B126" s="19" t="s">
        <v>5</v>
      </c>
      <c r="C126" s="71">
        <v>678933.02</v>
      </c>
      <c r="D126" s="71">
        <v>678312.56</v>
      </c>
      <c r="E126" s="70">
        <f t="shared" si="32"/>
        <v>99.908612487281886</v>
      </c>
      <c r="F126" s="27"/>
      <c r="H126" s="171"/>
    </row>
    <row r="127" spans="1:8" x14ac:dyDescent="0.25">
      <c r="A127" s="73"/>
      <c r="B127" s="19" t="s">
        <v>36</v>
      </c>
      <c r="C127" s="70">
        <v>0</v>
      </c>
      <c r="D127" s="70">
        <v>0</v>
      </c>
      <c r="E127" s="70">
        <f t="shared" si="32"/>
        <v>0</v>
      </c>
      <c r="F127" s="16"/>
    </row>
    <row r="128" spans="1:8" s="7" customFormat="1" ht="51" customHeight="1" x14ac:dyDescent="0.25">
      <c r="A128" s="73">
        <v>25</v>
      </c>
      <c r="B128" s="98" t="s">
        <v>38</v>
      </c>
      <c r="C128" s="67">
        <f>SUM(C129:C132)</f>
        <v>55369.38</v>
      </c>
      <c r="D128" s="67">
        <f>SUM(D129:D132)</f>
        <v>54801.58</v>
      </c>
      <c r="E128" s="67">
        <f t="shared" si="32"/>
        <v>98.974523464051799</v>
      </c>
      <c r="F128" s="106" t="s">
        <v>45</v>
      </c>
      <c r="H128" s="171"/>
    </row>
    <row r="129" spans="1:8" s="4" customFormat="1" x14ac:dyDescent="0.25">
      <c r="A129" s="73"/>
      <c r="B129" s="19" t="s">
        <v>7</v>
      </c>
      <c r="C129" s="70">
        <v>0</v>
      </c>
      <c r="D129" s="70">
        <v>0</v>
      </c>
      <c r="E129" s="70">
        <f t="shared" si="32"/>
        <v>0</v>
      </c>
      <c r="F129" s="27"/>
      <c r="H129" s="171"/>
    </row>
    <row r="130" spans="1:8" s="4" customFormat="1" x14ac:dyDescent="0.25">
      <c r="A130" s="73"/>
      <c r="B130" s="19" t="s">
        <v>4</v>
      </c>
      <c r="C130" s="70">
        <v>10000</v>
      </c>
      <c r="D130" s="70">
        <v>10000</v>
      </c>
      <c r="E130" s="70">
        <f t="shared" si="32"/>
        <v>100</v>
      </c>
      <c r="F130" s="27"/>
      <c r="H130" s="171"/>
    </row>
    <row r="131" spans="1:8" ht="19.5" customHeight="1" x14ac:dyDescent="0.25">
      <c r="B131" s="99" t="s">
        <v>5</v>
      </c>
      <c r="C131" s="70">
        <v>45369.38</v>
      </c>
      <c r="D131" s="70">
        <v>44801.58</v>
      </c>
      <c r="E131" s="70">
        <f t="shared" si="32"/>
        <v>98.74849513041616</v>
      </c>
      <c r="F131" s="16"/>
    </row>
    <row r="132" spans="1:8" ht="19.5" customHeight="1" x14ac:dyDescent="0.25">
      <c r="B132" s="99" t="s">
        <v>36</v>
      </c>
      <c r="C132" s="70">
        <v>0</v>
      </c>
      <c r="D132" s="70">
        <v>0</v>
      </c>
      <c r="E132" s="70">
        <f t="shared" si="32"/>
        <v>0</v>
      </c>
      <c r="F132" s="16"/>
    </row>
    <row r="133" spans="1:8" ht="259.5" customHeight="1" x14ac:dyDescent="0.25">
      <c r="A133" s="74">
        <v>26</v>
      </c>
      <c r="B133" s="98" t="s">
        <v>198</v>
      </c>
      <c r="C133" s="68">
        <f>C134+C135+C136+C137</f>
        <v>68402.97</v>
      </c>
      <c r="D133" s="68">
        <f>D134+D135+D136+D137</f>
        <v>68366.740000000005</v>
      </c>
      <c r="E133" s="67">
        <f t="shared" si="32"/>
        <v>99.947034463562048</v>
      </c>
      <c r="F133" s="107" t="s">
        <v>174</v>
      </c>
    </row>
    <row r="134" spans="1:8" ht="19.5" customHeight="1" x14ac:dyDescent="0.25">
      <c r="B134" s="19" t="s">
        <v>7</v>
      </c>
      <c r="C134" s="70">
        <v>0</v>
      </c>
      <c r="D134" s="70">
        <v>0</v>
      </c>
      <c r="E134" s="71">
        <f t="shared" si="32"/>
        <v>0</v>
      </c>
      <c r="F134" s="34"/>
    </row>
    <row r="135" spans="1:8" ht="19.5" customHeight="1" x14ac:dyDescent="0.25">
      <c r="B135" s="19" t="s">
        <v>4</v>
      </c>
      <c r="C135" s="70">
        <v>0</v>
      </c>
      <c r="D135" s="70">
        <v>0</v>
      </c>
      <c r="E135" s="71">
        <f t="shared" si="32"/>
        <v>0</v>
      </c>
      <c r="F135" s="34"/>
    </row>
    <row r="136" spans="1:8" ht="19.5" customHeight="1" x14ac:dyDescent="0.25">
      <c r="B136" s="99" t="s">
        <v>5</v>
      </c>
      <c r="C136" s="70">
        <v>68402.97</v>
      </c>
      <c r="D136" s="70">
        <v>68366.740000000005</v>
      </c>
      <c r="E136" s="71">
        <f t="shared" si="32"/>
        <v>99.947034463562048</v>
      </c>
      <c r="F136" s="34"/>
    </row>
    <row r="137" spans="1:8" ht="19.5" customHeight="1" x14ac:dyDescent="0.25">
      <c r="B137" s="99" t="s">
        <v>36</v>
      </c>
      <c r="C137" s="70">
        <v>0</v>
      </c>
      <c r="D137" s="70">
        <v>0</v>
      </c>
      <c r="E137" s="71">
        <f t="shared" si="32"/>
        <v>0</v>
      </c>
      <c r="F137" s="34"/>
    </row>
    <row r="138" spans="1:8" s="7" customFormat="1" ht="94.5" customHeight="1" x14ac:dyDescent="0.25">
      <c r="A138" s="73">
        <v>27</v>
      </c>
      <c r="B138" s="98" t="s">
        <v>41</v>
      </c>
      <c r="C138" s="67">
        <f>SUM(C139:C142)</f>
        <v>15000</v>
      </c>
      <c r="D138" s="67">
        <f>SUM(D139:D142)</f>
        <v>15000</v>
      </c>
      <c r="E138" s="67">
        <f t="shared" si="32"/>
        <v>100</v>
      </c>
      <c r="F138" s="106" t="s">
        <v>175</v>
      </c>
      <c r="H138" s="171"/>
    </row>
    <row r="139" spans="1:8" s="4" customFormat="1" x14ac:dyDescent="0.25">
      <c r="A139" s="73"/>
      <c r="B139" s="19" t="s">
        <v>7</v>
      </c>
      <c r="C139" s="70">
        <v>0</v>
      </c>
      <c r="D139" s="70">
        <v>0</v>
      </c>
      <c r="E139" s="70">
        <f t="shared" si="32"/>
        <v>0</v>
      </c>
      <c r="F139" s="27"/>
      <c r="H139" s="171"/>
    </row>
    <row r="140" spans="1:8" s="4" customFormat="1" x14ac:dyDescent="0.25">
      <c r="A140" s="73"/>
      <c r="B140" s="19" t="s">
        <v>4</v>
      </c>
      <c r="C140" s="70">
        <v>0</v>
      </c>
      <c r="D140" s="70">
        <v>0</v>
      </c>
      <c r="E140" s="70">
        <f t="shared" si="32"/>
        <v>0</v>
      </c>
      <c r="F140" s="27"/>
      <c r="H140" s="171"/>
    </row>
    <row r="141" spans="1:8" ht="19.5" customHeight="1" x14ac:dyDescent="0.25">
      <c r="B141" s="99" t="s">
        <v>5</v>
      </c>
      <c r="C141" s="70">
        <v>15000</v>
      </c>
      <c r="D141" s="70">
        <v>15000</v>
      </c>
      <c r="E141" s="70">
        <f t="shared" si="32"/>
        <v>100</v>
      </c>
      <c r="F141" s="16"/>
    </row>
    <row r="142" spans="1:8" ht="19.5" customHeight="1" x14ac:dyDescent="0.25">
      <c r="B142" s="99" t="s">
        <v>36</v>
      </c>
      <c r="C142" s="70">
        <v>0</v>
      </c>
      <c r="D142" s="70">
        <v>0</v>
      </c>
      <c r="E142" s="70">
        <f t="shared" si="32"/>
        <v>0</v>
      </c>
      <c r="F142" s="16"/>
    </row>
    <row r="143" spans="1:8" s="4" customFormat="1" x14ac:dyDescent="0.25">
      <c r="A143" s="73"/>
      <c r="B143" s="49" t="s">
        <v>6</v>
      </c>
      <c r="C143" s="69">
        <f>SUM(C144:C147)</f>
        <v>1005901.1699999999</v>
      </c>
      <c r="D143" s="69">
        <f>SUM(D144:D147)</f>
        <v>1004676.6799999999</v>
      </c>
      <c r="E143" s="69">
        <f t="shared" si="32"/>
        <v>99.878269353240739</v>
      </c>
      <c r="F143" s="35"/>
      <c r="H143" s="171"/>
    </row>
    <row r="144" spans="1:8" s="4" customFormat="1" x14ac:dyDescent="0.25">
      <c r="A144" s="73"/>
      <c r="B144" s="99" t="s">
        <v>7</v>
      </c>
      <c r="C144" s="100">
        <f>C124+C129+C139+C134</f>
        <v>103776.96000000001</v>
      </c>
      <c r="D144" s="100">
        <f>D124+D129+D139+D134</f>
        <v>103776.96000000001</v>
      </c>
      <c r="E144" s="70">
        <f t="shared" si="32"/>
        <v>100</v>
      </c>
      <c r="F144" s="16"/>
      <c r="H144" s="171"/>
    </row>
    <row r="145" spans="1:8" s="4" customFormat="1" x14ac:dyDescent="0.25">
      <c r="A145" s="73"/>
      <c r="B145" s="99" t="s">
        <v>4</v>
      </c>
      <c r="C145" s="100">
        <f t="shared" ref="C145:D147" si="33">C125+C130+C140+C135</f>
        <v>94418.84</v>
      </c>
      <c r="D145" s="100">
        <f t="shared" si="33"/>
        <v>94418.84</v>
      </c>
      <c r="E145" s="70">
        <f t="shared" si="32"/>
        <v>100</v>
      </c>
      <c r="F145" s="16"/>
      <c r="H145" s="171"/>
    </row>
    <row r="146" spans="1:8" s="4" customFormat="1" x14ac:dyDescent="0.25">
      <c r="A146" s="73"/>
      <c r="B146" s="19" t="s">
        <v>5</v>
      </c>
      <c r="C146" s="100">
        <f>C126+C131+C141+C136</f>
        <v>807705.37</v>
      </c>
      <c r="D146" s="100">
        <f t="shared" si="33"/>
        <v>806480.88</v>
      </c>
      <c r="E146" s="71">
        <f t="shared" si="32"/>
        <v>99.848398927940764</v>
      </c>
      <c r="F146" s="36"/>
      <c r="H146" s="171"/>
    </row>
    <row r="147" spans="1:8" s="4" customFormat="1" x14ac:dyDescent="0.25">
      <c r="A147" s="73"/>
      <c r="B147" s="19" t="s">
        <v>36</v>
      </c>
      <c r="C147" s="100">
        <f>C127+C132+C142+C137</f>
        <v>0</v>
      </c>
      <c r="D147" s="100">
        <f t="shared" si="33"/>
        <v>0</v>
      </c>
      <c r="E147" s="70">
        <f t="shared" si="32"/>
        <v>0</v>
      </c>
      <c r="F147" s="37"/>
      <c r="H147" s="171"/>
    </row>
    <row r="148" spans="1:8" x14ac:dyDescent="0.25">
      <c r="A148" s="73"/>
      <c r="B148" s="180" t="s">
        <v>29</v>
      </c>
      <c r="C148" s="180"/>
      <c r="D148" s="180"/>
      <c r="E148" s="180"/>
      <c r="F148" s="180"/>
    </row>
    <row r="149" spans="1:8" s="4" customFormat="1" ht="66" x14ac:dyDescent="0.25">
      <c r="A149" s="73"/>
      <c r="B149" s="126" t="s">
        <v>89</v>
      </c>
      <c r="C149" s="67">
        <f>C150+C154</f>
        <v>1070.0500000000002</v>
      </c>
      <c r="D149" s="67">
        <f>D150+D154</f>
        <v>1070.0500000000002</v>
      </c>
      <c r="E149" s="68">
        <f>IFERROR(D149/C149*100,0)</f>
        <v>100</v>
      </c>
      <c r="F149" s="14"/>
      <c r="H149" s="171"/>
    </row>
    <row r="150" spans="1:8" s="7" customFormat="1" ht="181.5" x14ac:dyDescent="0.25">
      <c r="A150" s="73">
        <v>28</v>
      </c>
      <c r="B150" s="126" t="s">
        <v>87</v>
      </c>
      <c r="C150" s="67">
        <f>SUM(C151:C153)</f>
        <v>631.70000000000005</v>
      </c>
      <c r="D150" s="67">
        <f>SUM(D151:D153)</f>
        <v>631.70000000000005</v>
      </c>
      <c r="E150" s="67">
        <f>IFERROR(D150/C150*100,0)</f>
        <v>100</v>
      </c>
      <c r="F150" s="18" t="s">
        <v>125</v>
      </c>
      <c r="H150" s="171"/>
    </row>
    <row r="151" spans="1:8" s="4" customFormat="1" x14ac:dyDescent="0.25">
      <c r="A151" s="73"/>
      <c r="B151" s="18" t="s">
        <v>4</v>
      </c>
      <c r="C151" s="71">
        <v>631.70000000000005</v>
      </c>
      <c r="D151" s="71">
        <v>631.70000000000005</v>
      </c>
      <c r="E151" s="131">
        <f>D151/C151*100</f>
        <v>100</v>
      </c>
      <c r="F151" s="41"/>
      <c r="H151" s="171"/>
    </row>
    <row r="152" spans="1:8" s="4" customFormat="1" ht="21" customHeight="1" x14ac:dyDescent="0.25">
      <c r="A152" s="73"/>
      <c r="B152" s="18" t="s">
        <v>5</v>
      </c>
      <c r="C152" s="71">
        <v>0</v>
      </c>
      <c r="D152" s="71">
        <v>0</v>
      </c>
      <c r="E152" s="131">
        <v>0</v>
      </c>
      <c r="F152" s="14"/>
      <c r="H152" s="171"/>
    </row>
    <row r="153" spans="1:8" s="4" customFormat="1" ht="18.75" customHeight="1" x14ac:dyDescent="0.25">
      <c r="A153" s="73"/>
      <c r="B153" s="111" t="s">
        <v>36</v>
      </c>
      <c r="C153" s="70">
        <v>0</v>
      </c>
      <c r="D153" s="70">
        <v>0</v>
      </c>
      <c r="E153" s="71">
        <f t="shared" ref="E153" si="34">IFERROR(D153/C153*100,0)</f>
        <v>0</v>
      </c>
      <c r="F153" s="28"/>
      <c r="H153" s="171"/>
    </row>
    <row r="154" spans="1:8" s="4" customFormat="1" ht="256.5" customHeight="1" x14ac:dyDescent="0.25">
      <c r="A154" s="73">
        <v>29</v>
      </c>
      <c r="B154" s="126" t="s">
        <v>88</v>
      </c>
      <c r="C154" s="67">
        <f>SUM(C155:C157)</f>
        <v>438.35</v>
      </c>
      <c r="D154" s="67">
        <f>SUM(D155:D157)</f>
        <v>438.35</v>
      </c>
      <c r="E154" s="67">
        <f>IFERROR(D154/C154*100,0)</f>
        <v>100</v>
      </c>
      <c r="F154" s="18" t="s">
        <v>90</v>
      </c>
      <c r="H154" s="171"/>
    </row>
    <row r="155" spans="1:8" s="4" customFormat="1" x14ac:dyDescent="0.25">
      <c r="A155" s="73"/>
      <c r="B155" s="18" t="s">
        <v>4</v>
      </c>
      <c r="C155" s="70">
        <v>0</v>
      </c>
      <c r="D155" s="70">
        <v>0</v>
      </c>
      <c r="E155" s="71">
        <f t="shared" ref="E155:E157" si="35">IFERROR(D155/C155*100,0)</f>
        <v>0</v>
      </c>
      <c r="F155" s="14"/>
      <c r="H155" s="171"/>
    </row>
    <row r="156" spans="1:8" s="4" customFormat="1" x14ac:dyDescent="0.25">
      <c r="A156" s="73"/>
      <c r="B156" s="18" t="s">
        <v>5</v>
      </c>
      <c r="C156" s="71">
        <v>438.35</v>
      </c>
      <c r="D156" s="71">
        <v>438.35</v>
      </c>
      <c r="E156" s="71">
        <f t="shared" si="35"/>
        <v>100</v>
      </c>
      <c r="F156" s="41"/>
      <c r="H156" s="171"/>
    </row>
    <row r="157" spans="1:8" s="4" customFormat="1" ht="18.75" customHeight="1" x14ac:dyDescent="0.25">
      <c r="A157" s="73"/>
      <c r="B157" s="111" t="s">
        <v>36</v>
      </c>
      <c r="C157" s="70">
        <v>0</v>
      </c>
      <c r="D157" s="70">
        <v>0</v>
      </c>
      <c r="E157" s="70">
        <f t="shared" si="35"/>
        <v>0</v>
      </c>
      <c r="F157" s="28"/>
      <c r="H157" s="171"/>
    </row>
    <row r="158" spans="1:8" s="4" customFormat="1" ht="21.75" customHeight="1" x14ac:dyDescent="0.25">
      <c r="A158" s="73"/>
      <c r="B158" s="127" t="s">
        <v>6</v>
      </c>
      <c r="C158" s="69">
        <f>SUM(C159:C161)</f>
        <v>1070.0500000000002</v>
      </c>
      <c r="D158" s="69">
        <f>SUM(D159:D161)</f>
        <v>1070.0500000000002</v>
      </c>
      <c r="E158" s="69">
        <f>IFERROR(D158/C158*100,0)</f>
        <v>100</v>
      </c>
      <c r="F158" s="38"/>
      <c r="H158" s="171"/>
    </row>
    <row r="159" spans="1:8" s="4" customFormat="1" x14ac:dyDescent="0.25">
      <c r="A159" s="73"/>
      <c r="B159" s="18" t="s">
        <v>4</v>
      </c>
      <c r="C159" s="71">
        <f t="shared" ref="C159:D161" si="36">C151+C155</f>
        <v>631.70000000000005</v>
      </c>
      <c r="D159" s="71">
        <f t="shared" si="36"/>
        <v>631.70000000000005</v>
      </c>
      <c r="E159" s="70">
        <f t="shared" ref="E159:E161" si="37">IFERROR(D159/C159*100,0)</f>
        <v>100</v>
      </c>
      <c r="F159" s="14"/>
      <c r="H159" s="171"/>
    </row>
    <row r="160" spans="1:8" s="4" customFormat="1" x14ac:dyDescent="0.25">
      <c r="A160" s="73"/>
      <c r="B160" s="18" t="s">
        <v>5</v>
      </c>
      <c r="C160" s="71">
        <f t="shared" si="36"/>
        <v>438.35</v>
      </c>
      <c r="D160" s="71">
        <f t="shared" si="36"/>
        <v>438.35</v>
      </c>
      <c r="E160" s="70">
        <f t="shared" si="37"/>
        <v>100</v>
      </c>
      <c r="F160" s="16"/>
      <c r="H160" s="171"/>
    </row>
    <row r="161" spans="1:8" s="4" customFormat="1" ht="18.75" customHeight="1" x14ac:dyDescent="0.25">
      <c r="A161" s="73"/>
      <c r="B161" s="111" t="s">
        <v>36</v>
      </c>
      <c r="C161" s="71">
        <f t="shared" si="36"/>
        <v>0</v>
      </c>
      <c r="D161" s="71">
        <f t="shared" si="36"/>
        <v>0</v>
      </c>
      <c r="E161" s="70">
        <f t="shared" si="37"/>
        <v>0</v>
      </c>
      <c r="F161" s="28"/>
      <c r="H161" s="171"/>
    </row>
    <row r="162" spans="1:8" s="4" customFormat="1" x14ac:dyDescent="0.25">
      <c r="A162" s="78"/>
      <c r="B162" s="185" t="s">
        <v>30</v>
      </c>
      <c r="C162" s="186"/>
      <c r="D162" s="186"/>
      <c r="E162" s="186"/>
      <c r="F162" s="187"/>
      <c r="H162" s="171"/>
    </row>
    <row r="163" spans="1:8" s="3" customFormat="1" ht="255" customHeight="1" x14ac:dyDescent="0.25">
      <c r="A163" s="73">
        <v>30</v>
      </c>
      <c r="B163" s="126" t="s">
        <v>157</v>
      </c>
      <c r="C163" s="67">
        <f>SUM(C164:C165)</f>
        <v>33027.1</v>
      </c>
      <c r="D163" s="67">
        <f>SUM(D164:D165)</f>
        <v>31143.64</v>
      </c>
      <c r="E163" s="67">
        <f>IFERROR(D163/C163*100,0)</f>
        <v>94.297228639511189</v>
      </c>
      <c r="F163" s="14" t="s">
        <v>176</v>
      </c>
      <c r="G163" s="50"/>
      <c r="H163" s="169"/>
    </row>
    <row r="164" spans="1:8" s="10" customFormat="1" ht="21" customHeight="1" x14ac:dyDescent="0.25">
      <c r="A164" s="73"/>
      <c r="B164" s="110" t="s">
        <v>4</v>
      </c>
      <c r="C164" s="100">
        <v>8219</v>
      </c>
      <c r="D164" s="100">
        <v>8212.07</v>
      </c>
      <c r="E164" s="71">
        <f t="shared" ref="E164:E165" si="38">IFERROR(D164/C164*100,0)</f>
        <v>99.91568317313542</v>
      </c>
      <c r="F164" s="16"/>
      <c r="H164" s="169"/>
    </row>
    <row r="165" spans="1:8" s="4" customFormat="1" x14ac:dyDescent="0.25">
      <c r="A165" s="73"/>
      <c r="B165" s="110" t="s">
        <v>5</v>
      </c>
      <c r="C165" s="71">
        <v>24808.1</v>
      </c>
      <c r="D165" s="71">
        <v>22931.57</v>
      </c>
      <c r="E165" s="71">
        <f t="shared" si="38"/>
        <v>92.435817333854672</v>
      </c>
      <c r="F165" s="16"/>
      <c r="H165" s="171"/>
    </row>
    <row r="166" spans="1:8" s="4" customFormat="1" ht="102.75" customHeight="1" x14ac:dyDescent="0.25">
      <c r="A166" s="73">
        <v>31</v>
      </c>
      <c r="B166" s="126" t="s">
        <v>158</v>
      </c>
      <c r="C166" s="67">
        <f>SUM(C167:C168)</f>
        <v>4200.0600000000004</v>
      </c>
      <c r="D166" s="67">
        <f>SUM(D167:D168)</f>
        <v>4198.47</v>
      </c>
      <c r="E166" s="67">
        <f t="shared" ref="E166" si="39">IFERROR(D166/C166*100,0)</f>
        <v>99.962143397951451</v>
      </c>
      <c r="F166" s="133" t="s">
        <v>113</v>
      </c>
      <c r="H166" s="171"/>
    </row>
    <row r="167" spans="1:8" s="10" customFormat="1" ht="21" customHeight="1" x14ac:dyDescent="0.25">
      <c r="A167" s="73"/>
      <c r="B167" s="110" t="s">
        <v>4</v>
      </c>
      <c r="C167" s="112">
        <v>4139</v>
      </c>
      <c r="D167" s="112">
        <v>4137.41</v>
      </c>
      <c r="E167" s="70">
        <f t="shared" ref="E167:E168" si="40">IFERROR(D167/C167*100,0)</f>
        <v>99.961584923894648</v>
      </c>
      <c r="F167" s="16"/>
      <c r="H167" s="169"/>
    </row>
    <row r="168" spans="1:8" s="4" customFormat="1" x14ac:dyDescent="0.25">
      <c r="A168" s="73"/>
      <c r="B168" s="110" t="s">
        <v>5</v>
      </c>
      <c r="C168" s="71">
        <v>61.06</v>
      </c>
      <c r="D168" s="71">
        <v>61.06</v>
      </c>
      <c r="E168" s="70">
        <f t="shared" si="40"/>
        <v>100</v>
      </c>
      <c r="F168" s="16"/>
      <c r="H168" s="171"/>
    </row>
    <row r="169" spans="1:8" s="4" customFormat="1" x14ac:dyDescent="0.25">
      <c r="A169" s="73"/>
      <c r="B169" s="49" t="s">
        <v>6</v>
      </c>
      <c r="C169" s="69">
        <f>SUM(C170:C171)</f>
        <v>37227.160000000003</v>
      </c>
      <c r="D169" s="69">
        <f>SUM(D170:D171)</f>
        <v>35342.11</v>
      </c>
      <c r="E169" s="69">
        <f t="shared" ref="E169:E171" si="41">IFERROR(D169/C169*100,0)</f>
        <v>94.936358293246101</v>
      </c>
      <c r="F169" s="33"/>
      <c r="H169" s="171"/>
    </row>
    <row r="170" spans="1:8" s="10" customFormat="1" ht="21" customHeight="1" x14ac:dyDescent="0.25">
      <c r="A170" s="73"/>
      <c r="B170" s="110" t="s">
        <v>4</v>
      </c>
      <c r="C170" s="71">
        <f>C164+C167</f>
        <v>12358</v>
      </c>
      <c r="D170" s="71">
        <f>D164+D167</f>
        <v>12349.48</v>
      </c>
      <c r="E170" s="70">
        <f t="shared" si="41"/>
        <v>99.931056805308287</v>
      </c>
      <c r="F170" s="16"/>
      <c r="H170" s="169"/>
    </row>
    <row r="171" spans="1:8" s="4" customFormat="1" x14ac:dyDescent="0.25">
      <c r="A171" s="73"/>
      <c r="B171" s="110" t="s">
        <v>5</v>
      </c>
      <c r="C171" s="71">
        <f>C165+C168</f>
        <v>24869.16</v>
      </c>
      <c r="D171" s="71">
        <f>D165+D168</f>
        <v>22992.63</v>
      </c>
      <c r="E171" s="70">
        <f t="shared" si="41"/>
        <v>92.454389291797554</v>
      </c>
      <c r="F171" s="16"/>
      <c r="H171" s="171"/>
    </row>
    <row r="172" spans="1:8" s="3" customFormat="1" ht="23.25" customHeight="1" x14ac:dyDescent="0.25">
      <c r="A172" s="73"/>
      <c r="B172" s="179" t="s">
        <v>127</v>
      </c>
      <c r="C172" s="179"/>
      <c r="D172" s="179"/>
      <c r="E172" s="179"/>
      <c r="F172" s="179"/>
      <c r="H172" s="169"/>
    </row>
    <row r="173" spans="1:8" s="3" customFormat="1" ht="90.75" customHeight="1" x14ac:dyDescent="0.25">
      <c r="A173" s="73">
        <v>32</v>
      </c>
      <c r="B173" s="126" t="s">
        <v>42</v>
      </c>
      <c r="C173" s="68">
        <f>C174+C175+C176+C177</f>
        <v>163</v>
      </c>
      <c r="D173" s="68">
        <f>D174+D175+D176+D177</f>
        <v>163</v>
      </c>
      <c r="E173" s="67">
        <f t="shared" ref="E173:E177" si="42">IFERROR(D173/C173*100,0)</f>
        <v>100</v>
      </c>
      <c r="F173" s="104" t="s">
        <v>177</v>
      </c>
      <c r="H173" s="169"/>
    </row>
    <row r="174" spans="1:8" s="3" customFormat="1" ht="23.25" customHeight="1" x14ac:dyDescent="0.25">
      <c r="A174" s="73"/>
      <c r="B174" s="18" t="s">
        <v>9</v>
      </c>
      <c r="C174" s="103">
        <v>0</v>
      </c>
      <c r="D174" s="103">
        <v>0</v>
      </c>
      <c r="E174" s="71">
        <f t="shared" si="42"/>
        <v>0</v>
      </c>
      <c r="F174" s="39"/>
      <c r="H174" s="169"/>
    </row>
    <row r="175" spans="1:8" s="3" customFormat="1" ht="23.25" customHeight="1" x14ac:dyDescent="0.25">
      <c r="A175" s="73"/>
      <c r="B175" s="18" t="s">
        <v>4</v>
      </c>
      <c r="C175" s="103">
        <v>163</v>
      </c>
      <c r="D175" s="103">
        <v>163</v>
      </c>
      <c r="E175" s="71">
        <f t="shared" si="42"/>
        <v>100</v>
      </c>
      <c r="F175" s="39"/>
      <c r="H175" s="169"/>
    </row>
    <row r="176" spans="1:8" s="3" customFormat="1" ht="23.25" customHeight="1" x14ac:dyDescent="0.25">
      <c r="A176" s="73"/>
      <c r="B176" s="19" t="s">
        <v>5</v>
      </c>
      <c r="C176" s="103">
        <v>0</v>
      </c>
      <c r="D176" s="103">
        <v>0</v>
      </c>
      <c r="E176" s="71">
        <f t="shared" si="42"/>
        <v>0</v>
      </c>
      <c r="F176" s="39"/>
      <c r="H176" s="169"/>
    </row>
    <row r="177" spans="1:8" s="3" customFormat="1" ht="23.25" customHeight="1" x14ac:dyDescent="0.25">
      <c r="A177" s="73"/>
      <c r="B177" s="19" t="s">
        <v>196</v>
      </c>
      <c r="C177" s="103">
        <v>0</v>
      </c>
      <c r="D177" s="103"/>
      <c r="E177" s="71">
        <f t="shared" si="42"/>
        <v>0</v>
      </c>
      <c r="F177" s="39"/>
      <c r="H177" s="169"/>
    </row>
    <row r="178" spans="1:8" s="10" customFormat="1" ht="86.25" customHeight="1" x14ac:dyDescent="0.25">
      <c r="A178" s="73">
        <v>33</v>
      </c>
      <c r="B178" s="126" t="s">
        <v>43</v>
      </c>
      <c r="C178" s="67">
        <f>SUM(C179:C182)</f>
        <v>4623.1000000000004</v>
      </c>
      <c r="D178" s="67">
        <f>SUM(D179:D182)</f>
        <v>4623.076</v>
      </c>
      <c r="E178" s="67">
        <f>IFERROR(D178/C178*100,0)</f>
        <v>99.999480867815961</v>
      </c>
      <c r="F178" s="15" t="s">
        <v>44</v>
      </c>
      <c r="H178" s="169"/>
    </row>
    <row r="179" spans="1:8" x14ac:dyDescent="0.25">
      <c r="A179" s="73"/>
      <c r="B179" s="18" t="s">
        <v>9</v>
      </c>
      <c r="C179" s="70">
        <v>0</v>
      </c>
      <c r="D179" s="70">
        <v>0</v>
      </c>
      <c r="E179" s="70">
        <f>IFERROR(D179/C179*100,0)</f>
        <v>0</v>
      </c>
      <c r="F179" s="24"/>
    </row>
    <row r="180" spans="1:8" x14ac:dyDescent="0.25">
      <c r="A180" s="73"/>
      <c r="B180" s="18" t="s">
        <v>4</v>
      </c>
      <c r="C180" s="70">
        <v>0</v>
      </c>
      <c r="D180" s="70">
        <v>0</v>
      </c>
      <c r="E180" s="70">
        <f t="shared" ref="E180:E182" si="43">IFERROR(D180/C180*100,0)</f>
        <v>0</v>
      </c>
      <c r="F180" s="24"/>
    </row>
    <row r="181" spans="1:8" x14ac:dyDescent="0.25">
      <c r="A181" s="73"/>
      <c r="B181" s="19" t="s">
        <v>5</v>
      </c>
      <c r="C181" s="70">
        <v>4623.1000000000004</v>
      </c>
      <c r="D181" s="70">
        <v>4623.076</v>
      </c>
      <c r="E181" s="70">
        <f t="shared" si="43"/>
        <v>99.999480867815961</v>
      </c>
      <c r="F181" s="16"/>
    </row>
    <row r="182" spans="1:8" x14ac:dyDescent="0.25">
      <c r="A182" s="73"/>
      <c r="B182" s="19" t="s">
        <v>196</v>
      </c>
      <c r="C182" s="70">
        <v>0</v>
      </c>
      <c r="D182" s="70">
        <v>0</v>
      </c>
      <c r="E182" s="70">
        <f t="shared" si="43"/>
        <v>0</v>
      </c>
      <c r="F182" s="16"/>
    </row>
    <row r="183" spans="1:8" s="4" customFormat="1" x14ac:dyDescent="0.25">
      <c r="A183" s="73"/>
      <c r="B183" s="49" t="s">
        <v>8</v>
      </c>
      <c r="C183" s="69">
        <f>SUM(C184:C187)</f>
        <v>4786.1000000000004</v>
      </c>
      <c r="D183" s="69">
        <f>SUM(D184:D187)</f>
        <v>4786.076</v>
      </c>
      <c r="E183" s="69">
        <f>IFERROR(D183/C183*100,0)</f>
        <v>99.999498547878218</v>
      </c>
      <c r="F183" s="33"/>
      <c r="H183" s="171"/>
    </row>
    <row r="184" spans="1:8" x14ac:dyDescent="0.25">
      <c r="A184" s="73"/>
      <c r="B184" s="18" t="s">
        <v>9</v>
      </c>
      <c r="C184" s="70">
        <f t="shared" ref="C184:D187" si="44">C174+C179</f>
        <v>0</v>
      </c>
      <c r="D184" s="70">
        <f t="shared" si="44"/>
        <v>0</v>
      </c>
      <c r="E184" s="70">
        <f>IFERROR(D184/C184*100,0)</f>
        <v>0</v>
      </c>
      <c r="F184" s="24"/>
    </row>
    <row r="185" spans="1:8" x14ac:dyDescent="0.25">
      <c r="A185" s="73"/>
      <c r="B185" s="18" t="s">
        <v>4</v>
      </c>
      <c r="C185" s="70">
        <f t="shared" si="44"/>
        <v>163</v>
      </c>
      <c r="D185" s="70">
        <f t="shared" si="44"/>
        <v>163</v>
      </c>
      <c r="E185" s="70">
        <f t="shared" ref="E185:E187" si="45">IFERROR(D185/C185*100,0)</f>
        <v>100</v>
      </c>
      <c r="F185" s="24"/>
    </row>
    <row r="186" spans="1:8" x14ac:dyDescent="0.25">
      <c r="A186" s="73"/>
      <c r="B186" s="19" t="s">
        <v>5</v>
      </c>
      <c r="C186" s="70">
        <f t="shared" si="44"/>
        <v>4623.1000000000004</v>
      </c>
      <c r="D186" s="70">
        <f t="shared" si="44"/>
        <v>4623.076</v>
      </c>
      <c r="E186" s="70">
        <f t="shared" si="45"/>
        <v>99.999480867815961</v>
      </c>
      <c r="F186" s="16"/>
    </row>
    <row r="187" spans="1:8" x14ac:dyDescent="0.25">
      <c r="A187" s="73"/>
      <c r="B187" s="19" t="s">
        <v>196</v>
      </c>
      <c r="C187" s="70">
        <f t="shared" si="44"/>
        <v>0</v>
      </c>
      <c r="D187" s="70">
        <f t="shared" si="44"/>
        <v>0</v>
      </c>
      <c r="E187" s="70">
        <f t="shared" si="45"/>
        <v>0</v>
      </c>
      <c r="F187" s="16"/>
    </row>
    <row r="188" spans="1:8" ht="21" customHeight="1" x14ac:dyDescent="0.25">
      <c r="B188" s="180" t="s">
        <v>128</v>
      </c>
      <c r="C188" s="180"/>
      <c r="D188" s="180"/>
      <c r="E188" s="180"/>
      <c r="F188" s="180"/>
    </row>
    <row r="189" spans="1:8" s="7" customFormat="1" ht="256.5" customHeight="1" x14ac:dyDescent="0.25">
      <c r="A189" s="73">
        <v>34</v>
      </c>
      <c r="B189" s="108" t="s">
        <v>47</v>
      </c>
      <c r="C189" s="67">
        <f>SUM(C190:C193)</f>
        <v>451706.674</v>
      </c>
      <c r="D189" s="67">
        <f>SUM(D190:D193)</f>
        <v>428106.75199999998</v>
      </c>
      <c r="E189" s="67">
        <f>IFERROR(D189/C189*100,0)</f>
        <v>94.775387799561258</v>
      </c>
      <c r="F189" s="19" t="s">
        <v>178</v>
      </c>
      <c r="H189" s="171"/>
    </row>
    <row r="190" spans="1:8" s="4" customFormat="1" ht="20.25" customHeight="1" x14ac:dyDescent="0.25">
      <c r="A190" s="76"/>
      <c r="B190" s="109" t="s">
        <v>7</v>
      </c>
      <c r="C190" s="112">
        <v>0</v>
      </c>
      <c r="D190" s="112">
        <v>0</v>
      </c>
      <c r="E190" s="70">
        <f t="shared" ref="E190:E193" si="46">IFERROR(D190/C190*100,0)</f>
        <v>0</v>
      </c>
      <c r="F190" s="24"/>
      <c r="H190" s="171"/>
    </row>
    <row r="191" spans="1:8" s="10" customFormat="1" ht="21" customHeight="1" x14ac:dyDescent="0.25">
      <c r="A191" s="73"/>
      <c r="B191" s="110" t="s">
        <v>4</v>
      </c>
      <c r="C191" s="112">
        <v>0</v>
      </c>
      <c r="D191" s="112">
        <v>0</v>
      </c>
      <c r="E191" s="70">
        <f t="shared" si="46"/>
        <v>0</v>
      </c>
      <c r="F191" s="16"/>
      <c r="H191" s="169"/>
    </row>
    <row r="192" spans="1:8" s="4" customFormat="1" x14ac:dyDescent="0.25">
      <c r="A192" s="73"/>
      <c r="B192" s="110" t="s">
        <v>5</v>
      </c>
      <c r="C192" s="112">
        <v>451706.674</v>
      </c>
      <c r="D192" s="112">
        <v>428106.75199999998</v>
      </c>
      <c r="E192" s="70">
        <f t="shared" si="46"/>
        <v>94.775387799561258</v>
      </c>
      <c r="F192" s="16"/>
      <c r="H192" s="171"/>
    </row>
    <row r="193" spans="1:8" s="4" customFormat="1" ht="18.75" customHeight="1" x14ac:dyDescent="0.25">
      <c r="A193" s="73"/>
      <c r="B193" s="111" t="s">
        <v>36</v>
      </c>
      <c r="C193" s="112">
        <v>0</v>
      </c>
      <c r="D193" s="112">
        <v>0</v>
      </c>
      <c r="E193" s="71">
        <f t="shared" si="46"/>
        <v>0</v>
      </c>
      <c r="F193" s="28"/>
      <c r="H193" s="171"/>
    </row>
    <row r="194" spans="1:8" s="7" customFormat="1" ht="106.5" customHeight="1" x14ac:dyDescent="0.25">
      <c r="A194" s="73">
        <v>35</v>
      </c>
      <c r="B194" s="108" t="s">
        <v>179</v>
      </c>
      <c r="C194" s="67">
        <f>SUM(C195:C198)</f>
        <v>17807</v>
      </c>
      <c r="D194" s="67">
        <f>SUM(D195:D198)</f>
        <v>15827.669999999998</v>
      </c>
      <c r="E194" s="67">
        <f>IFERROR(D194/C194*100,0)</f>
        <v>88.884539787723909</v>
      </c>
      <c r="F194" s="156" t="s">
        <v>207</v>
      </c>
      <c r="H194" s="171"/>
    </row>
    <row r="195" spans="1:8" s="4" customFormat="1" ht="20.25" customHeight="1" x14ac:dyDescent="0.25">
      <c r="A195" s="76"/>
      <c r="B195" s="109" t="s">
        <v>7</v>
      </c>
      <c r="C195" s="112">
        <v>0</v>
      </c>
      <c r="D195" s="112">
        <v>0</v>
      </c>
      <c r="E195" s="70">
        <f t="shared" ref="E195:E198" si="47">IFERROR(D195/C195*100,0)</f>
        <v>0</v>
      </c>
      <c r="F195" s="24"/>
      <c r="H195" s="171"/>
    </row>
    <row r="196" spans="1:8" s="10" customFormat="1" ht="21" customHeight="1" x14ac:dyDescent="0.25">
      <c r="A196" s="73"/>
      <c r="B196" s="110" t="s">
        <v>4</v>
      </c>
      <c r="C196" s="112">
        <v>5124.7</v>
      </c>
      <c r="D196" s="112">
        <v>5124.7</v>
      </c>
      <c r="E196" s="70">
        <f t="shared" si="47"/>
        <v>100</v>
      </c>
      <c r="F196" s="16"/>
      <c r="H196" s="169"/>
    </row>
    <row r="197" spans="1:8" s="4" customFormat="1" x14ac:dyDescent="0.25">
      <c r="A197" s="73"/>
      <c r="B197" s="110" t="s">
        <v>5</v>
      </c>
      <c r="C197" s="112">
        <v>12682.3</v>
      </c>
      <c r="D197" s="112">
        <v>10702.97</v>
      </c>
      <c r="E197" s="70">
        <f t="shared" si="47"/>
        <v>84.392972883467507</v>
      </c>
      <c r="F197" s="16"/>
      <c r="H197" s="171"/>
    </row>
    <row r="198" spans="1:8" s="4" customFormat="1" ht="18.75" customHeight="1" x14ac:dyDescent="0.25">
      <c r="A198" s="73"/>
      <c r="B198" s="111" t="s">
        <v>36</v>
      </c>
      <c r="C198" s="112">
        <v>0</v>
      </c>
      <c r="D198" s="112">
        <v>0</v>
      </c>
      <c r="E198" s="70">
        <f t="shared" si="47"/>
        <v>0</v>
      </c>
      <c r="F198" s="28"/>
      <c r="H198" s="171"/>
    </row>
    <row r="199" spans="1:8" s="3" customFormat="1" x14ac:dyDescent="0.25">
      <c r="A199" s="73"/>
      <c r="B199" s="49" t="s">
        <v>6</v>
      </c>
      <c r="C199" s="69">
        <f>SUM(C200:C203)</f>
        <v>469513.674</v>
      </c>
      <c r="D199" s="69">
        <f>SUM(D200:D203)</f>
        <v>443934.42199999996</v>
      </c>
      <c r="E199" s="69">
        <f>IFERROR(D199/C199*100,0)</f>
        <v>94.551968682386018</v>
      </c>
      <c r="F199" s="38"/>
      <c r="H199" s="169"/>
    </row>
    <row r="200" spans="1:8" s="4" customFormat="1" ht="20.25" customHeight="1" x14ac:dyDescent="0.25">
      <c r="A200" s="76"/>
      <c r="B200" s="109" t="s">
        <v>7</v>
      </c>
      <c r="C200" s="112">
        <f t="shared" ref="C200:D202" si="48">C190+C195</f>
        <v>0</v>
      </c>
      <c r="D200" s="112">
        <f t="shared" si="48"/>
        <v>0</v>
      </c>
      <c r="E200" s="70">
        <f t="shared" ref="E200:E203" si="49">IFERROR(D200/C200*100,0)</f>
        <v>0</v>
      </c>
      <c r="F200" s="24"/>
      <c r="H200" s="171"/>
    </row>
    <row r="201" spans="1:8" s="4" customFormat="1" x14ac:dyDescent="0.25">
      <c r="A201" s="73"/>
      <c r="B201" s="19" t="s">
        <v>4</v>
      </c>
      <c r="C201" s="112">
        <f t="shared" si="48"/>
        <v>5124.7</v>
      </c>
      <c r="D201" s="112">
        <f t="shared" si="48"/>
        <v>5124.7</v>
      </c>
      <c r="E201" s="70">
        <f t="shared" si="49"/>
        <v>100</v>
      </c>
      <c r="F201" s="14"/>
      <c r="H201" s="171"/>
    </row>
    <row r="202" spans="1:8" s="3" customFormat="1" x14ac:dyDescent="0.25">
      <c r="A202" s="73"/>
      <c r="B202" s="19" t="s">
        <v>5</v>
      </c>
      <c r="C202" s="112">
        <f t="shared" si="48"/>
        <v>464388.97399999999</v>
      </c>
      <c r="D202" s="112">
        <f t="shared" si="48"/>
        <v>438809.72199999995</v>
      </c>
      <c r="E202" s="70">
        <f t="shared" si="49"/>
        <v>94.491847689734328</v>
      </c>
      <c r="F202" s="14"/>
      <c r="H202" s="169"/>
    </row>
    <row r="203" spans="1:8" s="3" customFormat="1" x14ac:dyDescent="0.25">
      <c r="A203" s="73"/>
      <c r="B203" s="19" t="s">
        <v>36</v>
      </c>
      <c r="C203" s="112">
        <f>C193+C198</f>
        <v>0</v>
      </c>
      <c r="D203" s="112">
        <v>0</v>
      </c>
      <c r="E203" s="71">
        <f t="shared" si="49"/>
        <v>0</v>
      </c>
      <c r="F203" s="14"/>
      <c r="H203" s="169"/>
    </row>
    <row r="204" spans="1:8" ht="37.5" customHeight="1" x14ac:dyDescent="0.25">
      <c r="B204" s="179" t="s">
        <v>129</v>
      </c>
      <c r="C204" s="179"/>
      <c r="D204" s="179"/>
      <c r="E204" s="179"/>
      <c r="F204" s="179"/>
    </row>
    <row r="205" spans="1:8" s="9" customFormat="1" ht="103.5" customHeight="1" x14ac:dyDescent="0.25">
      <c r="A205" s="74">
        <v>36</v>
      </c>
      <c r="B205" s="108" t="s">
        <v>58</v>
      </c>
      <c r="C205" s="67">
        <f>SUM(C206:C209)</f>
        <v>309.8</v>
      </c>
      <c r="D205" s="67">
        <f>SUM(D206:D209)</f>
        <v>309.8</v>
      </c>
      <c r="E205" s="67">
        <f>IFERROR(D205/C205*100,0)</f>
        <v>100</v>
      </c>
      <c r="F205" s="19" t="s">
        <v>31</v>
      </c>
      <c r="H205" s="172"/>
    </row>
    <row r="206" spans="1:8" s="119" customFormat="1" x14ac:dyDescent="0.25">
      <c r="A206" s="114"/>
      <c r="B206" s="99" t="s">
        <v>7</v>
      </c>
      <c r="C206" s="70">
        <v>0</v>
      </c>
      <c r="D206" s="70">
        <v>0</v>
      </c>
      <c r="E206" s="71">
        <f>IFERROR(D206/C206*100,0)</f>
        <v>0</v>
      </c>
      <c r="F206" s="18"/>
      <c r="H206" s="171"/>
    </row>
    <row r="207" spans="1:8" s="59" customFormat="1" x14ac:dyDescent="0.25">
      <c r="A207" s="125"/>
      <c r="B207" s="19" t="s">
        <v>4</v>
      </c>
      <c r="C207" s="71">
        <v>0</v>
      </c>
      <c r="D207" s="71">
        <v>0</v>
      </c>
      <c r="E207" s="71">
        <f t="shared" ref="E207:E209" si="50">IFERROR(D207/C207*100,0)</f>
        <v>0</v>
      </c>
      <c r="F207" s="19"/>
      <c r="H207" s="172"/>
    </row>
    <row r="208" spans="1:8" s="59" customFormat="1" x14ac:dyDescent="0.25">
      <c r="A208" s="125"/>
      <c r="B208" s="19" t="s">
        <v>5</v>
      </c>
      <c r="C208" s="71">
        <v>309.8</v>
      </c>
      <c r="D208" s="71">
        <v>309.8</v>
      </c>
      <c r="E208" s="71">
        <f t="shared" si="50"/>
        <v>100</v>
      </c>
      <c r="F208" s="19"/>
      <c r="H208" s="172"/>
    </row>
    <row r="209" spans="1:8" s="119" customFormat="1" ht="18.75" customHeight="1" x14ac:dyDescent="0.25">
      <c r="A209" s="114"/>
      <c r="B209" s="111" t="s">
        <v>36</v>
      </c>
      <c r="C209" s="70">
        <v>0</v>
      </c>
      <c r="D209" s="70">
        <v>0</v>
      </c>
      <c r="E209" s="71">
        <f t="shared" si="50"/>
        <v>0</v>
      </c>
      <c r="F209" s="111"/>
      <c r="H209" s="171"/>
    </row>
    <row r="210" spans="1:8" s="9" customFormat="1" ht="190.5" customHeight="1" x14ac:dyDescent="0.25">
      <c r="A210" s="74">
        <v>37</v>
      </c>
      <c r="B210" s="108" t="s">
        <v>154</v>
      </c>
      <c r="C210" s="67">
        <f>SUM(C211:C214)</f>
        <v>204.4</v>
      </c>
      <c r="D210" s="67">
        <f>SUM(D211:D214)</f>
        <v>204.4</v>
      </c>
      <c r="E210" s="67">
        <f>IFERROR(D210/C210*100,0)</f>
        <v>100</v>
      </c>
      <c r="F210" s="19" t="s">
        <v>180</v>
      </c>
      <c r="H210" s="172"/>
    </row>
    <row r="211" spans="1:8" s="119" customFormat="1" x14ac:dyDescent="0.25">
      <c r="A211" s="114"/>
      <c r="B211" s="99" t="s">
        <v>7</v>
      </c>
      <c r="C211" s="70">
        <v>0</v>
      </c>
      <c r="D211" s="70">
        <v>0</v>
      </c>
      <c r="E211" s="71">
        <f>IFERROR(D211/C211*100,0)</f>
        <v>0</v>
      </c>
      <c r="F211" s="18"/>
      <c r="H211" s="171"/>
    </row>
    <row r="212" spans="1:8" s="59" customFormat="1" x14ac:dyDescent="0.25">
      <c r="A212" s="125"/>
      <c r="B212" s="19" t="s">
        <v>4</v>
      </c>
      <c r="C212" s="71">
        <v>0</v>
      </c>
      <c r="D212" s="71">
        <v>0</v>
      </c>
      <c r="E212" s="71">
        <f t="shared" ref="E212:E214" si="51">IFERROR(D212/C212*100,0)</f>
        <v>0</v>
      </c>
      <c r="F212" s="19"/>
      <c r="H212" s="172"/>
    </row>
    <row r="213" spans="1:8" s="59" customFormat="1" x14ac:dyDescent="0.25">
      <c r="A213" s="125"/>
      <c r="B213" s="19" t="s">
        <v>5</v>
      </c>
      <c r="C213" s="71">
        <v>204.4</v>
      </c>
      <c r="D213" s="71">
        <v>204.4</v>
      </c>
      <c r="E213" s="71">
        <f t="shared" si="51"/>
        <v>100</v>
      </c>
      <c r="F213" s="19"/>
      <c r="H213" s="172"/>
    </row>
    <row r="214" spans="1:8" s="119" customFormat="1" ht="18.75" customHeight="1" x14ac:dyDescent="0.25">
      <c r="A214" s="114"/>
      <c r="B214" s="111" t="s">
        <v>36</v>
      </c>
      <c r="C214" s="70">
        <v>0</v>
      </c>
      <c r="D214" s="70">
        <v>0</v>
      </c>
      <c r="E214" s="71">
        <f t="shared" si="51"/>
        <v>0</v>
      </c>
      <c r="F214" s="111"/>
      <c r="H214" s="171"/>
    </row>
    <row r="215" spans="1:8" s="9" customFormat="1" ht="144" customHeight="1" x14ac:dyDescent="0.25">
      <c r="A215" s="74">
        <v>38</v>
      </c>
      <c r="B215" s="17" t="s">
        <v>59</v>
      </c>
      <c r="C215" s="67">
        <f>SUM(C216:C219)</f>
        <v>0</v>
      </c>
      <c r="D215" s="67">
        <f>SUM(D216:D219)</f>
        <v>0</v>
      </c>
      <c r="E215" s="71">
        <f>IFERROR(D215/C215*100,0)</f>
        <v>0</v>
      </c>
      <c r="F215" s="121" t="s">
        <v>91</v>
      </c>
      <c r="H215" s="172"/>
    </row>
    <row r="216" spans="1:8" s="4" customFormat="1" x14ac:dyDescent="0.25">
      <c r="A216" s="73"/>
      <c r="B216" s="99" t="s">
        <v>7</v>
      </c>
      <c r="C216" s="70">
        <v>0</v>
      </c>
      <c r="D216" s="70">
        <v>0</v>
      </c>
      <c r="E216" s="71">
        <f>IFERROR(D216/C216*100,0)</f>
        <v>0</v>
      </c>
      <c r="F216" s="14"/>
      <c r="H216" s="171"/>
    </row>
    <row r="217" spans="1:8" x14ac:dyDescent="0.25">
      <c r="B217" s="19" t="s">
        <v>4</v>
      </c>
      <c r="C217" s="71">
        <v>0</v>
      </c>
      <c r="D217" s="71">
        <v>0</v>
      </c>
      <c r="E217" s="71">
        <f t="shared" ref="E217:E219" si="52">IFERROR(D217/C217*100,0)</f>
        <v>0</v>
      </c>
      <c r="F217" s="16"/>
    </row>
    <row r="218" spans="1:8" x14ac:dyDescent="0.25">
      <c r="B218" s="19" t="s">
        <v>5</v>
      </c>
      <c r="C218" s="71">
        <v>0</v>
      </c>
      <c r="D218" s="71">
        <v>0</v>
      </c>
      <c r="E218" s="71">
        <f t="shared" si="52"/>
        <v>0</v>
      </c>
      <c r="F218" s="16"/>
    </row>
    <row r="219" spans="1:8" s="4" customFormat="1" ht="18.75" customHeight="1" x14ac:dyDescent="0.25">
      <c r="A219" s="73"/>
      <c r="B219" s="111" t="s">
        <v>36</v>
      </c>
      <c r="C219" s="70">
        <v>0</v>
      </c>
      <c r="D219" s="70">
        <v>0</v>
      </c>
      <c r="E219" s="71">
        <f t="shared" si="52"/>
        <v>0</v>
      </c>
      <c r="F219" s="28"/>
      <c r="H219" s="171"/>
    </row>
    <row r="220" spans="1:8" s="4" customFormat="1" ht="21.75" customHeight="1" x14ac:dyDescent="0.25">
      <c r="A220" s="73"/>
      <c r="B220" s="49" t="s">
        <v>6</v>
      </c>
      <c r="C220" s="69">
        <f>SUM(C221:C224)</f>
        <v>514.20000000000005</v>
      </c>
      <c r="D220" s="69">
        <f>SUM(D221:D224)</f>
        <v>514.20000000000005</v>
      </c>
      <c r="E220" s="69">
        <f t="shared" ref="E220:E221" si="53">IFERROR(D220/C220*100,0)</f>
        <v>100</v>
      </c>
      <c r="F220" s="33"/>
      <c r="H220" s="171"/>
    </row>
    <row r="221" spans="1:8" s="4" customFormat="1" x14ac:dyDescent="0.25">
      <c r="A221" s="73"/>
      <c r="B221" s="99" t="s">
        <v>7</v>
      </c>
      <c r="C221" s="71">
        <f>C216+C211+C206</f>
        <v>0</v>
      </c>
      <c r="D221" s="71">
        <f>D216+D211+D206</f>
        <v>0</v>
      </c>
      <c r="E221" s="71">
        <f t="shared" si="53"/>
        <v>0</v>
      </c>
      <c r="F221" s="14"/>
      <c r="H221" s="171"/>
    </row>
    <row r="222" spans="1:8" s="4" customFormat="1" ht="19.5" customHeight="1" x14ac:dyDescent="0.25">
      <c r="A222" s="73"/>
      <c r="B222" s="19" t="s">
        <v>4</v>
      </c>
      <c r="C222" s="71">
        <f t="shared" ref="C222:D224" si="54">C217+C212+C207</f>
        <v>0</v>
      </c>
      <c r="D222" s="71">
        <f t="shared" si="54"/>
        <v>0</v>
      </c>
      <c r="E222" s="71">
        <f t="shared" ref="E222:E224" si="55">IFERROR(D222/C222*100,0)</f>
        <v>0</v>
      </c>
      <c r="F222" s="16"/>
      <c r="H222" s="171"/>
    </row>
    <row r="223" spans="1:8" s="4" customFormat="1" ht="19.5" customHeight="1" x14ac:dyDescent="0.25">
      <c r="A223" s="73"/>
      <c r="B223" s="19" t="s">
        <v>5</v>
      </c>
      <c r="C223" s="71">
        <f t="shared" si="54"/>
        <v>514.20000000000005</v>
      </c>
      <c r="D223" s="71">
        <f t="shared" si="54"/>
        <v>514.20000000000005</v>
      </c>
      <c r="E223" s="71">
        <f t="shared" si="55"/>
        <v>100</v>
      </c>
      <c r="F223" s="16"/>
      <c r="H223" s="171"/>
    </row>
    <row r="224" spans="1:8" s="4" customFormat="1" ht="18.75" customHeight="1" x14ac:dyDescent="0.25">
      <c r="A224" s="73"/>
      <c r="B224" s="111" t="s">
        <v>36</v>
      </c>
      <c r="C224" s="71">
        <f t="shared" si="54"/>
        <v>0</v>
      </c>
      <c r="D224" s="71">
        <f t="shared" si="54"/>
        <v>0</v>
      </c>
      <c r="E224" s="71">
        <f t="shared" si="55"/>
        <v>0</v>
      </c>
      <c r="F224" s="28"/>
      <c r="H224" s="171"/>
    </row>
    <row r="225" spans="1:8" ht="23.25" customHeight="1" x14ac:dyDescent="0.25">
      <c r="B225" s="180" t="s">
        <v>130</v>
      </c>
      <c r="C225" s="180"/>
      <c r="D225" s="180"/>
      <c r="E225" s="180"/>
      <c r="F225" s="180"/>
    </row>
    <row r="226" spans="1:8" s="7" customFormat="1" ht="66.75" customHeight="1" x14ac:dyDescent="0.25">
      <c r="A226" s="73">
        <v>39</v>
      </c>
      <c r="B226" s="108" t="s">
        <v>62</v>
      </c>
      <c r="C226" s="67">
        <f>SUM(C227:C230)</f>
        <v>59670.7</v>
      </c>
      <c r="D226" s="67">
        <f>SUM(D227:D230)</f>
        <v>59120.5</v>
      </c>
      <c r="E226" s="67">
        <f>IFERROR(D226/C226*100,0)</f>
        <v>99.077939424206534</v>
      </c>
      <c r="F226" s="19" t="s">
        <v>166</v>
      </c>
      <c r="H226" s="171"/>
    </row>
    <row r="227" spans="1:8" s="4" customFormat="1" ht="20.25" customHeight="1" x14ac:dyDescent="0.25">
      <c r="A227" s="76"/>
      <c r="B227" s="109" t="s">
        <v>7</v>
      </c>
      <c r="C227" s="112">
        <v>0</v>
      </c>
      <c r="D227" s="112">
        <v>0</v>
      </c>
      <c r="E227" s="71">
        <f t="shared" ref="E227:E230" si="56">IFERROR(D227/C227*100,0)</f>
        <v>0</v>
      </c>
      <c r="F227" s="24"/>
      <c r="H227" s="171"/>
    </row>
    <row r="228" spans="1:8" s="10" customFormat="1" ht="21" customHeight="1" x14ac:dyDescent="0.25">
      <c r="A228" s="73"/>
      <c r="B228" s="110" t="s">
        <v>4</v>
      </c>
      <c r="C228" s="112">
        <v>0</v>
      </c>
      <c r="D228" s="112">
        <v>0</v>
      </c>
      <c r="E228" s="71">
        <f t="shared" si="56"/>
        <v>0</v>
      </c>
      <c r="F228" s="16"/>
      <c r="H228" s="169"/>
    </row>
    <row r="229" spans="1:8" s="4" customFormat="1" x14ac:dyDescent="0.25">
      <c r="A229" s="73"/>
      <c r="B229" s="110" t="s">
        <v>5</v>
      </c>
      <c r="C229" s="112">
        <v>59670.7</v>
      </c>
      <c r="D229" s="112">
        <v>59120.5</v>
      </c>
      <c r="E229" s="71">
        <f t="shared" si="56"/>
        <v>99.077939424206534</v>
      </c>
      <c r="F229" s="16"/>
      <c r="H229" s="171"/>
    </row>
    <row r="230" spans="1:8" s="4" customFormat="1" ht="18.75" customHeight="1" x14ac:dyDescent="0.25">
      <c r="A230" s="73"/>
      <c r="B230" s="111" t="s">
        <v>36</v>
      </c>
      <c r="C230" s="112">
        <v>0</v>
      </c>
      <c r="D230" s="112">
        <v>0</v>
      </c>
      <c r="E230" s="71">
        <f t="shared" si="56"/>
        <v>0</v>
      </c>
      <c r="F230" s="28"/>
      <c r="H230" s="171"/>
    </row>
    <row r="231" spans="1:8" s="7" customFormat="1" ht="162" customHeight="1" x14ac:dyDescent="0.25">
      <c r="A231" s="73">
        <v>40</v>
      </c>
      <c r="B231" s="108" t="s">
        <v>60</v>
      </c>
      <c r="C231" s="67">
        <f>SUM(C232:C235)</f>
        <v>177343.446</v>
      </c>
      <c r="D231" s="67">
        <f>SUM(D232:D235)</f>
        <v>165865.03200000001</v>
      </c>
      <c r="E231" s="67">
        <f>IFERROR(D231/C231*100,0)</f>
        <v>93.527579248685626</v>
      </c>
      <c r="F231" s="19" t="s">
        <v>204</v>
      </c>
      <c r="H231" s="171"/>
    </row>
    <row r="232" spans="1:8" s="4" customFormat="1" ht="20.25" customHeight="1" x14ac:dyDescent="0.25">
      <c r="A232" s="76"/>
      <c r="B232" s="109" t="s">
        <v>7</v>
      </c>
      <c r="C232" s="112">
        <v>0</v>
      </c>
      <c r="D232" s="112">
        <v>0</v>
      </c>
      <c r="E232" s="71">
        <f t="shared" ref="E232:E235" si="57">IFERROR(D232/C232*100,0)</f>
        <v>0</v>
      </c>
      <c r="F232" s="24"/>
      <c r="H232" s="171"/>
    </row>
    <row r="233" spans="1:8" s="10" customFormat="1" ht="21" customHeight="1" x14ac:dyDescent="0.25">
      <c r="A233" s="73"/>
      <c r="B233" s="110" t="s">
        <v>4</v>
      </c>
      <c r="C233" s="112">
        <v>158049.5</v>
      </c>
      <c r="D233" s="112">
        <v>147719.03200000001</v>
      </c>
      <c r="E233" s="71">
        <f t="shared" si="57"/>
        <v>93.463776854719569</v>
      </c>
      <c r="F233" s="16"/>
      <c r="H233" s="169"/>
    </row>
    <row r="234" spans="1:8" s="4" customFormat="1" x14ac:dyDescent="0.25">
      <c r="A234" s="73"/>
      <c r="B234" s="110" t="s">
        <v>5</v>
      </c>
      <c r="C234" s="112">
        <v>19293.946</v>
      </c>
      <c r="D234" s="112">
        <v>18146</v>
      </c>
      <c r="E234" s="71">
        <f t="shared" si="57"/>
        <v>94.050226946836062</v>
      </c>
      <c r="F234" s="24"/>
      <c r="H234" s="171"/>
    </row>
    <row r="235" spans="1:8" s="4" customFormat="1" ht="18.75" customHeight="1" x14ac:dyDescent="0.25">
      <c r="A235" s="73"/>
      <c r="B235" s="111" t="s">
        <v>36</v>
      </c>
      <c r="C235" s="112">
        <v>0</v>
      </c>
      <c r="D235" s="112">
        <v>0</v>
      </c>
      <c r="E235" s="71">
        <f t="shared" si="57"/>
        <v>0</v>
      </c>
      <c r="F235" s="29"/>
      <c r="H235" s="171"/>
    </row>
    <row r="236" spans="1:8" s="7" customFormat="1" ht="95.25" customHeight="1" x14ac:dyDescent="0.25">
      <c r="A236" s="73">
        <v>41</v>
      </c>
      <c r="B236" s="126" t="s">
        <v>167</v>
      </c>
      <c r="C236" s="67">
        <f>SUM(C237:C240)</f>
        <v>706431.23400000005</v>
      </c>
      <c r="D236" s="67">
        <f>SUM(D237:D240)</f>
        <v>648951.43799999997</v>
      </c>
      <c r="E236" s="67">
        <f>IFERROR(D236/C236*100,0)</f>
        <v>91.863355803998886</v>
      </c>
      <c r="F236" s="14" t="s">
        <v>205</v>
      </c>
      <c r="H236" s="171"/>
    </row>
    <row r="237" spans="1:8" s="4" customFormat="1" ht="20.25" customHeight="1" x14ac:dyDescent="0.25">
      <c r="A237" s="76"/>
      <c r="B237" s="109" t="s">
        <v>7</v>
      </c>
      <c r="C237" s="112">
        <v>0</v>
      </c>
      <c r="D237" s="112">
        <v>0</v>
      </c>
      <c r="E237" s="70">
        <f t="shared" ref="E237:E240" si="58">IFERROR(D237/C237*100,0)</f>
        <v>0</v>
      </c>
      <c r="F237" s="24"/>
      <c r="H237" s="171"/>
    </row>
    <row r="238" spans="1:8" s="10" customFormat="1" ht="21" customHeight="1" x14ac:dyDescent="0.25">
      <c r="A238" s="73"/>
      <c r="B238" s="110" t="s">
        <v>4</v>
      </c>
      <c r="C238" s="112">
        <v>26873.1</v>
      </c>
      <c r="D238" s="112">
        <v>26873.1</v>
      </c>
      <c r="E238" s="70">
        <f t="shared" si="58"/>
        <v>100</v>
      </c>
      <c r="F238" s="16"/>
      <c r="H238" s="169"/>
    </row>
    <row r="239" spans="1:8" s="4" customFormat="1" x14ac:dyDescent="0.25">
      <c r="A239" s="73"/>
      <c r="B239" s="110" t="s">
        <v>5</v>
      </c>
      <c r="C239" s="112">
        <f>651091.834+28466.3</f>
        <v>679558.13400000008</v>
      </c>
      <c r="D239" s="112">
        <f>596020.038+26058.3</f>
        <v>622078.33799999999</v>
      </c>
      <c r="E239" s="70">
        <f t="shared" si="58"/>
        <v>91.541592525474783</v>
      </c>
      <c r="F239" s="16"/>
      <c r="H239" s="171"/>
    </row>
    <row r="240" spans="1:8" s="4" customFormat="1" ht="18.75" customHeight="1" x14ac:dyDescent="0.25">
      <c r="A240" s="73"/>
      <c r="B240" s="111" t="s">
        <v>36</v>
      </c>
      <c r="C240" s="112">
        <v>0</v>
      </c>
      <c r="D240" s="112">
        <v>0</v>
      </c>
      <c r="E240" s="70">
        <f t="shared" si="58"/>
        <v>0</v>
      </c>
      <c r="F240" s="28"/>
      <c r="H240" s="171"/>
    </row>
    <row r="241" spans="1:8" s="4" customFormat="1" ht="118.5" customHeight="1" x14ac:dyDescent="0.25">
      <c r="A241" s="73">
        <v>42</v>
      </c>
      <c r="B241" s="108" t="s">
        <v>61</v>
      </c>
      <c r="C241" s="67">
        <f>SUM(C242:C245)</f>
        <v>5375.585</v>
      </c>
      <c r="D241" s="67">
        <f>SUM(D242:D245)</f>
        <v>5241.3379999999997</v>
      </c>
      <c r="E241" s="67">
        <f>IFERROR(D241/C241*100,0)</f>
        <v>97.502653199605248</v>
      </c>
      <c r="F241" s="18" t="s">
        <v>168</v>
      </c>
      <c r="H241" s="171"/>
    </row>
    <row r="242" spans="1:8" s="4" customFormat="1" ht="20.25" customHeight="1" x14ac:dyDescent="0.25">
      <c r="A242" s="76"/>
      <c r="B242" s="109" t="s">
        <v>7</v>
      </c>
      <c r="C242" s="112">
        <v>0</v>
      </c>
      <c r="D242" s="112">
        <v>0</v>
      </c>
      <c r="E242" s="71">
        <f t="shared" ref="E242:E245" si="59">IFERROR(D242/C242*100,0)</f>
        <v>0</v>
      </c>
      <c r="F242" s="24"/>
      <c r="H242" s="171"/>
    </row>
    <row r="243" spans="1:8" s="10" customFormat="1" ht="21" customHeight="1" x14ac:dyDescent="0.25">
      <c r="A243" s="73"/>
      <c r="B243" s="110" t="s">
        <v>4</v>
      </c>
      <c r="C243" s="112">
        <v>0</v>
      </c>
      <c r="D243" s="112">
        <v>0</v>
      </c>
      <c r="E243" s="71">
        <f t="shared" si="59"/>
        <v>0</v>
      </c>
      <c r="F243" s="16"/>
      <c r="H243" s="169"/>
    </row>
    <row r="244" spans="1:8" s="4" customFormat="1" x14ac:dyDescent="0.25">
      <c r="A244" s="73"/>
      <c r="B244" s="110" t="s">
        <v>5</v>
      </c>
      <c r="C244" s="112">
        <v>5375.585</v>
      </c>
      <c r="D244" s="112">
        <v>5241.3379999999997</v>
      </c>
      <c r="E244" s="71">
        <f t="shared" si="59"/>
        <v>97.502653199605248</v>
      </c>
      <c r="F244" s="16"/>
      <c r="H244" s="171"/>
    </row>
    <row r="245" spans="1:8" s="4" customFormat="1" ht="18.75" customHeight="1" x14ac:dyDescent="0.25">
      <c r="A245" s="73"/>
      <c r="B245" s="111" t="s">
        <v>36</v>
      </c>
      <c r="C245" s="112">
        <v>0</v>
      </c>
      <c r="D245" s="112">
        <v>0</v>
      </c>
      <c r="E245" s="71">
        <f t="shared" si="59"/>
        <v>0</v>
      </c>
      <c r="F245" s="28"/>
      <c r="H245" s="171"/>
    </row>
    <row r="246" spans="1:8" s="4" customFormat="1" ht="22.5" customHeight="1" x14ac:dyDescent="0.25">
      <c r="A246" s="73"/>
      <c r="B246" s="49" t="s">
        <v>10</v>
      </c>
      <c r="C246" s="69">
        <f>SUM(C247:C250)</f>
        <v>948820.96499999997</v>
      </c>
      <c r="D246" s="69">
        <f>SUM(D247:D250)</f>
        <v>879178.30799999996</v>
      </c>
      <c r="E246" s="69">
        <f>IFERROR(D246/C246*100,0)</f>
        <v>92.660084508145317</v>
      </c>
      <c r="F246" s="38"/>
      <c r="H246" s="171"/>
    </row>
    <row r="247" spans="1:8" s="4" customFormat="1" ht="20.25" customHeight="1" x14ac:dyDescent="0.25">
      <c r="A247" s="76"/>
      <c r="B247" s="109" t="s">
        <v>7</v>
      </c>
      <c r="C247" s="112">
        <f>C227+C232+C237+C242</f>
        <v>0</v>
      </c>
      <c r="D247" s="112">
        <f>D227+D232+D237+D242</f>
        <v>0</v>
      </c>
      <c r="E247" s="70">
        <f t="shared" ref="E247:E250" si="60">IFERROR(D247/C247*100,0)</f>
        <v>0</v>
      </c>
      <c r="F247" s="24"/>
      <c r="H247" s="171"/>
    </row>
    <row r="248" spans="1:8" s="3" customFormat="1" x14ac:dyDescent="0.25">
      <c r="A248" s="73"/>
      <c r="B248" s="19" t="s">
        <v>4</v>
      </c>
      <c r="C248" s="112">
        <f t="shared" ref="C248:D250" si="61">C228+C233+C238+C243</f>
        <v>184922.6</v>
      </c>
      <c r="D248" s="112">
        <f t="shared" si="61"/>
        <v>174592.13200000001</v>
      </c>
      <c r="E248" s="70">
        <f t="shared" si="60"/>
        <v>94.413626025158635</v>
      </c>
      <c r="F248" s="14"/>
      <c r="H248" s="169"/>
    </row>
    <row r="249" spans="1:8" s="3" customFormat="1" x14ac:dyDescent="0.25">
      <c r="A249" s="73"/>
      <c r="B249" s="19" t="s">
        <v>5</v>
      </c>
      <c r="C249" s="112">
        <f t="shared" si="61"/>
        <v>763898.36499999999</v>
      </c>
      <c r="D249" s="112">
        <f t="shared" si="61"/>
        <v>704586.17599999998</v>
      </c>
      <c r="E249" s="70">
        <f t="shared" si="60"/>
        <v>92.235591576374162</v>
      </c>
      <c r="F249" s="14"/>
      <c r="H249" s="169"/>
    </row>
    <row r="250" spans="1:8" s="3" customFormat="1" x14ac:dyDescent="0.25">
      <c r="A250" s="73"/>
      <c r="B250" s="19" t="s">
        <v>196</v>
      </c>
      <c r="C250" s="112">
        <f t="shared" si="61"/>
        <v>0</v>
      </c>
      <c r="D250" s="112">
        <f t="shared" si="61"/>
        <v>0</v>
      </c>
      <c r="E250" s="70">
        <f t="shared" si="60"/>
        <v>0</v>
      </c>
      <c r="F250" s="14"/>
      <c r="H250" s="169"/>
    </row>
    <row r="251" spans="1:8" ht="21" customHeight="1" x14ac:dyDescent="0.25">
      <c r="B251" s="194" t="s">
        <v>131</v>
      </c>
      <c r="C251" s="194"/>
      <c r="D251" s="194"/>
      <c r="E251" s="194"/>
      <c r="F251" s="194"/>
    </row>
    <row r="252" spans="1:8" s="7" customFormat="1" ht="51.75" customHeight="1" x14ac:dyDescent="0.25">
      <c r="A252" s="73">
        <v>43</v>
      </c>
      <c r="B252" s="126" t="s">
        <v>63</v>
      </c>
      <c r="C252" s="67">
        <f>SUM(C253:C256)</f>
        <v>684975.01900000009</v>
      </c>
      <c r="D252" s="68">
        <f>SUM(D253:D256)</f>
        <v>684971.4800000001</v>
      </c>
      <c r="E252" s="67">
        <f>IFERROR(D252/C252*100,0)</f>
        <v>99.999483338822316</v>
      </c>
      <c r="F252" s="18" t="s">
        <v>162</v>
      </c>
      <c r="H252" s="171"/>
    </row>
    <row r="253" spans="1:8" s="4" customFormat="1" ht="20.25" customHeight="1" x14ac:dyDescent="0.25">
      <c r="A253" s="76"/>
      <c r="B253" s="109" t="s">
        <v>7</v>
      </c>
      <c r="C253" s="112">
        <v>0</v>
      </c>
      <c r="D253" s="112">
        <v>0</v>
      </c>
      <c r="E253" s="71">
        <f t="shared" ref="E253:E256" si="62">IFERROR(D253/C253*100,0)</f>
        <v>0</v>
      </c>
      <c r="F253" s="24"/>
      <c r="H253" s="171"/>
    </row>
    <row r="254" spans="1:8" s="10" customFormat="1" ht="21" customHeight="1" x14ac:dyDescent="0.25">
      <c r="A254" s="73"/>
      <c r="B254" s="110" t="s">
        <v>4</v>
      </c>
      <c r="C254" s="112">
        <v>648598.80000000005</v>
      </c>
      <c r="D254" s="112">
        <v>648598.80000000005</v>
      </c>
      <c r="E254" s="71">
        <f t="shared" si="62"/>
        <v>100</v>
      </c>
      <c r="F254" s="16"/>
      <c r="H254" s="169"/>
    </row>
    <row r="255" spans="1:8" s="4" customFormat="1" x14ac:dyDescent="0.25">
      <c r="A255" s="73"/>
      <c r="B255" s="110" t="s">
        <v>5</v>
      </c>
      <c r="C255" s="112">
        <f>34140.319+2235.9</f>
        <v>36376.219000000005</v>
      </c>
      <c r="D255" s="112">
        <f>34136.78+2235.9</f>
        <v>36372.68</v>
      </c>
      <c r="E255" s="71">
        <f t="shared" si="62"/>
        <v>99.990271116412615</v>
      </c>
      <c r="F255" s="16"/>
      <c r="H255" s="171"/>
    </row>
    <row r="256" spans="1:8" s="4" customFormat="1" ht="18.75" customHeight="1" x14ac:dyDescent="0.25">
      <c r="A256" s="73"/>
      <c r="B256" s="111" t="s">
        <v>36</v>
      </c>
      <c r="C256" s="112">
        <v>0</v>
      </c>
      <c r="D256" s="112">
        <v>0</v>
      </c>
      <c r="E256" s="71">
        <f t="shared" si="62"/>
        <v>0</v>
      </c>
      <c r="F256" s="28"/>
      <c r="H256" s="171"/>
    </row>
    <row r="257" spans="1:8" s="7" customFormat="1" ht="275.25" customHeight="1" x14ac:dyDescent="0.25">
      <c r="A257" s="73">
        <v>44</v>
      </c>
      <c r="B257" s="126" t="s">
        <v>64</v>
      </c>
      <c r="C257" s="67">
        <f>SUM(C258:C261)</f>
        <v>222819.1</v>
      </c>
      <c r="D257" s="67">
        <f>SUM(D258:D261)</f>
        <v>198752.49400000001</v>
      </c>
      <c r="E257" s="67">
        <f>IFERROR(D257/C257*100,0)</f>
        <v>89.19903814349847</v>
      </c>
      <c r="F257" s="18" t="s">
        <v>163</v>
      </c>
      <c r="H257" s="171"/>
    </row>
    <row r="258" spans="1:8" s="4" customFormat="1" ht="20.25" customHeight="1" x14ac:dyDescent="0.25">
      <c r="A258" s="76"/>
      <c r="B258" s="109" t="s">
        <v>7</v>
      </c>
      <c r="C258" s="112">
        <v>0</v>
      </c>
      <c r="D258" s="112">
        <v>0</v>
      </c>
      <c r="E258" s="71">
        <f t="shared" ref="E258:E261" si="63">IFERROR(D258/C258*100,0)</f>
        <v>0</v>
      </c>
      <c r="F258" s="24"/>
      <c r="H258" s="171"/>
    </row>
    <row r="259" spans="1:8" s="10" customFormat="1" ht="21" customHeight="1" x14ac:dyDescent="0.25">
      <c r="A259" s="73"/>
      <c r="B259" s="110" t="s">
        <v>4</v>
      </c>
      <c r="C259" s="112">
        <v>0</v>
      </c>
      <c r="D259" s="112">
        <v>0</v>
      </c>
      <c r="E259" s="71">
        <f t="shared" si="63"/>
        <v>0</v>
      </c>
      <c r="F259" s="16"/>
      <c r="H259" s="169"/>
    </row>
    <row r="260" spans="1:8" s="4" customFormat="1" x14ac:dyDescent="0.25">
      <c r="A260" s="73"/>
      <c r="B260" s="110" t="s">
        <v>5</v>
      </c>
      <c r="C260" s="112">
        <f>5160+217659.1</f>
        <v>222819.1</v>
      </c>
      <c r="D260" s="112">
        <f>5159.894+193592.6</f>
        <v>198752.49400000001</v>
      </c>
      <c r="E260" s="71">
        <f t="shared" si="63"/>
        <v>89.19903814349847</v>
      </c>
      <c r="F260" s="16"/>
      <c r="H260" s="171"/>
    </row>
    <row r="261" spans="1:8" s="4" customFormat="1" ht="26.25" customHeight="1" x14ac:dyDescent="0.25">
      <c r="A261" s="73"/>
      <c r="B261" s="111" t="s">
        <v>36</v>
      </c>
      <c r="C261" s="112">
        <v>0</v>
      </c>
      <c r="D261" s="112">
        <v>0</v>
      </c>
      <c r="E261" s="71">
        <f t="shared" si="63"/>
        <v>0</v>
      </c>
      <c r="F261" s="28"/>
      <c r="H261" s="171"/>
    </row>
    <row r="262" spans="1:8" s="7" customFormat="1" ht="61.5" customHeight="1" x14ac:dyDescent="0.25">
      <c r="A262" s="73">
        <v>45</v>
      </c>
      <c r="B262" s="126" t="s">
        <v>65</v>
      </c>
      <c r="C262" s="67">
        <f>SUM(C263:C266)</f>
        <v>460.9</v>
      </c>
      <c r="D262" s="67">
        <f>SUM(D263:D266)</f>
        <v>0</v>
      </c>
      <c r="E262" s="67">
        <f>IFERROR(D262/C262*100,0)</f>
        <v>0</v>
      </c>
      <c r="F262" s="18" t="s">
        <v>200</v>
      </c>
      <c r="H262" s="171"/>
    </row>
    <row r="263" spans="1:8" s="4" customFormat="1" ht="20.25" customHeight="1" x14ac:dyDescent="0.25">
      <c r="A263" s="76"/>
      <c r="B263" s="109" t="s">
        <v>7</v>
      </c>
      <c r="C263" s="112">
        <v>0</v>
      </c>
      <c r="D263" s="112">
        <v>0</v>
      </c>
      <c r="E263" s="71">
        <f t="shared" ref="E263:E266" si="64">IFERROR(D263/C263*100,0)</f>
        <v>0</v>
      </c>
      <c r="F263" s="24"/>
      <c r="H263" s="171"/>
    </row>
    <row r="264" spans="1:8" s="10" customFormat="1" ht="21" customHeight="1" x14ac:dyDescent="0.25">
      <c r="A264" s="73"/>
      <c r="B264" s="110" t="s">
        <v>4</v>
      </c>
      <c r="C264" s="112">
        <v>0</v>
      </c>
      <c r="D264" s="112">
        <v>0</v>
      </c>
      <c r="E264" s="71">
        <f t="shared" si="64"/>
        <v>0</v>
      </c>
      <c r="F264" s="16"/>
      <c r="H264" s="169"/>
    </row>
    <row r="265" spans="1:8" s="4" customFormat="1" x14ac:dyDescent="0.25">
      <c r="A265" s="73"/>
      <c r="B265" s="110" t="s">
        <v>5</v>
      </c>
      <c r="C265" s="112">
        <v>460.9</v>
      </c>
      <c r="D265" s="112">
        <v>0</v>
      </c>
      <c r="E265" s="71">
        <f t="shared" si="64"/>
        <v>0</v>
      </c>
      <c r="F265" s="16"/>
      <c r="H265" s="171"/>
    </row>
    <row r="266" spans="1:8" s="4" customFormat="1" ht="18.75" customHeight="1" x14ac:dyDescent="0.25">
      <c r="A266" s="73"/>
      <c r="B266" s="111" t="s">
        <v>36</v>
      </c>
      <c r="C266" s="112">
        <v>0</v>
      </c>
      <c r="D266" s="112">
        <v>0</v>
      </c>
      <c r="E266" s="71">
        <f t="shared" si="64"/>
        <v>0</v>
      </c>
      <c r="F266" s="28"/>
      <c r="H266" s="171"/>
    </row>
    <row r="267" spans="1:8" s="4" customFormat="1" ht="168.75" customHeight="1" x14ac:dyDescent="0.25">
      <c r="A267" s="73">
        <v>46</v>
      </c>
      <c r="B267" s="126" t="s">
        <v>182</v>
      </c>
      <c r="C267" s="67">
        <f>SUM(C268:C271)</f>
        <v>93790.200000000012</v>
      </c>
      <c r="D267" s="67">
        <f>SUM(D268:D271)</f>
        <v>93790.125</v>
      </c>
      <c r="E267" s="67">
        <f>IFERROR(D267/C267*100,0)</f>
        <v>99.999920034289275</v>
      </c>
      <c r="F267" s="18" t="s">
        <v>181</v>
      </c>
      <c r="H267" s="171"/>
    </row>
    <row r="268" spans="1:8" s="4" customFormat="1" ht="18.75" customHeight="1" x14ac:dyDescent="0.25">
      <c r="A268" s="73"/>
      <c r="B268" s="109" t="s">
        <v>7</v>
      </c>
      <c r="C268" s="112">
        <v>0</v>
      </c>
      <c r="D268" s="112">
        <v>0</v>
      </c>
      <c r="E268" s="70">
        <f t="shared" ref="E268:E271" si="65">IFERROR(D268/C268*100,0)</f>
        <v>0</v>
      </c>
      <c r="F268" s="24"/>
      <c r="H268" s="171"/>
    </row>
    <row r="269" spans="1:8" s="4" customFormat="1" ht="18.75" customHeight="1" x14ac:dyDescent="0.25">
      <c r="A269" s="73"/>
      <c r="B269" s="110" t="s">
        <v>4</v>
      </c>
      <c r="C269" s="112">
        <v>75032.100000000006</v>
      </c>
      <c r="D269" s="112">
        <v>75032.100000000006</v>
      </c>
      <c r="E269" s="70">
        <f t="shared" si="65"/>
        <v>100</v>
      </c>
      <c r="F269" s="16"/>
      <c r="H269" s="171"/>
    </row>
    <row r="270" spans="1:8" s="4" customFormat="1" ht="18.75" customHeight="1" x14ac:dyDescent="0.25">
      <c r="A270" s="73"/>
      <c r="B270" s="110" t="s">
        <v>5</v>
      </c>
      <c r="C270" s="112">
        <v>18758.099999999999</v>
      </c>
      <c r="D270" s="112">
        <v>18758.025000000001</v>
      </c>
      <c r="E270" s="70">
        <f t="shared" si="65"/>
        <v>99.999600172725394</v>
      </c>
      <c r="F270" s="16"/>
      <c r="H270" s="171"/>
    </row>
    <row r="271" spans="1:8" s="4" customFormat="1" ht="18.75" customHeight="1" x14ac:dyDescent="0.25">
      <c r="A271" s="73"/>
      <c r="B271" s="111" t="s">
        <v>36</v>
      </c>
      <c r="C271" s="112">
        <v>0</v>
      </c>
      <c r="D271" s="112">
        <v>0</v>
      </c>
      <c r="E271" s="70">
        <f t="shared" si="65"/>
        <v>0</v>
      </c>
      <c r="F271" s="28"/>
      <c r="H271" s="171"/>
    </row>
    <row r="272" spans="1:8" s="3" customFormat="1" x14ac:dyDescent="0.25">
      <c r="A272" s="73"/>
      <c r="B272" s="127" t="s">
        <v>6</v>
      </c>
      <c r="C272" s="69">
        <f>SUM(C273:C276)</f>
        <v>1002045.219</v>
      </c>
      <c r="D272" s="69">
        <f>SUM(D273:D276)</f>
        <v>977514</v>
      </c>
      <c r="E272" s="69">
        <f>IFERROR(D272/C272*100,0)</f>
        <v>97.551885031248275</v>
      </c>
      <c r="F272" s="42"/>
      <c r="H272" s="169"/>
    </row>
    <row r="273" spans="1:8" s="4" customFormat="1" ht="20.25" customHeight="1" x14ac:dyDescent="0.25">
      <c r="A273" s="76"/>
      <c r="B273" s="109" t="s">
        <v>7</v>
      </c>
      <c r="C273" s="112">
        <f>C253+C258+C263+C268</f>
        <v>0</v>
      </c>
      <c r="D273" s="112">
        <f>D253+D258+D263+D268</f>
        <v>0</v>
      </c>
      <c r="E273" s="70">
        <f t="shared" ref="E273:E276" si="66">IFERROR(D273/C273*100,0)</f>
        <v>0</v>
      </c>
      <c r="F273" s="24"/>
      <c r="H273" s="171"/>
    </row>
    <row r="274" spans="1:8" s="3" customFormat="1" x14ac:dyDescent="0.25">
      <c r="A274" s="73"/>
      <c r="B274" s="18" t="s">
        <v>4</v>
      </c>
      <c r="C274" s="112">
        <f t="shared" ref="C274:D276" si="67">C254+C259+C264+C269</f>
        <v>723630.9</v>
      </c>
      <c r="D274" s="112">
        <f t="shared" si="67"/>
        <v>723630.9</v>
      </c>
      <c r="E274" s="70">
        <f t="shared" si="66"/>
        <v>100</v>
      </c>
      <c r="F274" s="43"/>
      <c r="H274" s="169"/>
    </row>
    <row r="275" spans="1:8" s="3" customFormat="1" x14ac:dyDescent="0.25">
      <c r="A275" s="73"/>
      <c r="B275" s="18" t="s">
        <v>5</v>
      </c>
      <c r="C275" s="112">
        <f>C255+C260+C265+C270</f>
        <v>278414.31900000002</v>
      </c>
      <c r="D275" s="112">
        <f>ROUNDDOWN(D255+D260+D265+D270,1)</f>
        <v>253883.1</v>
      </c>
      <c r="E275" s="70">
        <f t="shared" si="66"/>
        <v>91.188952102711355</v>
      </c>
      <c r="F275" s="43"/>
      <c r="H275" s="169"/>
    </row>
    <row r="276" spans="1:8" s="3" customFormat="1" x14ac:dyDescent="0.25">
      <c r="A276" s="73"/>
      <c r="B276" s="18" t="s">
        <v>36</v>
      </c>
      <c r="C276" s="112">
        <f t="shared" si="67"/>
        <v>0</v>
      </c>
      <c r="D276" s="112">
        <f t="shared" si="67"/>
        <v>0</v>
      </c>
      <c r="E276" s="70">
        <f t="shared" si="66"/>
        <v>0</v>
      </c>
      <c r="F276" s="43"/>
      <c r="H276" s="169"/>
    </row>
    <row r="277" spans="1:8" x14ac:dyDescent="0.25">
      <c r="B277" s="179" t="s">
        <v>132</v>
      </c>
      <c r="C277" s="179"/>
      <c r="D277" s="179"/>
      <c r="E277" s="179"/>
      <c r="F277" s="179"/>
    </row>
    <row r="278" spans="1:8" s="7" customFormat="1" ht="107.25" customHeight="1" x14ac:dyDescent="0.25">
      <c r="A278" s="73">
        <v>47</v>
      </c>
      <c r="B278" s="48" t="s">
        <v>48</v>
      </c>
      <c r="C278" s="67">
        <f>SUM(C279:C282)</f>
        <v>9015.15</v>
      </c>
      <c r="D278" s="67">
        <f>SUM(D279:D282)</f>
        <v>4636.5209999999997</v>
      </c>
      <c r="E278" s="67">
        <f>IFERROR(D278/C278*100,0)</f>
        <v>51.430325618542113</v>
      </c>
      <c r="F278" s="19" t="s">
        <v>183</v>
      </c>
      <c r="H278" s="171"/>
    </row>
    <row r="279" spans="1:8" s="4" customFormat="1" ht="20.25" customHeight="1" x14ac:dyDescent="0.25">
      <c r="A279" s="76"/>
      <c r="B279" s="109" t="s">
        <v>7</v>
      </c>
      <c r="C279" s="112">
        <v>0</v>
      </c>
      <c r="D279" s="112">
        <v>0</v>
      </c>
      <c r="E279" s="71">
        <f t="shared" ref="E279:E282" si="68">IFERROR(D279/C279*100,0)</f>
        <v>0</v>
      </c>
      <c r="F279" s="24"/>
      <c r="H279" s="171"/>
    </row>
    <row r="280" spans="1:8" s="10" customFormat="1" ht="21" customHeight="1" x14ac:dyDescent="0.25">
      <c r="A280" s="73"/>
      <c r="B280" s="110" t="s">
        <v>4</v>
      </c>
      <c r="C280" s="112">
        <v>0</v>
      </c>
      <c r="D280" s="112">
        <v>0</v>
      </c>
      <c r="E280" s="71">
        <f t="shared" si="68"/>
        <v>0</v>
      </c>
      <c r="F280" s="16"/>
      <c r="H280" s="169"/>
    </row>
    <row r="281" spans="1:8" s="4" customFormat="1" x14ac:dyDescent="0.25">
      <c r="A281" s="73"/>
      <c r="B281" s="110" t="s">
        <v>5</v>
      </c>
      <c r="C281" s="71">
        <v>9015.15</v>
      </c>
      <c r="D281" s="71">
        <v>4636.5209999999997</v>
      </c>
      <c r="E281" s="71">
        <f t="shared" si="68"/>
        <v>51.430325618542113</v>
      </c>
      <c r="F281" s="16"/>
      <c r="H281" s="171"/>
    </row>
    <row r="282" spans="1:8" s="4" customFormat="1" ht="18.75" customHeight="1" x14ac:dyDescent="0.25">
      <c r="A282" s="73"/>
      <c r="B282" s="111" t="s">
        <v>36</v>
      </c>
      <c r="C282" s="112">
        <v>0</v>
      </c>
      <c r="D282" s="112">
        <v>0</v>
      </c>
      <c r="E282" s="71">
        <f t="shared" si="68"/>
        <v>0</v>
      </c>
      <c r="F282" s="28"/>
      <c r="H282" s="171"/>
    </row>
    <row r="283" spans="1:8" s="7" customFormat="1" ht="63" customHeight="1" x14ac:dyDescent="0.25">
      <c r="A283" s="73">
        <v>48</v>
      </c>
      <c r="B283" s="17" t="s">
        <v>49</v>
      </c>
      <c r="C283" s="67">
        <f>SUM(C284:C287)</f>
        <v>9424.49</v>
      </c>
      <c r="D283" s="67">
        <f>SUM(D284:D287)</f>
        <v>9414.4979999999996</v>
      </c>
      <c r="E283" s="67">
        <f>IFERROR(D283/C283*100,0)</f>
        <v>99.893978347899989</v>
      </c>
      <c r="F283" s="19" t="s">
        <v>156</v>
      </c>
      <c r="H283" s="171"/>
    </row>
    <row r="284" spans="1:8" s="4" customFormat="1" ht="20.25" customHeight="1" x14ac:dyDescent="0.25">
      <c r="A284" s="76"/>
      <c r="B284" s="109" t="s">
        <v>7</v>
      </c>
      <c r="C284" s="112">
        <v>0</v>
      </c>
      <c r="D284" s="112">
        <v>0</v>
      </c>
      <c r="E284" s="71">
        <f t="shared" ref="E284:E287" si="69">IFERROR(D284/C284*100,0)</f>
        <v>0</v>
      </c>
      <c r="F284" s="24"/>
      <c r="H284" s="171"/>
    </row>
    <row r="285" spans="1:8" s="10" customFormat="1" ht="21" customHeight="1" x14ac:dyDescent="0.25">
      <c r="A285" s="73"/>
      <c r="B285" s="110" t="s">
        <v>4</v>
      </c>
      <c r="C285" s="112">
        <v>0</v>
      </c>
      <c r="D285" s="112">
        <v>0</v>
      </c>
      <c r="E285" s="71">
        <f t="shared" si="69"/>
        <v>0</v>
      </c>
      <c r="F285" s="16"/>
      <c r="H285" s="169"/>
    </row>
    <row r="286" spans="1:8" s="4" customFormat="1" x14ac:dyDescent="0.25">
      <c r="A286" s="73"/>
      <c r="B286" s="110" t="s">
        <v>5</v>
      </c>
      <c r="C286" s="71">
        <v>9424.49</v>
      </c>
      <c r="D286" s="71">
        <v>9414.4979999999996</v>
      </c>
      <c r="E286" s="71">
        <f t="shared" si="69"/>
        <v>99.893978347899989</v>
      </c>
      <c r="F286" s="16"/>
      <c r="H286" s="171"/>
    </row>
    <row r="287" spans="1:8" s="4" customFormat="1" ht="18.75" customHeight="1" x14ac:dyDescent="0.25">
      <c r="A287" s="73"/>
      <c r="B287" s="111" t="s">
        <v>36</v>
      </c>
      <c r="C287" s="112">
        <v>0</v>
      </c>
      <c r="D287" s="112">
        <v>0</v>
      </c>
      <c r="E287" s="71">
        <f t="shared" si="69"/>
        <v>0</v>
      </c>
      <c r="F287" s="28"/>
      <c r="H287" s="171"/>
    </row>
    <row r="288" spans="1:8" s="7" customFormat="1" ht="79.5" customHeight="1" x14ac:dyDescent="0.25">
      <c r="A288" s="73">
        <v>49</v>
      </c>
      <c r="B288" s="17" t="s">
        <v>50</v>
      </c>
      <c r="C288" s="67">
        <f>SUM(C289:C292)</f>
        <v>39166.5</v>
      </c>
      <c r="D288" s="67">
        <f>SUM(D289:D292)</f>
        <v>38341.120999999999</v>
      </c>
      <c r="E288" s="67">
        <f>IFERROR(D288/C288*100,0)</f>
        <v>97.892640394214439</v>
      </c>
      <c r="F288" s="19" t="s">
        <v>51</v>
      </c>
      <c r="H288" s="171"/>
    </row>
    <row r="289" spans="1:8" s="4" customFormat="1" ht="20.25" customHeight="1" x14ac:dyDescent="0.25">
      <c r="A289" s="76"/>
      <c r="B289" s="109" t="s">
        <v>7</v>
      </c>
      <c r="C289" s="112">
        <v>0</v>
      </c>
      <c r="D289" s="112">
        <v>0</v>
      </c>
      <c r="E289" s="71">
        <f t="shared" ref="E289:E292" si="70">IFERROR(D289/C289*100,0)</f>
        <v>0</v>
      </c>
      <c r="F289" s="24"/>
      <c r="H289" s="171"/>
    </row>
    <row r="290" spans="1:8" s="10" customFormat="1" ht="21" customHeight="1" x14ac:dyDescent="0.25">
      <c r="A290" s="73"/>
      <c r="B290" s="110" t="s">
        <v>4</v>
      </c>
      <c r="C290" s="112">
        <v>0</v>
      </c>
      <c r="D290" s="112">
        <v>0</v>
      </c>
      <c r="E290" s="71">
        <f t="shared" si="70"/>
        <v>0</v>
      </c>
      <c r="F290" s="16"/>
      <c r="H290" s="169"/>
    </row>
    <row r="291" spans="1:8" s="4" customFormat="1" x14ac:dyDescent="0.25">
      <c r="A291" s="73"/>
      <c r="B291" s="110" t="s">
        <v>5</v>
      </c>
      <c r="C291" s="71">
        <v>39166.5</v>
      </c>
      <c r="D291" s="71">
        <v>38341.120999999999</v>
      </c>
      <c r="E291" s="71">
        <f t="shared" si="70"/>
        <v>97.892640394214439</v>
      </c>
      <c r="F291" s="16"/>
      <c r="H291" s="171"/>
    </row>
    <row r="292" spans="1:8" s="4" customFormat="1" ht="18.75" customHeight="1" x14ac:dyDescent="0.25">
      <c r="A292" s="73"/>
      <c r="B292" s="111" t="s">
        <v>36</v>
      </c>
      <c r="C292" s="112">
        <v>0</v>
      </c>
      <c r="D292" s="112">
        <v>0</v>
      </c>
      <c r="E292" s="71">
        <f t="shared" si="70"/>
        <v>0</v>
      </c>
      <c r="F292" s="28"/>
      <c r="H292" s="171"/>
    </row>
    <row r="293" spans="1:8" s="4" customFormat="1" ht="21.75" customHeight="1" x14ac:dyDescent="0.25">
      <c r="A293" s="73"/>
      <c r="B293" s="49" t="s">
        <v>6</v>
      </c>
      <c r="C293" s="69">
        <f>SUM(C294:C297)</f>
        <v>57606.14</v>
      </c>
      <c r="D293" s="69">
        <f>SUM(D294:D297)</f>
        <v>52392.14</v>
      </c>
      <c r="E293" s="69">
        <f>IFERROR(D293/C293*100,0)</f>
        <v>90.948881490757756</v>
      </c>
      <c r="F293" s="33"/>
      <c r="H293" s="171"/>
    </row>
    <row r="294" spans="1:8" s="4" customFormat="1" ht="21.75" customHeight="1" x14ac:dyDescent="0.25">
      <c r="A294" s="76"/>
      <c r="B294" s="109" t="s">
        <v>7</v>
      </c>
      <c r="C294" s="112">
        <f t="shared" ref="C294:D296" si="71">C284+C279+C289</f>
        <v>0</v>
      </c>
      <c r="D294" s="112">
        <f t="shared" si="71"/>
        <v>0</v>
      </c>
      <c r="E294" s="70">
        <f t="shared" ref="E294:E297" si="72">IFERROR(D294/C294*100,0)</f>
        <v>0</v>
      </c>
      <c r="F294" s="16"/>
      <c r="H294" s="171"/>
    </row>
    <row r="295" spans="1:8" s="4" customFormat="1" ht="19.5" customHeight="1" x14ac:dyDescent="0.25">
      <c r="A295" s="73"/>
      <c r="B295" s="110" t="s">
        <v>4</v>
      </c>
      <c r="C295" s="112">
        <f t="shared" si="71"/>
        <v>0</v>
      </c>
      <c r="D295" s="112">
        <f t="shared" si="71"/>
        <v>0</v>
      </c>
      <c r="E295" s="70">
        <f t="shared" si="72"/>
        <v>0</v>
      </c>
      <c r="F295" s="16"/>
      <c r="H295" s="171"/>
    </row>
    <row r="296" spans="1:8" s="4" customFormat="1" ht="21.75" customHeight="1" x14ac:dyDescent="0.25">
      <c r="A296" s="76"/>
      <c r="B296" s="110" t="s">
        <v>5</v>
      </c>
      <c r="C296" s="112">
        <f t="shared" si="71"/>
        <v>57606.14</v>
      </c>
      <c r="D296" s="112">
        <f t="shared" si="71"/>
        <v>52392.14</v>
      </c>
      <c r="E296" s="70">
        <f t="shared" si="72"/>
        <v>90.948881490757756</v>
      </c>
      <c r="F296" s="16"/>
      <c r="H296" s="171"/>
    </row>
    <row r="297" spans="1:8" s="4" customFormat="1" ht="19.5" customHeight="1" x14ac:dyDescent="0.25">
      <c r="A297" s="73"/>
      <c r="B297" s="111" t="s">
        <v>36</v>
      </c>
      <c r="C297" s="112">
        <f>C287+C282+C292</f>
        <v>0</v>
      </c>
      <c r="D297" s="112">
        <f>D287+D282+D292</f>
        <v>0</v>
      </c>
      <c r="E297" s="70">
        <f t="shared" si="72"/>
        <v>0</v>
      </c>
      <c r="F297" s="16"/>
      <c r="H297" s="171"/>
    </row>
    <row r="298" spans="1:8" x14ac:dyDescent="0.25">
      <c r="B298" s="179" t="s">
        <v>133</v>
      </c>
      <c r="C298" s="181"/>
      <c r="D298" s="181"/>
      <c r="E298" s="181"/>
      <c r="F298" s="181"/>
    </row>
    <row r="299" spans="1:8" s="4" customFormat="1" ht="118.5" customHeight="1" x14ac:dyDescent="0.25">
      <c r="A299" s="73">
        <v>50</v>
      </c>
      <c r="B299" s="48" t="s">
        <v>52</v>
      </c>
      <c r="C299" s="67">
        <f>SUM(C300:C303)</f>
        <v>616.20000000000005</v>
      </c>
      <c r="D299" s="67">
        <f>SUM(D300:D303)</f>
        <v>616.03800000000001</v>
      </c>
      <c r="E299" s="67">
        <f t="shared" ref="E299:E310" si="73">IFERROR(D299/C299*100,0)</f>
        <v>99.973709834469332</v>
      </c>
      <c r="F299" s="19" t="s">
        <v>82</v>
      </c>
      <c r="H299" s="171"/>
    </row>
    <row r="300" spans="1:8" s="4" customFormat="1" ht="20.25" customHeight="1" x14ac:dyDescent="0.25">
      <c r="A300" s="76"/>
      <c r="B300" s="109" t="s">
        <v>7</v>
      </c>
      <c r="C300" s="112">
        <v>0</v>
      </c>
      <c r="D300" s="112">
        <v>0</v>
      </c>
      <c r="E300" s="71">
        <f t="shared" si="73"/>
        <v>0</v>
      </c>
      <c r="F300" s="24"/>
      <c r="H300" s="171"/>
    </row>
    <row r="301" spans="1:8" s="10" customFormat="1" ht="21" customHeight="1" x14ac:dyDescent="0.25">
      <c r="A301" s="73"/>
      <c r="B301" s="110" t="s">
        <v>4</v>
      </c>
      <c r="C301" s="112">
        <v>0</v>
      </c>
      <c r="D301" s="112">
        <v>0</v>
      </c>
      <c r="E301" s="71">
        <f t="shared" si="73"/>
        <v>0</v>
      </c>
      <c r="F301" s="16"/>
      <c r="H301" s="169"/>
    </row>
    <row r="302" spans="1:8" s="4" customFormat="1" x14ac:dyDescent="0.25">
      <c r="A302" s="73"/>
      <c r="B302" s="110" t="s">
        <v>5</v>
      </c>
      <c r="C302" s="112">
        <v>616.20000000000005</v>
      </c>
      <c r="D302" s="112">
        <v>616.03800000000001</v>
      </c>
      <c r="E302" s="71">
        <f t="shared" si="73"/>
        <v>99.973709834469332</v>
      </c>
      <c r="F302" s="16"/>
      <c r="H302" s="171"/>
    </row>
    <row r="303" spans="1:8" s="4" customFormat="1" ht="18.75" customHeight="1" x14ac:dyDescent="0.25">
      <c r="A303" s="73"/>
      <c r="B303" s="111" t="s">
        <v>36</v>
      </c>
      <c r="C303" s="112">
        <v>0</v>
      </c>
      <c r="D303" s="112">
        <v>0</v>
      </c>
      <c r="E303" s="71">
        <f t="shared" si="73"/>
        <v>0</v>
      </c>
      <c r="F303" s="28"/>
      <c r="H303" s="171"/>
    </row>
    <row r="304" spans="1:8" ht="156.75" customHeight="1" x14ac:dyDescent="0.25">
      <c r="A304" s="74">
        <v>51</v>
      </c>
      <c r="B304" s="48" t="s">
        <v>53</v>
      </c>
      <c r="C304" s="67">
        <f>SUM(C305:C308)</f>
        <v>38352.400000000001</v>
      </c>
      <c r="D304" s="67">
        <f>SUM(D305:D308)</f>
        <v>31602.327000000001</v>
      </c>
      <c r="E304" s="67">
        <f t="shared" si="73"/>
        <v>82.399868065623011</v>
      </c>
      <c r="F304" s="19" t="s">
        <v>83</v>
      </c>
    </row>
    <row r="305" spans="1:8" s="4" customFormat="1" ht="20.25" customHeight="1" x14ac:dyDescent="0.25">
      <c r="A305" s="113"/>
      <c r="B305" s="109" t="s">
        <v>7</v>
      </c>
      <c r="C305" s="112">
        <v>0</v>
      </c>
      <c r="D305" s="112">
        <v>0</v>
      </c>
      <c r="E305" s="71">
        <f t="shared" si="73"/>
        <v>0</v>
      </c>
      <c r="F305" s="24"/>
      <c r="H305" s="171"/>
    </row>
    <row r="306" spans="1:8" s="10" customFormat="1" ht="21" customHeight="1" x14ac:dyDescent="0.25">
      <c r="A306" s="114"/>
      <c r="B306" s="110" t="s">
        <v>4</v>
      </c>
      <c r="C306" s="112">
        <v>0</v>
      </c>
      <c r="D306" s="112">
        <v>0</v>
      </c>
      <c r="E306" s="71">
        <f t="shared" si="73"/>
        <v>0</v>
      </c>
      <c r="F306" s="16"/>
      <c r="H306" s="169"/>
    </row>
    <row r="307" spans="1:8" s="4" customFormat="1" x14ac:dyDescent="0.25">
      <c r="A307" s="114"/>
      <c r="B307" s="110" t="s">
        <v>5</v>
      </c>
      <c r="C307" s="112">
        <v>38352.400000000001</v>
      </c>
      <c r="D307" s="112">
        <v>31602.327000000001</v>
      </c>
      <c r="E307" s="71">
        <f t="shared" si="73"/>
        <v>82.399868065623011</v>
      </c>
      <c r="F307" s="16"/>
      <c r="H307" s="171"/>
    </row>
    <row r="308" spans="1:8" s="4" customFormat="1" ht="18.75" customHeight="1" x14ac:dyDescent="0.25">
      <c r="A308" s="114"/>
      <c r="B308" s="111" t="s">
        <v>36</v>
      </c>
      <c r="C308" s="112">
        <v>0</v>
      </c>
      <c r="D308" s="112">
        <v>0</v>
      </c>
      <c r="E308" s="71">
        <f t="shared" si="73"/>
        <v>0</v>
      </c>
      <c r="F308" s="28"/>
      <c r="H308" s="171"/>
    </row>
    <row r="309" spans="1:8" ht="82.5" x14ac:dyDescent="0.25">
      <c r="A309" s="74">
        <v>52</v>
      </c>
      <c r="B309" s="48" t="s">
        <v>54</v>
      </c>
      <c r="C309" s="67">
        <f>SUM(C310:C313)</f>
        <v>9016.92</v>
      </c>
      <c r="D309" s="67">
        <f>SUM(D310:D313)</f>
        <v>9016.7200000000012</v>
      </c>
      <c r="E309" s="67">
        <f t="shared" si="73"/>
        <v>99.997781947716078</v>
      </c>
      <c r="F309" s="19" t="s">
        <v>199</v>
      </c>
    </row>
    <row r="310" spans="1:8" ht="24" customHeight="1" x14ac:dyDescent="0.25">
      <c r="B310" s="115" t="s">
        <v>7</v>
      </c>
      <c r="C310" s="112">
        <v>6379</v>
      </c>
      <c r="D310" s="112">
        <v>6379</v>
      </c>
      <c r="E310" s="70">
        <f t="shared" si="73"/>
        <v>100</v>
      </c>
      <c r="F310" s="16"/>
    </row>
    <row r="311" spans="1:8" ht="24" customHeight="1" x14ac:dyDescent="0.25">
      <c r="B311" s="115" t="s">
        <v>4</v>
      </c>
      <c r="C311" s="112">
        <v>2559.8000000000002</v>
      </c>
      <c r="D311" s="112">
        <v>2559.6</v>
      </c>
      <c r="E311" s="70">
        <v>0</v>
      </c>
      <c r="F311" s="16"/>
    </row>
    <row r="312" spans="1:8" s="4" customFormat="1" ht="15.75" customHeight="1" x14ac:dyDescent="0.25">
      <c r="A312" s="73"/>
      <c r="B312" s="115" t="s">
        <v>5</v>
      </c>
      <c r="C312" s="112">
        <v>78.12</v>
      </c>
      <c r="D312" s="112">
        <v>78.12</v>
      </c>
      <c r="E312" s="70">
        <f t="shared" ref="E312:E323" si="74">IFERROR(D312/C312*100,0)</f>
        <v>100</v>
      </c>
      <c r="F312" s="16"/>
      <c r="H312" s="171"/>
    </row>
    <row r="313" spans="1:8" s="4" customFormat="1" ht="18.75" customHeight="1" x14ac:dyDescent="0.25">
      <c r="A313" s="73"/>
      <c r="B313" s="111" t="s">
        <v>36</v>
      </c>
      <c r="C313" s="112">
        <v>0</v>
      </c>
      <c r="D313" s="112">
        <v>0</v>
      </c>
      <c r="E313" s="70">
        <f t="shared" si="74"/>
        <v>0</v>
      </c>
      <c r="F313" s="28"/>
      <c r="H313" s="171"/>
    </row>
    <row r="314" spans="1:8" s="84" customFormat="1" ht="85.5" customHeight="1" x14ac:dyDescent="0.25">
      <c r="A314" s="73">
        <v>53</v>
      </c>
      <c r="B314" s="48" t="s">
        <v>55</v>
      </c>
      <c r="C314" s="112">
        <f>C315+C316+C317+C318</f>
        <v>132820.36799999999</v>
      </c>
      <c r="D314" s="112">
        <f>D315+D316+D317+D318</f>
        <v>130698.44</v>
      </c>
      <c r="E314" s="67">
        <f t="shared" si="74"/>
        <v>98.402407678918664</v>
      </c>
      <c r="F314" s="111" t="s">
        <v>24</v>
      </c>
      <c r="H314" s="171"/>
    </row>
    <row r="315" spans="1:8" s="4" customFormat="1" ht="18.75" customHeight="1" x14ac:dyDescent="0.25">
      <c r="A315" s="73"/>
      <c r="B315" s="115" t="s">
        <v>7</v>
      </c>
      <c r="C315" s="112">
        <v>0</v>
      </c>
      <c r="D315" s="112">
        <v>0</v>
      </c>
      <c r="E315" s="70">
        <f t="shared" si="74"/>
        <v>0</v>
      </c>
      <c r="F315" s="28"/>
      <c r="H315" s="171"/>
    </row>
    <row r="316" spans="1:8" s="4" customFormat="1" ht="18.75" customHeight="1" x14ac:dyDescent="0.25">
      <c r="A316" s="73"/>
      <c r="B316" s="115" t="s">
        <v>4</v>
      </c>
      <c r="C316" s="112">
        <v>0</v>
      </c>
      <c r="D316" s="112">
        <v>0</v>
      </c>
      <c r="E316" s="70">
        <f t="shared" si="74"/>
        <v>0</v>
      </c>
      <c r="F316" s="28"/>
      <c r="H316" s="171"/>
    </row>
    <row r="317" spans="1:8" s="4" customFormat="1" ht="18.75" customHeight="1" x14ac:dyDescent="0.25">
      <c r="A317" s="73"/>
      <c r="B317" s="115" t="s">
        <v>5</v>
      </c>
      <c r="C317" s="112">
        <v>132820.36799999999</v>
      </c>
      <c r="D317" s="112">
        <v>130698.44</v>
      </c>
      <c r="E317" s="70">
        <f t="shared" si="74"/>
        <v>98.402407678918664</v>
      </c>
      <c r="F317" s="28"/>
      <c r="H317" s="171"/>
    </row>
    <row r="318" spans="1:8" s="4" customFormat="1" ht="18.75" customHeight="1" x14ac:dyDescent="0.25">
      <c r="A318" s="73"/>
      <c r="B318" s="111" t="s">
        <v>36</v>
      </c>
      <c r="C318" s="112">
        <v>0</v>
      </c>
      <c r="D318" s="112">
        <v>0</v>
      </c>
      <c r="E318" s="70">
        <f t="shared" si="74"/>
        <v>0</v>
      </c>
      <c r="F318" s="28"/>
      <c r="H318" s="171"/>
    </row>
    <row r="319" spans="1:8" s="119" customFormat="1" ht="18.75" customHeight="1" x14ac:dyDescent="0.25">
      <c r="A319" s="114"/>
      <c r="B319" s="116" t="s">
        <v>6</v>
      </c>
      <c r="C319" s="117">
        <f>SUM(C320:C323)</f>
        <v>180805.88799999998</v>
      </c>
      <c r="D319" s="117">
        <f>SUM(D320:D323)</f>
        <v>171933.52499999999</v>
      </c>
      <c r="E319" s="69">
        <f t="shared" si="74"/>
        <v>95.092879386759805</v>
      </c>
      <c r="F319" s="118"/>
      <c r="H319" s="171"/>
    </row>
    <row r="320" spans="1:8" s="119" customFormat="1" ht="18.75" customHeight="1" x14ac:dyDescent="0.25">
      <c r="A320" s="113"/>
      <c r="B320" s="111" t="s">
        <v>7</v>
      </c>
      <c r="C320" s="112">
        <f t="shared" ref="C320:D322" si="75">C300+C305+C310+C315</f>
        <v>6379</v>
      </c>
      <c r="D320" s="112">
        <f t="shared" si="75"/>
        <v>6379</v>
      </c>
      <c r="E320" s="71">
        <f t="shared" si="74"/>
        <v>100</v>
      </c>
      <c r="F320" s="120"/>
      <c r="H320" s="171"/>
    </row>
    <row r="321" spans="1:8" s="119" customFormat="1" ht="18.75" customHeight="1" x14ac:dyDescent="0.25">
      <c r="A321" s="114"/>
      <c r="B321" s="111" t="s">
        <v>4</v>
      </c>
      <c r="C321" s="112">
        <f t="shared" si="75"/>
        <v>2559.8000000000002</v>
      </c>
      <c r="D321" s="112">
        <f t="shared" si="75"/>
        <v>2559.6</v>
      </c>
      <c r="E321" s="71">
        <f t="shared" si="74"/>
        <v>99.992186889600745</v>
      </c>
      <c r="F321" s="121"/>
      <c r="H321" s="171"/>
    </row>
    <row r="322" spans="1:8" s="119" customFormat="1" ht="18.75" customHeight="1" x14ac:dyDescent="0.25">
      <c r="A322" s="114"/>
      <c r="B322" s="111" t="s">
        <v>5</v>
      </c>
      <c r="C322" s="112">
        <f t="shared" si="75"/>
        <v>171867.08799999999</v>
      </c>
      <c r="D322" s="112">
        <f t="shared" si="75"/>
        <v>162994.92499999999</v>
      </c>
      <c r="E322" s="71">
        <f t="shared" si="74"/>
        <v>94.837776619570107</v>
      </c>
      <c r="F322" s="121"/>
      <c r="H322" s="171"/>
    </row>
    <row r="323" spans="1:8" s="119" customFormat="1" ht="18.75" customHeight="1" x14ac:dyDescent="0.25">
      <c r="A323" s="114"/>
      <c r="B323" s="111" t="s">
        <v>36</v>
      </c>
      <c r="C323" s="112">
        <f>C303+C308+C313+C318</f>
        <v>0</v>
      </c>
      <c r="D323" s="112">
        <f>D303+D308+D313+D318</f>
        <v>0</v>
      </c>
      <c r="E323" s="70">
        <f t="shared" si="74"/>
        <v>0</v>
      </c>
      <c r="F323" s="111"/>
      <c r="H323" s="171"/>
    </row>
    <row r="324" spans="1:8" ht="23.25" customHeight="1" x14ac:dyDescent="0.25">
      <c r="B324" s="181" t="s">
        <v>134</v>
      </c>
      <c r="C324" s="181"/>
      <c r="D324" s="181"/>
      <c r="E324" s="181"/>
      <c r="F324" s="181"/>
    </row>
    <row r="325" spans="1:8" s="4" customFormat="1" ht="75.75" customHeight="1" x14ac:dyDescent="0.25">
      <c r="A325" s="73">
        <v>54</v>
      </c>
      <c r="B325" s="17" t="s">
        <v>56</v>
      </c>
      <c r="C325" s="67">
        <f>SUM(C326:C329)</f>
        <v>129621.84600000001</v>
      </c>
      <c r="D325" s="67">
        <f>SUM(D326:D329)</f>
        <v>120697.848</v>
      </c>
      <c r="E325" s="67">
        <f>IFERROR(D325/C325*100,0)</f>
        <v>93.11535958221117</v>
      </c>
      <c r="F325" s="129" t="s">
        <v>92</v>
      </c>
      <c r="H325" s="171"/>
    </row>
    <row r="326" spans="1:8" s="119" customFormat="1" ht="20.25" customHeight="1" x14ac:dyDescent="0.25">
      <c r="A326" s="113"/>
      <c r="B326" s="109" t="s">
        <v>7</v>
      </c>
      <c r="C326" s="112">
        <v>0</v>
      </c>
      <c r="D326" s="112">
        <v>0</v>
      </c>
      <c r="E326" s="71">
        <f t="shared" ref="E326:E329" si="76">IFERROR(D326/C326*100,0)</f>
        <v>0</v>
      </c>
      <c r="F326" s="25"/>
      <c r="H326" s="171"/>
    </row>
    <row r="327" spans="1:8" s="122" customFormat="1" ht="21" customHeight="1" x14ac:dyDescent="0.25">
      <c r="A327" s="114"/>
      <c r="B327" s="110" t="s">
        <v>4</v>
      </c>
      <c r="C327" s="112">
        <v>0</v>
      </c>
      <c r="D327" s="112">
        <v>0</v>
      </c>
      <c r="E327" s="71">
        <f t="shared" si="76"/>
        <v>0</v>
      </c>
      <c r="F327" s="19"/>
      <c r="H327" s="169"/>
    </row>
    <row r="328" spans="1:8" s="119" customFormat="1" x14ac:dyDescent="0.25">
      <c r="A328" s="114"/>
      <c r="B328" s="110" t="s">
        <v>5</v>
      </c>
      <c r="C328" s="123">
        <v>129621.84600000001</v>
      </c>
      <c r="D328" s="123">
        <v>120697.848</v>
      </c>
      <c r="E328" s="71">
        <f t="shared" si="76"/>
        <v>93.11535958221117</v>
      </c>
      <c r="F328" s="19"/>
      <c r="H328" s="171"/>
    </row>
    <row r="329" spans="1:8" s="119" customFormat="1" ht="18.75" customHeight="1" x14ac:dyDescent="0.25">
      <c r="A329" s="114"/>
      <c r="B329" s="111" t="s">
        <v>36</v>
      </c>
      <c r="C329" s="112">
        <v>0</v>
      </c>
      <c r="D329" s="112">
        <v>0</v>
      </c>
      <c r="E329" s="71">
        <f t="shared" si="76"/>
        <v>0</v>
      </c>
      <c r="F329" s="111"/>
      <c r="H329" s="171"/>
    </row>
    <row r="330" spans="1:8" s="4" customFormat="1" ht="82.5" x14ac:dyDescent="0.25">
      <c r="A330" s="73">
        <v>55</v>
      </c>
      <c r="B330" s="48" t="s">
        <v>49</v>
      </c>
      <c r="C330" s="67">
        <f>SUM(C331:C334)</f>
        <v>44861.724999999999</v>
      </c>
      <c r="D330" s="67">
        <f>SUM(D331:D334)</f>
        <v>44355.050999999999</v>
      </c>
      <c r="E330" s="67">
        <f>IFERROR(D330/C330*100,0)</f>
        <v>98.870587343665449</v>
      </c>
      <c r="F330" s="18" t="s">
        <v>93</v>
      </c>
      <c r="H330" s="171"/>
    </row>
    <row r="331" spans="1:8" s="4" customFormat="1" ht="20.25" customHeight="1" x14ac:dyDescent="0.25">
      <c r="A331" s="76"/>
      <c r="B331" s="109" t="s">
        <v>7</v>
      </c>
      <c r="C331" s="112">
        <v>0</v>
      </c>
      <c r="D331" s="112">
        <v>0</v>
      </c>
      <c r="E331" s="71">
        <f t="shared" ref="E331:E334" si="77">IFERROR(D331/C331*100,0)</f>
        <v>0</v>
      </c>
      <c r="F331" s="24"/>
      <c r="H331" s="171"/>
    </row>
    <row r="332" spans="1:8" s="10" customFormat="1" ht="21" customHeight="1" x14ac:dyDescent="0.25">
      <c r="A332" s="73"/>
      <c r="B332" s="110" t="s">
        <v>4</v>
      </c>
      <c r="C332" s="112">
        <v>0</v>
      </c>
      <c r="D332" s="112">
        <v>0</v>
      </c>
      <c r="E332" s="71">
        <f t="shared" si="77"/>
        <v>0</v>
      </c>
      <c r="F332" s="24"/>
      <c r="H332" s="169"/>
    </row>
    <row r="333" spans="1:8" s="4" customFormat="1" x14ac:dyDescent="0.25">
      <c r="A333" s="73"/>
      <c r="B333" s="110" t="s">
        <v>5</v>
      </c>
      <c r="C333" s="123">
        <v>44861.724999999999</v>
      </c>
      <c r="D333" s="123">
        <v>44355.050999999999</v>
      </c>
      <c r="E333" s="71">
        <f t="shared" si="77"/>
        <v>98.870587343665449</v>
      </c>
      <c r="F333" s="16"/>
      <c r="H333" s="171"/>
    </row>
    <row r="334" spans="1:8" s="4" customFormat="1" ht="18.75" customHeight="1" x14ac:dyDescent="0.25">
      <c r="A334" s="73"/>
      <c r="B334" s="111" t="s">
        <v>36</v>
      </c>
      <c r="C334" s="112">
        <v>0</v>
      </c>
      <c r="D334" s="112">
        <v>0</v>
      </c>
      <c r="E334" s="71">
        <f t="shared" si="77"/>
        <v>0</v>
      </c>
      <c r="F334" s="28"/>
      <c r="H334" s="171"/>
    </row>
    <row r="335" spans="1:8" s="4" customFormat="1" ht="336.75" customHeight="1" x14ac:dyDescent="0.25">
      <c r="A335" s="73">
        <v>56</v>
      </c>
      <c r="B335" s="48" t="s">
        <v>57</v>
      </c>
      <c r="C335" s="67">
        <f>SUM(C336:C339)</f>
        <v>494030.00400000002</v>
      </c>
      <c r="D335" s="67">
        <f>SUM(D336:D339)</f>
        <v>461501.859</v>
      </c>
      <c r="E335" s="67">
        <f>IFERROR(D335/C335*100,0)</f>
        <v>93.415755169396547</v>
      </c>
      <c r="F335" s="129" t="s">
        <v>112</v>
      </c>
      <c r="H335" s="171"/>
    </row>
    <row r="336" spans="1:8" s="4" customFormat="1" x14ac:dyDescent="0.25">
      <c r="A336" s="76"/>
      <c r="B336" s="109" t="s">
        <v>7</v>
      </c>
      <c r="C336" s="112">
        <v>0</v>
      </c>
      <c r="D336" s="112">
        <v>0</v>
      </c>
      <c r="E336" s="71">
        <f t="shared" ref="E336:E339" si="78">IFERROR(D336/C336*100,0)</f>
        <v>0</v>
      </c>
      <c r="F336" s="24"/>
      <c r="H336" s="171"/>
    </row>
    <row r="337" spans="1:8" s="10" customFormat="1" x14ac:dyDescent="0.25">
      <c r="A337" s="73"/>
      <c r="B337" s="110" t="s">
        <v>4</v>
      </c>
      <c r="C337" s="112">
        <v>0</v>
      </c>
      <c r="D337" s="112">
        <v>0</v>
      </c>
      <c r="E337" s="71">
        <f t="shared" si="78"/>
        <v>0</v>
      </c>
      <c r="F337" s="16"/>
      <c r="H337" s="169"/>
    </row>
    <row r="338" spans="1:8" s="4" customFormat="1" x14ac:dyDescent="0.25">
      <c r="A338" s="73"/>
      <c r="B338" s="110" t="s">
        <v>5</v>
      </c>
      <c r="C338" s="123">
        <v>494030.00400000002</v>
      </c>
      <c r="D338" s="123">
        <v>461501.859</v>
      </c>
      <c r="E338" s="71">
        <f t="shared" si="78"/>
        <v>93.415755169396547</v>
      </c>
      <c r="F338" s="16"/>
      <c r="H338" s="171"/>
    </row>
    <row r="339" spans="1:8" s="4" customFormat="1" ht="18.75" customHeight="1" x14ac:dyDescent="0.25">
      <c r="A339" s="73"/>
      <c r="B339" s="111" t="s">
        <v>36</v>
      </c>
      <c r="C339" s="123">
        <v>0</v>
      </c>
      <c r="D339" s="123">
        <v>0</v>
      </c>
      <c r="E339" s="71">
        <f t="shared" si="78"/>
        <v>0</v>
      </c>
      <c r="F339" s="28"/>
      <c r="H339" s="171"/>
    </row>
    <row r="340" spans="1:8" s="4" customFormat="1" ht="18.75" customHeight="1" x14ac:dyDescent="0.25">
      <c r="A340" s="73"/>
      <c r="B340" s="49" t="s">
        <v>6</v>
      </c>
      <c r="C340" s="69">
        <f>SUM(C341:C344)</f>
        <v>668513.57500000007</v>
      </c>
      <c r="D340" s="69">
        <f>SUM(D341:D344)</f>
        <v>626554.75799999991</v>
      </c>
      <c r="E340" s="69">
        <f>IFERROR(D340/C340*100,0)</f>
        <v>93.723565448914016</v>
      </c>
      <c r="F340" s="38"/>
      <c r="H340" s="171"/>
    </row>
    <row r="341" spans="1:8" s="4" customFormat="1" ht="20.25" customHeight="1" x14ac:dyDescent="0.25">
      <c r="A341" s="76"/>
      <c r="B341" s="109" t="s">
        <v>7</v>
      </c>
      <c r="C341" s="112">
        <f t="shared" ref="C341:D343" si="79">C336+C331+C326</f>
        <v>0</v>
      </c>
      <c r="D341" s="112">
        <f t="shared" si="79"/>
        <v>0</v>
      </c>
      <c r="E341" s="71">
        <f t="shared" ref="E341:E343" si="80">IFERROR(D341/C341*100,0)</f>
        <v>0</v>
      </c>
      <c r="F341" s="24"/>
      <c r="H341" s="171"/>
    </row>
    <row r="342" spans="1:8" s="4" customFormat="1" x14ac:dyDescent="0.25">
      <c r="A342" s="73"/>
      <c r="B342" s="19" t="s">
        <v>4</v>
      </c>
      <c r="C342" s="112">
        <f t="shared" si="79"/>
        <v>0</v>
      </c>
      <c r="D342" s="112">
        <f t="shared" si="79"/>
        <v>0</v>
      </c>
      <c r="E342" s="71">
        <f t="shared" si="80"/>
        <v>0</v>
      </c>
      <c r="F342" s="14"/>
      <c r="H342" s="171"/>
    </row>
    <row r="343" spans="1:8" s="4" customFormat="1" x14ac:dyDescent="0.25">
      <c r="A343" s="73"/>
      <c r="B343" s="19" t="s">
        <v>5</v>
      </c>
      <c r="C343" s="112">
        <f t="shared" si="79"/>
        <v>668513.57500000007</v>
      </c>
      <c r="D343" s="112">
        <f t="shared" si="79"/>
        <v>626554.75799999991</v>
      </c>
      <c r="E343" s="71">
        <f t="shared" si="80"/>
        <v>93.723565448914016</v>
      </c>
      <c r="F343" s="14"/>
      <c r="H343" s="171"/>
    </row>
    <row r="344" spans="1:8" s="4" customFormat="1" ht="18.75" customHeight="1" x14ac:dyDescent="0.25">
      <c r="A344" s="73"/>
      <c r="B344" s="111" t="s">
        <v>36</v>
      </c>
      <c r="C344" s="112"/>
      <c r="D344" s="112"/>
      <c r="E344" s="71"/>
      <c r="F344" s="28"/>
      <c r="H344" s="171"/>
    </row>
    <row r="345" spans="1:8" ht="21.75" customHeight="1" x14ac:dyDescent="0.25">
      <c r="B345" s="191" t="s">
        <v>135</v>
      </c>
      <c r="C345" s="192"/>
      <c r="D345" s="192"/>
      <c r="E345" s="192"/>
      <c r="F345" s="193"/>
    </row>
    <row r="346" spans="1:8" s="4" customFormat="1" ht="120.75" customHeight="1" x14ac:dyDescent="0.25">
      <c r="A346" s="73">
        <v>57</v>
      </c>
      <c r="B346" s="128" t="s">
        <v>184</v>
      </c>
      <c r="C346" s="67">
        <f>SUM(C347:C350)</f>
        <v>7298.55</v>
      </c>
      <c r="D346" s="67">
        <f>SUM(D347:D350)</f>
        <v>7298.55</v>
      </c>
      <c r="E346" s="67">
        <f>IFERROR(D346/C346*100,0)</f>
        <v>100</v>
      </c>
      <c r="F346" s="111" t="s">
        <v>71</v>
      </c>
      <c r="H346" s="171"/>
    </row>
    <row r="347" spans="1:8" s="3" customFormat="1" x14ac:dyDescent="0.25">
      <c r="A347" s="73"/>
      <c r="B347" s="99" t="s">
        <v>7</v>
      </c>
      <c r="C347" s="71">
        <v>409.37</v>
      </c>
      <c r="D347" s="71">
        <v>409.37</v>
      </c>
      <c r="E347" s="71">
        <f>IFERROR(D347/C347*100,0)</f>
        <v>100</v>
      </c>
      <c r="F347" s="28"/>
      <c r="H347" s="169"/>
    </row>
    <row r="348" spans="1:8" s="4" customFormat="1" ht="18.75" customHeight="1" x14ac:dyDescent="0.25">
      <c r="A348" s="73"/>
      <c r="B348" s="111" t="s">
        <v>4</v>
      </c>
      <c r="C348" s="71">
        <v>6524.2280000000001</v>
      </c>
      <c r="D348" s="71">
        <v>6524.2280000000001</v>
      </c>
      <c r="E348" s="71">
        <f t="shared" ref="E348:E350" si="81">IFERROR(D348/C348*100,0)</f>
        <v>100</v>
      </c>
      <c r="F348" s="28"/>
      <c r="H348" s="171"/>
    </row>
    <row r="349" spans="1:8" s="4" customFormat="1" ht="18.75" customHeight="1" x14ac:dyDescent="0.25">
      <c r="A349" s="73"/>
      <c r="B349" s="111" t="s">
        <v>5</v>
      </c>
      <c r="C349" s="71">
        <v>364.952</v>
      </c>
      <c r="D349" s="71">
        <v>364.952</v>
      </c>
      <c r="E349" s="71">
        <f t="shared" si="81"/>
        <v>100</v>
      </c>
      <c r="F349" s="28"/>
      <c r="H349" s="171"/>
    </row>
    <row r="350" spans="1:8" s="4" customFormat="1" ht="18.75" customHeight="1" x14ac:dyDescent="0.25">
      <c r="A350" s="73"/>
      <c r="B350" s="111" t="s">
        <v>196</v>
      </c>
      <c r="C350" s="71">
        <v>0</v>
      </c>
      <c r="D350" s="71">
        <v>0</v>
      </c>
      <c r="E350" s="71">
        <f t="shared" si="81"/>
        <v>0</v>
      </c>
      <c r="F350" s="28"/>
      <c r="H350" s="171"/>
    </row>
    <row r="351" spans="1:8" s="4" customFormat="1" ht="334.5" customHeight="1" x14ac:dyDescent="0.25">
      <c r="A351" s="73">
        <v>58</v>
      </c>
      <c r="B351" s="17" t="s">
        <v>185</v>
      </c>
      <c r="C351" s="67">
        <f>SUM(C352:C355)</f>
        <v>117354.455</v>
      </c>
      <c r="D351" s="67">
        <f>SUM(D352:D355)</f>
        <v>111812.427</v>
      </c>
      <c r="E351" s="67">
        <f>IFERROR(D351/C351*100,0)</f>
        <v>95.277530793355908</v>
      </c>
      <c r="F351" s="18" t="s">
        <v>203</v>
      </c>
      <c r="H351" s="171"/>
    </row>
    <row r="352" spans="1:8" s="3" customFormat="1" x14ac:dyDescent="0.25">
      <c r="A352" s="73"/>
      <c r="B352" s="99" t="s">
        <v>7</v>
      </c>
      <c r="C352" s="71">
        <v>0</v>
      </c>
      <c r="D352" s="71">
        <v>0</v>
      </c>
      <c r="E352" s="71">
        <f>IFERROR(D352/C352*100,0)</f>
        <v>0</v>
      </c>
      <c r="F352" s="28"/>
      <c r="H352" s="169"/>
    </row>
    <row r="353" spans="1:8" s="4" customFormat="1" x14ac:dyDescent="0.25">
      <c r="A353" s="73"/>
      <c r="B353" s="111" t="s">
        <v>4</v>
      </c>
      <c r="C353" s="71">
        <v>98164.7</v>
      </c>
      <c r="D353" s="71">
        <v>95900.894</v>
      </c>
      <c r="E353" s="71">
        <f t="shared" ref="E353:E355" si="82">IFERROR(D353/C353*100,0)</f>
        <v>97.693869588558826</v>
      </c>
      <c r="F353" s="28"/>
      <c r="H353" s="171"/>
    </row>
    <row r="354" spans="1:8" s="4" customFormat="1" x14ac:dyDescent="0.25">
      <c r="A354" s="73"/>
      <c r="B354" s="111" t="s">
        <v>5</v>
      </c>
      <c r="C354" s="71">
        <v>19189.755000000001</v>
      </c>
      <c r="D354" s="71">
        <v>15911.532999999999</v>
      </c>
      <c r="E354" s="71">
        <f t="shared" si="82"/>
        <v>82.916811600773428</v>
      </c>
      <c r="F354" s="28"/>
      <c r="H354" s="171"/>
    </row>
    <row r="355" spans="1:8" s="4" customFormat="1" ht="18.75" customHeight="1" x14ac:dyDescent="0.25">
      <c r="A355" s="73"/>
      <c r="B355" s="111" t="s">
        <v>196</v>
      </c>
      <c r="C355" s="71">
        <v>0</v>
      </c>
      <c r="D355" s="71">
        <v>0</v>
      </c>
      <c r="E355" s="71">
        <f t="shared" si="82"/>
        <v>0</v>
      </c>
      <c r="F355" s="28"/>
      <c r="H355" s="171"/>
    </row>
    <row r="356" spans="1:8" s="4" customFormat="1" ht="102.75" customHeight="1" x14ac:dyDescent="0.25">
      <c r="A356" s="73">
        <v>59</v>
      </c>
      <c r="B356" s="17" t="s">
        <v>70</v>
      </c>
      <c r="C356" s="67">
        <f>SUM(C357:C360)</f>
        <v>6416.7820000000002</v>
      </c>
      <c r="D356" s="67">
        <f>SUM(D357:D360)</f>
        <v>5416.7820000000002</v>
      </c>
      <c r="E356" s="67">
        <f>IFERROR(D356/C356*100,0)</f>
        <v>84.415864525240224</v>
      </c>
      <c r="F356" s="18" t="s">
        <v>186</v>
      </c>
      <c r="H356" s="171"/>
    </row>
    <row r="357" spans="1:8" s="3" customFormat="1" x14ac:dyDescent="0.25">
      <c r="A357" s="73"/>
      <c r="B357" s="99" t="s">
        <v>7</v>
      </c>
      <c r="C357" s="71">
        <v>5147.4160000000002</v>
      </c>
      <c r="D357" s="71">
        <v>4147.4160000000002</v>
      </c>
      <c r="E357" s="71">
        <f>IFERROR(D357/C357*100,0)</f>
        <v>80.572776709712215</v>
      </c>
      <c r="F357" s="28"/>
      <c r="H357" s="169"/>
    </row>
    <row r="358" spans="1:8" s="4" customFormat="1" x14ac:dyDescent="0.25">
      <c r="A358" s="73"/>
      <c r="B358" s="111" t="s">
        <v>4</v>
      </c>
      <c r="C358" s="71">
        <v>1269.366</v>
      </c>
      <c r="D358" s="71">
        <v>1269.366</v>
      </c>
      <c r="E358" s="71">
        <f t="shared" ref="E358:E360" si="83">IFERROR(D358/C358*100,0)</f>
        <v>100</v>
      </c>
      <c r="F358" s="28"/>
      <c r="H358" s="171"/>
    </row>
    <row r="359" spans="1:8" s="4" customFormat="1" ht="18.75" customHeight="1" x14ac:dyDescent="0.25">
      <c r="A359" s="73"/>
      <c r="B359" s="111" t="s">
        <v>5</v>
      </c>
      <c r="C359" s="71">
        <v>0</v>
      </c>
      <c r="D359" s="71">
        <v>0</v>
      </c>
      <c r="E359" s="71">
        <f t="shared" si="83"/>
        <v>0</v>
      </c>
      <c r="F359" s="28"/>
      <c r="H359" s="171"/>
    </row>
    <row r="360" spans="1:8" s="4" customFormat="1" ht="18.75" customHeight="1" x14ac:dyDescent="0.25">
      <c r="A360" s="73"/>
      <c r="B360" s="111" t="s">
        <v>36</v>
      </c>
      <c r="C360" s="71">
        <v>0</v>
      </c>
      <c r="D360" s="71">
        <v>0</v>
      </c>
      <c r="E360" s="71">
        <f t="shared" si="83"/>
        <v>0</v>
      </c>
      <c r="F360" s="28"/>
      <c r="H360" s="171"/>
    </row>
    <row r="361" spans="1:8" s="4" customFormat="1" ht="66" x14ac:dyDescent="0.25">
      <c r="A361" s="73">
        <v>60</v>
      </c>
      <c r="B361" s="17" t="s">
        <v>66</v>
      </c>
      <c r="C361" s="67">
        <f>SUM(C362:C365)</f>
        <v>30439.285</v>
      </c>
      <c r="D361" s="67">
        <f>SUM(D362:D365)</f>
        <v>30063.504000000001</v>
      </c>
      <c r="E361" s="67">
        <f>IFERROR(D361/C361*100,0)</f>
        <v>98.765473630540285</v>
      </c>
      <c r="F361" s="129" t="s">
        <v>17</v>
      </c>
      <c r="H361" s="171"/>
    </row>
    <row r="362" spans="1:8" s="3" customFormat="1" x14ac:dyDescent="0.25">
      <c r="A362" s="73"/>
      <c r="B362" s="99" t="s">
        <v>7</v>
      </c>
      <c r="C362" s="71">
        <v>0</v>
      </c>
      <c r="D362" s="71">
        <v>0</v>
      </c>
      <c r="E362" s="71">
        <f>IFERROR(D362/C362*100,0)</f>
        <v>0</v>
      </c>
      <c r="F362" s="28"/>
      <c r="H362" s="169"/>
    </row>
    <row r="363" spans="1:8" s="4" customFormat="1" x14ac:dyDescent="0.25">
      <c r="A363" s="73"/>
      <c r="B363" s="111" t="s">
        <v>4</v>
      </c>
      <c r="C363" s="71">
        <v>0</v>
      </c>
      <c r="D363" s="71">
        <v>0</v>
      </c>
      <c r="E363" s="71">
        <f t="shared" ref="E363:E365" si="84">IFERROR(D363/C363*100,0)</f>
        <v>0</v>
      </c>
      <c r="F363" s="13"/>
      <c r="H363" s="171"/>
    </row>
    <row r="364" spans="1:8" s="4" customFormat="1" x14ac:dyDescent="0.25">
      <c r="A364" s="73"/>
      <c r="B364" s="111" t="s">
        <v>5</v>
      </c>
      <c r="C364" s="71">
        <v>30439.285</v>
      </c>
      <c r="D364" s="71">
        <v>30063.504000000001</v>
      </c>
      <c r="E364" s="71">
        <f t="shared" si="84"/>
        <v>98.765473630540285</v>
      </c>
      <c r="F364" s="13"/>
      <c r="H364" s="171"/>
    </row>
    <row r="365" spans="1:8" s="4" customFormat="1" ht="18.75" customHeight="1" x14ac:dyDescent="0.25">
      <c r="A365" s="73"/>
      <c r="B365" s="111" t="s">
        <v>36</v>
      </c>
      <c r="C365" s="71">
        <v>0</v>
      </c>
      <c r="D365" s="71">
        <v>0</v>
      </c>
      <c r="E365" s="71">
        <f t="shared" si="84"/>
        <v>0</v>
      </c>
      <c r="F365" s="28"/>
      <c r="H365" s="171"/>
    </row>
    <row r="366" spans="1:8" s="4" customFormat="1" ht="70.5" customHeight="1" x14ac:dyDescent="0.25">
      <c r="A366" s="73">
        <v>61</v>
      </c>
      <c r="B366" s="17" t="s">
        <v>67</v>
      </c>
      <c r="C366" s="67">
        <f>SUM(C367:C370)</f>
        <v>86637.1</v>
      </c>
      <c r="D366" s="67">
        <f>SUM(D367:D370)</f>
        <v>86215.335999999996</v>
      </c>
      <c r="E366" s="67">
        <f>IFERROR(D366/C366*100,0)</f>
        <v>99.513183151328917</v>
      </c>
      <c r="F366" s="129" t="s">
        <v>187</v>
      </c>
      <c r="H366" s="171"/>
    </row>
    <row r="367" spans="1:8" s="3" customFormat="1" x14ac:dyDescent="0.25">
      <c r="A367" s="73"/>
      <c r="B367" s="99" t="s">
        <v>7</v>
      </c>
      <c r="C367" s="71">
        <v>0</v>
      </c>
      <c r="D367" s="71">
        <v>0</v>
      </c>
      <c r="E367" s="71">
        <f>IFERROR(D367/C367*100,0)</f>
        <v>0</v>
      </c>
      <c r="F367" s="28"/>
      <c r="H367" s="169"/>
    </row>
    <row r="368" spans="1:8" s="4" customFormat="1" ht="23.25" customHeight="1" x14ac:dyDescent="0.25">
      <c r="A368" s="73"/>
      <c r="B368" s="111" t="s">
        <v>4</v>
      </c>
      <c r="C368" s="71">
        <v>0</v>
      </c>
      <c r="D368" s="71">
        <v>0</v>
      </c>
      <c r="E368" s="71">
        <f t="shared" ref="E368:E370" si="85">IFERROR(D368/C368*100,0)</f>
        <v>0</v>
      </c>
      <c r="F368" s="13"/>
      <c r="H368" s="171"/>
    </row>
    <row r="369" spans="1:8" s="4" customFormat="1" x14ac:dyDescent="0.25">
      <c r="A369" s="73"/>
      <c r="B369" s="111" t="s">
        <v>5</v>
      </c>
      <c r="C369" s="71">
        <v>86637.1</v>
      </c>
      <c r="D369" s="71">
        <v>86215.335999999996</v>
      </c>
      <c r="E369" s="71">
        <f t="shared" si="85"/>
        <v>99.513183151328917</v>
      </c>
      <c r="F369" s="13"/>
      <c r="H369" s="171"/>
    </row>
    <row r="370" spans="1:8" s="4" customFormat="1" ht="18.75" customHeight="1" x14ac:dyDescent="0.25">
      <c r="A370" s="73"/>
      <c r="B370" s="111" t="s">
        <v>36</v>
      </c>
      <c r="C370" s="71">
        <v>0</v>
      </c>
      <c r="D370" s="71">
        <v>0</v>
      </c>
      <c r="E370" s="71">
        <f t="shared" si="85"/>
        <v>0</v>
      </c>
      <c r="F370" s="28"/>
      <c r="H370" s="171"/>
    </row>
    <row r="371" spans="1:8" s="4" customFormat="1" x14ac:dyDescent="0.25">
      <c r="A371" s="73"/>
      <c r="B371" s="49" t="s">
        <v>6</v>
      </c>
      <c r="C371" s="69">
        <f>SUM(C372:C375)</f>
        <v>248146.17199999999</v>
      </c>
      <c r="D371" s="69">
        <f>SUM(D372:D375)</f>
        <v>240806.59900000002</v>
      </c>
      <c r="E371" s="69">
        <f>IFERROR(D371/C371*100,0)</f>
        <v>97.042238072485773</v>
      </c>
      <c r="F371" s="38"/>
      <c r="H371" s="171"/>
    </row>
    <row r="372" spans="1:8" s="4" customFormat="1" x14ac:dyDescent="0.25">
      <c r="A372" s="73"/>
      <c r="B372" s="19" t="s">
        <v>7</v>
      </c>
      <c r="C372" s="71">
        <f>C347+C352+C357+C362+C367</f>
        <v>5556.7860000000001</v>
      </c>
      <c r="D372" s="71">
        <f>D347+D352+D357+D362+D367</f>
        <v>4556.7860000000001</v>
      </c>
      <c r="E372" s="70">
        <f>IFERROR(D372/C372*100,0)</f>
        <v>82.003985757234489</v>
      </c>
      <c r="F372" s="14"/>
      <c r="H372" s="171"/>
    </row>
    <row r="373" spans="1:8" s="4" customFormat="1" x14ac:dyDescent="0.25">
      <c r="A373" s="73"/>
      <c r="B373" s="19" t="s">
        <v>4</v>
      </c>
      <c r="C373" s="71">
        <f t="shared" ref="C373:D375" si="86">C348+C353+C358+C363+C368</f>
        <v>105958.29399999999</v>
      </c>
      <c r="D373" s="71">
        <f t="shared" si="86"/>
        <v>103694.488</v>
      </c>
      <c r="E373" s="70">
        <f t="shared" ref="E373:E375" si="87">IFERROR(D373/C373*100,0)</f>
        <v>97.863493347675075</v>
      </c>
      <c r="F373" s="14"/>
      <c r="H373" s="171"/>
    </row>
    <row r="374" spans="1:8" s="4" customFormat="1" x14ac:dyDescent="0.25">
      <c r="A374" s="73"/>
      <c r="B374" s="19" t="s">
        <v>5</v>
      </c>
      <c r="C374" s="71">
        <f t="shared" si="86"/>
        <v>136631.092</v>
      </c>
      <c r="D374" s="71">
        <f t="shared" si="86"/>
        <v>132555.32500000001</v>
      </c>
      <c r="E374" s="70">
        <f t="shared" si="87"/>
        <v>97.016954969517485</v>
      </c>
      <c r="F374" s="14"/>
      <c r="H374" s="171"/>
    </row>
    <row r="375" spans="1:8" s="4" customFormat="1" x14ac:dyDescent="0.25">
      <c r="A375" s="73"/>
      <c r="B375" s="19" t="s">
        <v>36</v>
      </c>
      <c r="C375" s="71">
        <f t="shared" si="86"/>
        <v>0</v>
      </c>
      <c r="D375" s="71">
        <f t="shared" si="86"/>
        <v>0</v>
      </c>
      <c r="E375" s="70">
        <f t="shared" si="87"/>
        <v>0</v>
      </c>
      <c r="F375" s="14"/>
      <c r="H375" s="171"/>
    </row>
    <row r="376" spans="1:8" ht="24.75" customHeight="1" x14ac:dyDescent="0.25">
      <c r="B376" s="179" t="s">
        <v>136</v>
      </c>
      <c r="C376" s="179"/>
      <c r="D376" s="179"/>
      <c r="E376" s="179"/>
      <c r="F376" s="179"/>
    </row>
    <row r="377" spans="1:8" s="7" customFormat="1" ht="49.5" x14ac:dyDescent="0.25">
      <c r="A377" s="73">
        <v>62</v>
      </c>
      <c r="B377" s="17" t="s">
        <v>155</v>
      </c>
      <c r="C377" s="67">
        <f>SUM(C378:C381)</f>
        <v>645.1</v>
      </c>
      <c r="D377" s="67">
        <f>SUM(D378:D381)</f>
        <v>505.09299999999996</v>
      </c>
      <c r="E377" s="67">
        <f t="shared" ref="E377:E407" si="88">IFERROR(D377/C377*100,0)</f>
        <v>78.296853201054091</v>
      </c>
      <c r="F377" s="19" t="s">
        <v>16</v>
      </c>
      <c r="H377" s="171"/>
    </row>
    <row r="378" spans="1:8" s="4" customFormat="1" ht="20.25" customHeight="1" x14ac:dyDescent="0.25">
      <c r="A378" s="76"/>
      <c r="B378" s="109" t="s">
        <v>7</v>
      </c>
      <c r="C378" s="112">
        <v>0</v>
      </c>
      <c r="D378" s="112">
        <v>0</v>
      </c>
      <c r="E378" s="71">
        <f t="shared" si="88"/>
        <v>0</v>
      </c>
      <c r="F378" s="24"/>
      <c r="H378" s="171"/>
    </row>
    <row r="379" spans="1:8" s="10" customFormat="1" ht="21" customHeight="1" x14ac:dyDescent="0.25">
      <c r="A379" s="73"/>
      <c r="B379" s="110" t="s">
        <v>4</v>
      </c>
      <c r="C379" s="112">
        <v>147.4</v>
      </c>
      <c r="D379" s="112">
        <v>147.4</v>
      </c>
      <c r="E379" s="71">
        <f t="shared" si="88"/>
        <v>100</v>
      </c>
      <c r="F379" s="16"/>
      <c r="H379" s="169"/>
    </row>
    <row r="380" spans="1:8" s="4" customFormat="1" x14ac:dyDescent="0.25">
      <c r="A380" s="73"/>
      <c r="B380" s="110" t="s">
        <v>5</v>
      </c>
      <c r="C380" s="112">
        <v>497.7</v>
      </c>
      <c r="D380" s="112">
        <v>357.69299999999998</v>
      </c>
      <c r="E380" s="71">
        <f t="shared" si="88"/>
        <v>71.869198312236279</v>
      </c>
      <c r="F380" s="16"/>
      <c r="H380" s="171"/>
    </row>
    <row r="381" spans="1:8" s="4" customFormat="1" ht="18.75" customHeight="1" x14ac:dyDescent="0.25">
      <c r="A381" s="73"/>
      <c r="B381" s="111" t="s">
        <v>36</v>
      </c>
      <c r="C381" s="112">
        <v>0</v>
      </c>
      <c r="D381" s="112">
        <v>0</v>
      </c>
      <c r="E381" s="71">
        <f t="shared" si="88"/>
        <v>0</v>
      </c>
      <c r="F381" s="28"/>
      <c r="H381" s="171"/>
    </row>
    <row r="382" spans="1:8" s="7" customFormat="1" ht="66" x14ac:dyDescent="0.25">
      <c r="A382" s="73">
        <v>63</v>
      </c>
      <c r="B382" s="17" t="s">
        <v>72</v>
      </c>
      <c r="C382" s="67">
        <f>SUM(C383:C386)</f>
        <v>9567.2999999999993</v>
      </c>
      <c r="D382" s="67">
        <f>SUM(D383:D386)</f>
        <v>9379.5840000000007</v>
      </c>
      <c r="E382" s="67">
        <f t="shared" si="88"/>
        <v>98.037941739048648</v>
      </c>
      <c r="F382" s="19" t="s">
        <v>85</v>
      </c>
      <c r="H382" s="171"/>
    </row>
    <row r="383" spans="1:8" s="4" customFormat="1" ht="20.25" customHeight="1" x14ac:dyDescent="0.25">
      <c r="A383" s="76"/>
      <c r="B383" s="109" t="s">
        <v>7</v>
      </c>
      <c r="C383" s="112">
        <v>0</v>
      </c>
      <c r="D383" s="112">
        <v>0</v>
      </c>
      <c r="E383" s="71">
        <f t="shared" si="88"/>
        <v>0</v>
      </c>
      <c r="F383" s="24"/>
      <c r="H383" s="171"/>
    </row>
    <row r="384" spans="1:8" s="10" customFormat="1" ht="21" customHeight="1" x14ac:dyDescent="0.25">
      <c r="A384" s="73"/>
      <c r="B384" s="110" t="s">
        <v>4</v>
      </c>
      <c r="C384" s="112">
        <v>0</v>
      </c>
      <c r="D384" s="112">
        <v>0</v>
      </c>
      <c r="E384" s="71">
        <f t="shared" si="88"/>
        <v>0</v>
      </c>
      <c r="F384" s="16"/>
      <c r="H384" s="169"/>
    </row>
    <row r="385" spans="1:8" s="4" customFormat="1" x14ac:dyDescent="0.25">
      <c r="A385" s="73"/>
      <c r="B385" s="110" t="s">
        <v>5</v>
      </c>
      <c r="C385" s="112">
        <v>9567.2999999999993</v>
      </c>
      <c r="D385" s="112">
        <v>9379.5840000000007</v>
      </c>
      <c r="E385" s="71">
        <f t="shared" si="88"/>
        <v>98.037941739048648</v>
      </c>
      <c r="F385" s="16"/>
      <c r="H385" s="171"/>
    </row>
    <row r="386" spans="1:8" s="4" customFormat="1" ht="18.75" customHeight="1" x14ac:dyDescent="0.25">
      <c r="A386" s="73"/>
      <c r="B386" s="111" t="s">
        <v>36</v>
      </c>
      <c r="C386" s="112">
        <v>0</v>
      </c>
      <c r="D386" s="112">
        <v>0</v>
      </c>
      <c r="E386" s="71">
        <f t="shared" si="88"/>
        <v>0</v>
      </c>
      <c r="F386" s="28"/>
      <c r="H386" s="171"/>
    </row>
    <row r="387" spans="1:8" s="7" customFormat="1" ht="151.5" customHeight="1" x14ac:dyDescent="0.25">
      <c r="A387" s="73">
        <v>64</v>
      </c>
      <c r="B387" s="17" t="s">
        <v>73</v>
      </c>
      <c r="C387" s="67">
        <f>SUM(C388:C391)</f>
        <v>2609.13</v>
      </c>
      <c r="D387" s="67">
        <f>SUM(D388:D391)</f>
        <v>2608.9550000000004</v>
      </c>
      <c r="E387" s="67">
        <f t="shared" si="88"/>
        <v>99.993292783418241</v>
      </c>
      <c r="F387" s="19"/>
      <c r="H387" s="171"/>
    </row>
    <row r="388" spans="1:8" s="4" customFormat="1" ht="20.25" customHeight="1" x14ac:dyDescent="0.25">
      <c r="A388" s="76"/>
      <c r="B388" s="109" t="s">
        <v>7</v>
      </c>
      <c r="C388" s="112">
        <v>0</v>
      </c>
      <c r="D388" s="112">
        <v>0</v>
      </c>
      <c r="E388" s="71">
        <f t="shared" si="88"/>
        <v>0</v>
      </c>
      <c r="F388" s="24"/>
      <c r="H388" s="171"/>
    </row>
    <row r="389" spans="1:8" s="10" customFormat="1" ht="21" customHeight="1" x14ac:dyDescent="0.25">
      <c r="A389" s="73"/>
      <c r="B389" s="110" t="s">
        <v>4</v>
      </c>
      <c r="C389" s="112">
        <v>2477.6</v>
      </c>
      <c r="D389" s="112">
        <v>2477.4250000000002</v>
      </c>
      <c r="E389" s="71">
        <f t="shared" si="88"/>
        <v>99.992936712948023</v>
      </c>
      <c r="F389" s="24"/>
      <c r="H389" s="169"/>
    </row>
    <row r="390" spans="1:8" s="4" customFormat="1" x14ac:dyDescent="0.25">
      <c r="A390" s="73"/>
      <c r="B390" s="110" t="s">
        <v>5</v>
      </c>
      <c r="C390" s="112">
        <v>131.53</v>
      </c>
      <c r="D390" s="112">
        <v>131.53</v>
      </c>
      <c r="E390" s="71">
        <f t="shared" si="88"/>
        <v>100</v>
      </c>
      <c r="F390" s="24"/>
      <c r="H390" s="171"/>
    </row>
    <row r="391" spans="1:8" s="4" customFormat="1" ht="18.75" customHeight="1" x14ac:dyDescent="0.25">
      <c r="A391" s="73"/>
      <c r="B391" s="111" t="s">
        <v>36</v>
      </c>
      <c r="C391" s="112">
        <v>0</v>
      </c>
      <c r="D391" s="112">
        <v>0</v>
      </c>
      <c r="E391" s="71">
        <f t="shared" si="88"/>
        <v>0</v>
      </c>
      <c r="F391" s="28"/>
      <c r="H391" s="171"/>
    </row>
    <row r="392" spans="1:8" s="7" customFormat="1" ht="102" customHeight="1" x14ac:dyDescent="0.25">
      <c r="A392" s="73">
        <v>65</v>
      </c>
      <c r="B392" s="48" t="s">
        <v>75</v>
      </c>
      <c r="C392" s="67">
        <f>SUM(C393:C396)</f>
        <v>4.5999999999999996</v>
      </c>
      <c r="D392" s="67">
        <f>SUM(D393:D396)</f>
        <v>4.5999999999999996</v>
      </c>
      <c r="E392" s="67">
        <f t="shared" si="88"/>
        <v>100</v>
      </c>
      <c r="F392" s="19" t="s">
        <v>189</v>
      </c>
      <c r="H392" s="171"/>
    </row>
    <row r="393" spans="1:8" s="4" customFormat="1" ht="20.25" customHeight="1" x14ac:dyDescent="0.25">
      <c r="A393" s="76"/>
      <c r="B393" s="109" t="s">
        <v>7</v>
      </c>
      <c r="C393" s="112">
        <v>4.5999999999999996</v>
      </c>
      <c r="D393" s="112">
        <v>4.5999999999999996</v>
      </c>
      <c r="E393" s="71">
        <f t="shared" si="88"/>
        <v>100</v>
      </c>
      <c r="F393" s="24"/>
      <c r="H393" s="171"/>
    </row>
    <row r="394" spans="1:8" s="10" customFormat="1" ht="21" customHeight="1" x14ac:dyDescent="0.25">
      <c r="A394" s="73"/>
      <c r="B394" s="110" t="s">
        <v>4</v>
      </c>
      <c r="C394" s="112">
        <v>0</v>
      </c>
      <c r="D394" s="112">
        <v>0</v>
      </c>
      <c r="E394" s="71">
        <f t="shared" si="88"/>
        <v>0</v>
      </c>
      <c r="F394" s="16"/>
      <c r="H394" s="169"/>
    </row>
    <row r="395" spans="1:8" s="4" customFormat="1" x14ac:dyDescent="0.25">
      <c r="A395" s="73"/>
      <c r="B395" s="110" t="s">
        <v>5</v>
      </c>
      <c r="C395" s="112">
        <v>0</v>
      </c>
      <c r="D395" s="112">
        <v>0</v>
      </c>
      <c r="E395" s="71">
        <f t="shared" si="88"/>
        <v>0</v>
      </c>
      <c r="F395" s="16"/>
      <c r="H395" s="171"/>
    </row>
    <row r="396" spans="1:8" s="4" customFormat="1" ht="18.75" customHeight="1" x14ac:dyDescent="0.25">
      <c r="A396" s="73"/>
      <c r="B396" s="111" t="s">
        <v>36</v>
      </c>
      <c r="C396" s="112">
        <v>0</v>
      </c>
      <c r="D396" s="112">
        <v>0</v>
      </c>
      <c r="E396" s="71">
        <f t="shared" si="88"/>
        <v>0</v>
      </c>
      <c r="F396" s="28"/>
      <c r="H396" s="171"/>
    </row>
    <row r="397" spans="1:8" s="4" customFormat="1" ht="125.25" customHeight="1" x14ac:dyDescent="0.25">
      <c r="A397" s="73">
        <v>66</v>
      </c>
      <c r="B397" s="17" t="s">
        <v>74</v>
      </c>
      <c r="C397" s="67">
        <f>SUM(C398:C401)</f>
        <v>262.5</v>
      </c>
      <c r="D397" s="67">
        <f>SUM(D398:D401)</f>
        <v>262.43400000000003</v>
      </c>
      <c r="E397" s="67">
        <f t="shared" si="88"/>
        <v>99.974857142857161</v>
      </c>
      <c r="F397" s="19" t="s">
        <v>86</v>
      </c>
      <c r="H397" s="171"/>
    </row>
    <row r="398" spans="1:8" s="4" customFormat="1" ht="20.25" customHeight="1" x14ac:dyDescent="0.25">
      <c r="A398" s="76"/>
      <c r="B398" s="109" t="s">
        <v>7</v>
      </c>
      <c r="C398" s="112">
        <v>0</v>
      </c>
      <c r="D398" s="112">
        <v>0</v>
      </c>
      <c r="E398" s="71">
        <f t="shared" si="88"/>
        <v>0</v>
      </c>
      <c r="F398" s="24"/>
      <c r="H398" s="171"/>
    </row>
    <row r="399" spans="1:8" s="10" customFormat="1" ht="21" customHeight="1" x14ac:dyDescent="0.25">
      <c r="A399" s="73"/>
      <c r="B399" s="110" t="s">
        <v>4</v>
      </c>
      <c r="C399" s="112">
        <v>0</v>
      </c>
      <c r="D399" s="112">
        <v>0</v>
      </c>
      <c r="E399" s="71">
        <f t="shared" si="88"/>
        <v>0</v>
      </c>
      <c r="F399" s="16"/>
      <c r="H399" s="169"/>
    </row>
    <row r="400" spans="1:8" s="4" customFormat="1" x14ac:dyDescent="0.25">
      <c r="A400" s="73"/>
      <c r="B400" s="110" t="s">
        <v>5</v>
      </c>
      <c r="C400" s="112">
        <v>262.5</v>
      </c>
      <c r="D400" s="112">
        <v>262.43400000000003</v>
      </c>
      <c r="E400" s="71">
        <f t="shared" si="88"/>
        <v>99.974857142857161</v>
      </c>
      <c r="F400" s="16"/>
      <c r="H400" s="171"/>
    </row>
    <row r="401" spans="1:8" s="4" customFormat="1" ht="18.75" customHeight="1" x14ac:dyDescent="0.25">
      <c r="A401" s="73"/>
      <c r="B401" s="111" t="s">
        <v>36</v>
      </c>
      <c r="C401" s="112">
        <v>0</v>
      </c>
      <c r="D401" s="112">
        <v>0</v>
      </c>
      <c r="E401" s="71">
        <f t="shared" si="88"/>
        <v>0</v>
      </c>
      <c r="F401" s="28"/>
      <c r="H401" s="171"/>
    </row>
    <row r="402" spans="1:8" s="4" customFormat="1" ht="90.75" customHeight="1" x14ac:dyDescent="0.25">
      <c r="A402" s="73">
        <v>67</v>
      </c>
      <c r="B402" s="17" t="s">
        <v>76</v>
      </c>
      <c r="C402" s="67">
        <f>SUM(C403:C406)</f>
        <v>539.17999999999995</v>
      </c>
      <c r="D402" s="67">
        <f>SUM(D403:D406)</f>
        <v>535.29999999999995</v>
      </c>
      <c r="E402" s="67">
        <f t="shared" si="88"/>
        <v>99.28038873845469</v>
      </c>
      <c r="F402" s="19" t="s">
        <v>191</v>
      </c>
      <c r="H402" s="171"/>
    </row>
    <row r="403" spans="1:8" s="4" customFormat="1" ht="20.25" customHeight="1" x14ac:dyDescent="0.25">
      <c r="A403" s="76"/>
      <c r="B403" s="109" t="s">
        <v>7</v>
      </c>
      <c r="C403" s="112">
        <v>0</v>
      </c>
      <c r="D403" s="112">
        <v>0</v>
      </c>
      <c r="E403" s="70">
        <f t="shared" si="88"/>
        <v>0</v>
      </c>
      <c r="F403" s="24"/>
      <c r="H403" s="171"/>
    </row>
    <row r="404" spans="1:8" s="10" customFormat="1" ht="21" customHeight="1" x14ac:dyDescent="0.25">
      <c r="A404" s="73"/>
      <c r="B404" s="110" t="s">
        <v>4</v>
      </c>
      <c r="C404" s="112">
        <v>0</v>
      </c>
      <c r="D404" s="112">
        <v>0</v>
      </c>
      <c r="E404" s="70">
        <f t="shared" si="88"/>
        <v>0</v>
      </c>
      <c r="F404" s="16"/>
      <c r="H404" s="169"/>
    </row>
    <row r="405" spans="1:8" s="4" customFormat="1" x14ac:dyDescent="0.25">
      <c r="A405" s="73"/>
      <c r="B405" s="110" t="s">
        <v>5</v>
      </c>
      <c r="C405" s="112">
        <v>539.17999999999995</v>
      </c>
      <c r="D405" s="112">
        <v>535.29999999999995</v>
      </c>
      <c r="E405" s="70">
        <f t="shared" si="88"/>
        <v>99.28038873845469</v>
      </c>
      <c r="F405" s="16"/>
      <c r="H405" s="171"/>
    </row>
    <row r="406" spans="1:8" s="4" customFormat="1" ht="18.75" customHeight="1" x14ac:dyDescent="0.25">
      <c r="A406" s="73"/>
      <c r="B406" s="111" t="s">
        <v>36</v>
      </c>
      <c r="C406" s="112">
        <v>0</v>
      </c>
      <c r="D406" s="112">
        <v>0</v>
      </c>
      <c r="E406" s="70">
        <f t="shared" si="88"/>
        <v>0</v>
      </c>
      <c r="F406" s="28"/>
      <c r="H406" s="171"/>
    </row>
    <row r="407" spans="1:8" s="4" customFormat="1" ht="82.5" x14ac:dyDescent="0.25">
      <c r="A407" s="73">
        <v>68</v>
      </c>
      <c r="B407" s="17" t="s">
        <v>77</v>
      </c>
      <c r="C407" s="67">
        <f>SUM(C408:C411)</f>
        <v>150.4</v>
      </c>
      <c r="D407" s="67">
        <f>SUM(D408:D411)</f>
        <v>150.39599999999999</v>
      </c>
      <c r="E407" s="67">
        <f t="shared" si="88"/>
        <v>99.997340425531902</v>
      </c>
      <c r="F407" s="19" t="s">
        <v>193</v>
      </c>
      <c r="H407" s="171"/>
    </row>
    <row r="408" spans="1:8" s="4" customFormat="1" ht="20.25" customHeight="1" x14ac:dyDescent="0.25">
      <c r="A408" s="76"/>
      <c r="B408" s="109" t="s">
        <v>7</v>
      </c>
      <c r="C408" s="112">
        <v>0</v>
      </c>
      <c r="D408" s="112">
        <v>0</v>
      </c>
      <c r="E408" s="71">
        <f t="shared" ref="E408:E432" si="89">IFERROR(D408/C408*100,0)</f>
        <v>0</v>
      </c>
      <c r="F408" s="24"/>
      <c r="H408" s="171"/>
    </row>
    <row r="409" spans="1:8" s="10" customFormat="1" ht="21" customHeight="1" x14ac:dyDescent="0.25">
      <c r="A409" s="73"/>
      <c r="B409" s="110" t="s">
        <v>4</v>
      </c>
      <c r="C409" s="112">
        <v>0</v>
      </c>
      <c r="D409" s="112">
        <v>0</v>
      </c>
      <c r="E409" s="71">
        <f t="shared" si="89"/>
        <v>0</v>
      </c>
      <c r="F409" s="16"/>
      <c r="H409" s="169"/>
    </row>
    <row r="410" spans="1:8" s="4" customFormat="1" x14ac:dyDescent="0.25">
      <c r="A410" s="73"/>
      <c r="B410" s="110" t="s">
        <v>5</v>
      </c>
      <c r="C410" s="112">
        <v>150.4</v>
      </c>
      <c r="D410" s="112">
        <v>150.39599999999999</v>
      </c>
      <c r="E410" s="71">
        <f t="shared" si="89"/>
        <v>99.997340425531902</v>
      </c>
      <c r="F410" s="16"/>
      <c r="H410" s="171"/>
    </row>
    <row r="411" spans="1:8" s="4" customFormat="1" ht="18.75" customHeight="1" x14ac:dyDescent="0.25">
      <c r="A411" s="73"/>
      <c r="B411" s="111" t="s">
        <v>36</v>
      </c>
      <c r="C411" s="112">
        <v>0</v>
      </c>
      <c r="D411" s="112">
        <v>0</v>
      </c>
      <c r="E411" s="71">
        <f t="shared" si="89"/>
        <v>0</v>
      </c>
      <c r="F411" s="28"/>
      <c r="H411" s="171"/>
    </row>
    <row r="412" spans="1:8" s="7" customFormat="1" ht="104.25" customHeight="1" x14ac:dyDescent="0.25">
      <c r="A412" s="73">
        <v>69</v>
      </c>
      <c r="B412" s="17" t="s">
        <v>78</v>
      </c>
      <c r="C412" s="67">
        <f>SUM(C413:C416)</f>
        <v>80.7</v>
      </c>
      <c r="D412" s="67">
        <f>SUM(D413:D416)</f>
        <v>80.64</v>
      </c>
      <c r="E412" s="67">
        <f t="shared" si="89"/>
        <v>99.925650557620813</v>
      </c>
      <c r="F412" s="19" t="s">
        <v>192</v>
      </c>
      <c r="H412" s="171"/>
    </row>
    <row r="413" spans="1:8" s="4" customFormat="1" ht="20.25" customHeight="1" x14ac:dyDescent="0.25">
      <c r="A413" s="76"/>
      <c r="B413" s="109" t="s">
        <v>7</v>
      </c>
      <c r="C413" s="112">
        <v>0</v>
      </c>
      <c r="D413" s="112">
        <v>0</v>
      </c>
      <c r="E413" s="71">
        <f t="shared" si="89"/>
        <v>0</v>
      </c>
      <c r="F413" s="24"/>
      <c r="H413" s="171"/>
    </row>
    <row r="414" spans="1:8" s="10" customFormat="1" ht="21" customHeight="1" x14ac:dyDescent="0.25">
      <c r="A414" s="73"/>
      <c r="B414" s="110" t="s">
        <v>4</v>
      </c>
      <c r="C414" s="112">
        <v>0</v>
      </c>
      <c r="D414" s="112">
        <v>0</v>
      </c>
      <c r="E414" s="71">
        <f t="shared" si="89"/>
        <v>0</v>
      </c>
      <c r="F414" s="16"/>
      <c r="H414" s="169"/>
    </row>
    <row r="415" spans="1:8" s="4" customFormat="1" x14ac:dyDescent="0.25">
      <c r="A415" s="73"/>
      <c r="B415" s="110" t="s">
        <v>5</v>
      </c>
      <c r="C415" s="112">
        <v>80.7</v>
      </c>
      <c r="D415" s="112">
        <v>80.64</v>
      </c>
      <c r="E415" s="71">
        <f t="shared" si="89"/>
        <v>99.925650557620813</v>
      </c>
      <c r="F415" s="16"/>
      <c r="H415" s="171"/>
    </row>
    <row r="416" spans="1:8" s="4" customFormat="1" ht="18.75" customHeight="1" x14ac:dyDescent="0.25">
      <c r="A416" s="73"/>
      <c r="B416" s="111" t="s">
        <v>36</v>
      </c>
      <c r="C416" s="112">
        <v>0</v>
      </c>
      <c r="D416" s="112">
        <v>0</v>
      </c>
      <c r="E416" s="71">
        <f t="shared" si="89"/>
        <v>0</v>
      </c>
      <c r="F416" s="28"/>
      <c r="H416" s="171"/>
    </row>
    <row r="417" spans="1:8" s="7" customFormat="1" ht="78.75" customHeight="1" x14ac:dyDescent="0.25">
      <c r="A417" s="73">
        <v>70</v>
      </c>
      <c r="B417" s="17" t="s">
        <v>79</v>
      </c>
      <c r="C417" s="67">
        <f>SUM(C418:C421)</f>
        <v>649.4</v>
      </c>
      <c r="D417" s="67">
        <f>SUM(D418:D421)</f>
        <v>648.4</v>
      </c>
      <c r="E417" s="67">
        <f t="shared" si="89"/>
        <v>99.846011703110563</v>
      </c>
      <c r="F417" s="19" t="s">
        <v>190</v>
      </c>
      <c r="H417" s="171"/>
    </row>
    <row r="418" spans="1:8" s="4" customFormat="1" ht="20.25" customHeight="1" x14ac:dyDescent="0.25">
      <c r="A418" s="76"/>
      <c r="B418" s="109" t="s">
        <v>7</v>
      </c>
      <c r="C418" s="112">
        <v>0</v>
      </c>
      <c r="D418" s="112">
        <v>0</v>
      </c>
      <c r="E418" s="71">
        <f t="shared" si="89"/>
        <v>0</v>
      </c>
      <c r="F418" s="24"/>
      <c r="H418" s="171"/>
    </row>
    <row r="419" spans="1:8" s="10" customFormat="1" ht="21" customHeight="1" x14ac:dyDescent="0.25">
      <c r="A419" s="73"/>
      <c r="B419" s="110" t="s">
        <v>4</v>
      </c>
      <c r="C419" s="112">
        <v>0</v>
      </c>
      <c r="D419" s="112">
        <v>0</v>
      </c>
      <c r="E419" s="71">
        <f t="shared" si="89"/>
        <v>0</v>
      </c>
      <c r="F419" s="16"/>
      <c r="H419" s="169"/>
    </row>
    <row r="420" spans="1:8" s="4" customFormat="1" x14ac:dyDescent="0.25">
      <c r="A420" s="73"/>
      <c r="B420" s="110" t="s">
        <v>5</v>
      </c>
      <c r="C420" s="112">
        <v>649.4</v>
      </c>
      <c r="D420" s="112">
        <v>648.4</v>
      </c>
      <c r="E420" s="71">
        <f t="shared" si="89"/>
        <v>99.846011703110563</v>
      </c>
      <c r="F420" s="16"/>
      <c r="H420" s="171"/>
    </row>
    <row r="421" spans="1:8" s="4" customFormat="1" ht="18.75" customHeight="1" x14ac:dyDescent="0.25">
      <c r="A421" s="73"/>
      <c r="B421" s="111" t="s">
        <v>36</v>
      </c>
      <c r="C421" s="112">
        <v>0</v>
      </c>
      <c r="D421" s="112">
        <v>0</v>
      </c>
      <c r="E421" s="71">
        <f t="shared" si="89"/>
        <v>0</v>
      </c>
      <c r="F421" s="28"/>
      <c r="H421" s="171"/>
    </row>
    <row r="422" spans="1:8" s="4" customFormat="1" ht="126.75" customHeight="1" x14ac:dyDescent="0.25">
      <c r="A422" s="73">
        <v>71</v>
      </c>
      <c r="B422" s="17" t="s">
        <v>80</v>
      </c>
      <c r="C422" s="67">
        <f>SUM(C423:C426)</f>
        <v>10464.220000000001</v>
      </c>
      <c r="D422" s="67">
        <f>SUM(D423:D426)</f>
        <v>10353.102000000001</v>
      </c>
      <c r="E422" s="67">
        <f t="shared" si="89"/>
        <v>98.938114833212595</v>
      </c>
      <c r="F422" s="19" t="s">
        <v>201</v>
      </c>
      <c r="H422" s="171"/>
    </row>
    <row r="423" spans="1:8" s="4" customFormat="1" ht="20.25" customHeight="1" x14ac:dyDescent="0.25">
      <c r="A423" s="76"/>
      <c r="B423" s="109" t="s">
        <v>7</v>
      </c>
      <c r="C423" s="112">
        <v>0</v>
      </c>
      <c r="D423" s="112">
        <v>0</v>
      </c>
      <c r="E423" s="71">
        <f t="shared" si="89"/>
        <v>0</v>
      </c>
      <c r="F423" s="24"/>
      <c r="H423" s="171"/>
    </row>
    <row r="424" spans="1:8" s="10" customFormat="1" ht="21" customHeight="1" x14ac:dyDescent="0.25">
      <c r="A424" s="73"/>
      <c r="B424" s="110" t="s">
        <v>4</v>
      </c>
      <c r="C424" s="112">
        <v>10386.1</v>
      </c>
      <c r="D424" s="112">
        <v>10274.982</v>
      </c>
      <c r="E424" s="71">
        <f t="shared" si="89"/>
        <v>98.930127766919242</v>
      </c>
      <c r="F424" s="16"/>
      <c r="H424" s="169"/>
    </row>
    <row r="425" spans="1:8" s="4" customFormat="1" x14ac:dyDescent="0.25">
      <c r="A425" s="73"/>
      <c r="B425" s="110" t="s">
        <v>5</v>
      </c>
      <c r="C425" s="112">
        <v>78.12</v>
      </c>
      <c r="D425" s="112">
        <v>78.12</v>
      </c>
      <c r="E425" s="71">
        <f t="shared" si="89"/>
        <v>100</v>
      </c>
      <c r="F425" s="16"/>
      <c r="H425" s="171"/>
    </row>
    <row r="426" spans="1:8" s="4" customFormat="1" ht="18.75" customHeight="1" x14ac:dyDescent="0.25">
      <c r="A426" s="73"/>
      <c r="B426" s="111" t="s">
        <v>36</v>
      </c>
      <c r="C426" s="112">
        <v>0</v>
      </c>
      <c r="D426" s="112">
        <v>0</v>
      </c>
      <c r="E426" s="71">
        <f t="shared" si="89"/>
        <v>0</v>
      </c>
      <c r="F426" s="28"/>
      <c r="H426" s="171"/>
    </row>
    <row r="427" spans="1:8" s="7" customFormat="1" ht="66" x14ac:dyDescent="0.25">
      <c r="A427" s="73">
        <v>72</v>
      </c>
      <c r="B427" s="17" t="s">
        <v>55</v>
      </c>
      <c r="C427" s="67">
        <f>SUM(C428:C431)</f>
        <v>7403.29</v>
      </c>
      <c r="D427" s="67">
        <f>SUM(D428:D431)</f>
        <v>7381.0190000000002</v>
      </c>
      <c r="E427" s="67">
        <f t="shared" si="89"/>
        <v>99.699174286026889</v>
      </c>
      <c r="F427" s="19" t="s">
        <v>202</v>
      </c>
      <c r="H427" s="171"/>
    </row>
    <row r="428" spans="1:8" s="4" customFormat="1" ht="20.25" customHeight="1" x14ac:dyDescent="0.25">
      <c r="A428" s="76"/>
      <c r="B428" s="109" t="s">
        <v>7</v>
      </c>
      <c r="C428" s="112">
        <v>0</v>
      </c>
      <c r="D428" s="112">
        <v>0</v>
      </c>
      <c r="E428" s="70">
        <f t="shared" si="89"/>
        <v>0</v>
      </c>
      <c r="F428" s="24"/>
      <c r="H428" s="171"/>
    </row>
    <row r="429" spans="1:8" s="10" customFormat="1" ht="21" customHeight="1" x14ac:dyDescent="0.25">
      <c r="A429" s="73"/>
      <c r="B429" s="110" t="s">
        <v>4</v>
      </c>
      <c r="C429" s="112">
        <v>0</v>
      </c>
      <c r="D429" s="112">
        <v>0</v>
      </c>
      <c r="E429" s="70">
        <f t="shared" si="89"/>
        <v>0</v>
      </c>
      <c r="F429" s="16"/>
      <c r="H429" s="169"/>
    </row>
    <row r="430" spans="1:8" s="4" customFormat="1" x14ac:dyDescent="0.25">
      <c r="A430" s="73"/>
      <c r="B430" s="110" t="s">
        <v>5</v>
      </c>
      <c r="C430" s="112">
        <v>7403.29</v>
      </c>
      <c r="D430" s="112">
        <v>7381.0190000000002</v>
      </c>
      <c r="E430" s="70">
        <f t="shared" si="89"/>
        <v>99.699174286026889</v>
      </c>
      <c r="F430" s="16"/>
      <c r="H430" s="171"/>
    </row>
    <row r="431" spans="1:8" s="4" customFormat="1" ht="18.75" customHeight="1" x14ac:dyDescent="0.25">
      <c r="A431" s="73"/>
      <c r="B431" s="111" t="s">
        <v>36</v>
      </c>
      <c r="C431" s="112">
        <v>0</v>
      </c>
      <c r="D431" s="112">
        <v>0</v>
      </c>
      <c r="E431" s="70">
        <f t="shared" si="89"/>
        <v>0</v>
      </c>
      <c r="F431" s="28"/>
      <c r="H431" s="171"/>
    </row>
    <row r="432" spans="1:8" s="4" customFormat="1" ht="18.75" customHeight="1" x14ac:dyDescent="0.25">
      <c r="A432" s="73"/>
      <c r="B432" s="49" t="s">
        <v>6</v>
      </c>
      <c r="C432" s="69">
        <f>SUM(C433:C436)</f>
        <v>32375.820000000003</v>
      </c>
      <c r="D432" s="69">
        <f>SUM(D433:D436)</f>
        <v>31909.523000000001</v>
      </c>
      <c r="E432" s="69">
        <f t="shared" si="89"/>
        <v>98.559736865351979</v>
      </c>
      <c r="F432" s="33"/>
      <c r="H432" s="171"/>
    </row>
    <row r="433" spans="1:8" s="4" customFormat="1" ht="18.75" customHeight="1" x14ac:dyDescent="0.25">
      <c r="A433" s="73"/>
      <c r="B433" s="19" t="s">
        <v>7</v>
      </c>
      <c r="C433" s="71">
        <f>C378+C383+C388+C393+C398+C403+C413+C418+C423+C428+C408</f>
        <v>4.5999999999999996</v>
      </c>
      <c r="D433" s="71">
        <f>D378+D383+D388+D393+D398+D403+D413+D418+D423+D428+D408</f>
        <v>4.5999999999999996</v>
      </c>
      <c r="E433" s="70">
        <f t="shared" ref="E433:E435" si="90">IFERROR(D433/C433*100,0)</f>
        <v>100</v>
      </c>
      <c r="F433" s="24"/>
      <c r="H433" s="171"/>
    </row>
    <row r="434" spans="1:8" s="4" customFormat="1" ht="18.75" customHeight="1" x14ac:dyDescent="0.25">
      <c r="A434" s="73"/>
      <c r="B434" s="19" t="s">
        <v>4</v>
      </c>
      <c r="C434" s="71">
        <f t="shared" ref="C434:D436" si="91">C379+C384+C389+C394+C399+C404+C414+C419+C424+C429+C409</f>
        <v>13011.1</v>
      </c>
      <c r="D434" s="71">
        <f t="shared" si="91"/>
        <v>12899.807000000001</v>
      </c>
      <c r="E434" s="70">
        <f t="shared" si="90"/>
        <v>99.144630354082281</v>
      </c>
      <c r="F434" s="24"/>
      <c r="H434" s="171"/>
    </row>
    <row r="435" spans="1:8" s="4" customFormat="1" ht="18.75" customHeight="1" x14ac:dyDescent="0.25">
      <c r="A435" s="73"/>
      <c r="B435" s="19" t="s">
        <v>5</v>
      </c>
      <c r="C435" s="71">
        <f t="shared" si="91"/>
        <v>19360.120000000003</v>
      </c>
      <c r="D435" s="71">
        <f t="shared" si="91"/>
        <v>19005.116000000002</v>
      </c>
      <c r="E435" s="70">
        <f t="shared" si="90"/>
        <v>98.166313018720956</v>
      </c>
      <c r="F435" s="16"/>
      <c r="H435" s="171"/>
    </row>
    <row r="436" spans="1:8" s="4" customFormat="1" ht="18.75" customHeight="1" x14ac:dyDescent="0.25">
      <c r="A436" s="73"/>
      <c r="B436" s="111" t="s">
        <v>36</v>
      </c>
      <c r="C436" s="71">
        <f t="shared" si="91"/>
        <v>0</v>
      </c>
      <c r="D436" s="71">
        <f t="shared" si="91"/>
        <v>0</v>
      </c>
      <c r="E436" s="70">
        <f t="shared" ref="E436" si="92">IFERROR(D436/C436*100,0)</f>
        <v>0</v>
      </c>
      <c r="F436" s="28"/>
      <c r="H436" s="171"/>
    </row>
    <row r="437" spans="1:8" ht="20.25" customHeight="1" x14ac:dyDescent="0.25">
      <c r="B437" s="188" t="s">
        <v>137</v>
      </c>
      <c r="C437" s="189"/>
      <c r="D437" s="189"/>
      <c r="E437" s="189"/>
      <c r="F437" s="190"/>
    </row>
    <row r="438" spans="1:8" s="8" customFormat="1" ht="66" x14ac:dyDescent="0.25">
      <c r="A438" s="74">
        <v>73</v>
      </c>
      <c r="B438" s="126" t="s">
        <v>81</v>
      </c>
      <c r="C438" s="67">
        <f>SUM(C439:C442)</f>
        <v>59526.724999999999</v>
      </c>
      <c r="D438" s="67">
        <f>SUM(D439:D442)</f>
        <v>58935.232000000004</v>
      </c>
      <c r="E438" s="67">
        <f t="shared" ref="E438:E443" si="93">IFERROR(D438/C438*100,0)</f>
        <v>99.006340429445771</v>
      </c>
      <c r="F438" s="129" t="s">
        <v>84</v>
      </c>
      <c r="H438" s="177"/>
    </row>
    <row r="439" spans="1:8" s="4" customFormat="1" ht="20.25" customHeight="1" x14ac:dyDescent="0.25">
      <c r="A439" s="76"/>
      <c r="B439" s="109" t="s">
        <v>7</v>
      </c>
      <c r="C439" s="112">
        <v>0</v>
      </c>
      <c r="D439" s="112">
        <v>0</v>
      </c>
      <c r="E439" s="71">
        <f t="shared" si="93"/>
        <v>0</v>
      </c>
      <c r="F439" s="25"/>
      <c r="H439" s="171"/>
    </row>
    <row r="440" spans="1:8" s="10" customFormat="1" ht="21" customHeight="1" x14ac:dyDescent="0.25">
      <c r="A440" s="73"/>
      <c r="B440" s="110" t="s">
        <v>4</v>
      </c>
      <c r="C440" s="112">
        <v>0</v>
      </c>
      <c r="D440" s="112">
        <v>0</v>
      </c>
      <c r="E440" s="71">
        <f t="shared" si="93"/>
        <v>0</v>
      </c>
      <c r="F440" s="19"/>
      <c r="H440" s="169"/>
    </row>
    <row r="441" spans="1:8" s="4" customFormat="1" x14ac:dyDescent="0.25">
      <c r="A441" s="73"/>
      <c r="B441" s="110" t="s">
        <v>5</v>
      </c>
      <c r="C441" s="112">
        <v>59526.724999999999</v>
      </c>
      <c r="D441" s="71">
        <v>58935.232000000004</v>
      </c>
      <c r="E441" s="71">
        <f t="shared" si="93"/>
        <v>99.006340429445771</v>
      </c>
      <c r="F441" s="19"/>
      <c r="H441" s="171"/>
    </row>
    <row r="442" spans="1:8" s="4" customFormat="1" ht="18.75" customHeight="1" x14ac:dyDescent="0.25">
      <c r="A442" s="73"/>
      <c r="B442" s="111" t="s">
        <v>36</v>
      </c>
      <c r="C442" s="112">
        <v>0</v>
      </c>
      <c r="D442" s="112">
        <v>0</v>
      </c>
      <c r="E442" s="71">
        <f t="shared" si="93"/>
        <v>0</v>
      </c>
      <c r="F442" s="111"/>
      <c r="H442" s="171"/>
    </row>
    <row r="443" spans="1:8" s="3" customFormat="1" x14ac:dyDescent="0.25">
      <c r="A443" s="73"/>
      <c r="B443" s="127" t="s">
        <v>6</v>
      </c>
      <c r="C443" s="69">
        <f>SUM(C444:C447)</f>
        <v>59526.724999999999</v>
      </c>
      <c r="D443" s="69">
        <f>SUM(D444:D447)</f>
        <v>58935.232000000004</v>
      </c>
      <c r="E443" s="69">
        <f t="shared" si="93"/>
        <v>99.006340429445771</v>
      </c>
      <c r="F443" s="130"/>
      <c r="H443" s="169"/>
    </row>
    <row r="444" spans="1:8" s="4" customFormat="1" ht="20.25" customHeight="1" x14ac:dyDescent="0.25">
      <c r="A444" s="76"/>
      <c r="B444" s="109" t="s">
        <v>7</v>
      </c>
      <c r="C444" s="112">
        <f>C439</f>
        <v>0</v>
      </c>
      <c r="D444" s="112">
        <f>D439</f>
        <v>0</v>
      </c>
      <c r="E444" s="70">
        <f t="shared" ref="E444:E447" si="94">IFERROR(D444/C444*100,0)</f>
        <v>0</v>
      </c>
      <c r="F444" s="25"/>
      <c r="H444" s="171"/>
    </row>
    <row r="445" spans="1:8" s="10" customFormat="1" ht="21" customHeight="1" x14ac:dyDescent="0.25">
      <c r="A445" s="73"/>
      <c r="B445" s="110" t="s">
        <v>4</v>
      </c>
      <c r="C445" s="112">
        <f t="shared" ref="C445:D447" si="95">C440</f>
        <v>0</v>
      </c>
      <c r="D445" s="112">
        <f t="shared" si="95"/>
        <v>0</v>
      </c>
      <c r="E445" s="70">
        <f t="shared" si="94"/>
        <v>0</v>
      </c>
      <c r="F445" s="19"/>
      <c r="H445" s="169"/>
    </row>
    <row r="446" spans="1:8" s="4" customFormat="1" x14ac:dyDescent="0.25">
      <c r="A446" s="73"/>
      <c r="B446" s="110" t="s">
        <v>5</v>
      </c>
      <c r="C446" s="112">
        <f t="shared" si="95"/>
        <v>59526.724999999999</v>
      </c>
      <c r="D446" s="112">
        <f t="shared" si="95"/>
        <v>58935.232000000004</v>
      </c>
      <c r="E446" s="70">
        <f t="shared" si="94"/>
        <v>99.006340429445771</v>
      </c>
      <c r="F446" s="19"/>
      <c r="H446" s="171"/>
    </row>
    <row r="447" spans="1:8" s="4" customFormat="1" ht="18.75" customHeight="1" x14ac:dyDescent="0.25">
      <c r="A447" s="73"/>
      <c r="B447" s="111" t="s">
        <v>36</v>
      </c>
      <c r="C447" s="112">
        <f t="shared" si="95"/>
        <v>0</v>
      </c>
      <c r="D447" s="112">
        <f t="shared" si="95"/>
        <v>0</v>
      </c>
      <c r="E447" s="70">
        <f t="shared" si="94"/>
        <v>0</v>
      </c>
      <c r="F447" s="111"/>
      <c r="H447" s="171"/>
    </row>
    <row r="448" spans="1:8" s="2" customFormat="1" ht="21" customHeight="1" x14ac:dyDescent="0.25">
      <c r="A448" s="74"/>
      <c r="B448" s="181" t="s">
        <v>119</v>
      </c>
      <c r="C448" s="181"/>
      <c r="D448" s="181"/>
      <c r="E448" s="181"/>
      <c r="F448" s="181"/>
      <c r="H448" s="176"/>
    </row>
    <row r="449" spans="1:8" s="10" customFormat="1" ht="409.5" x14ac:dyDescent="0.25">
      <c r="A449" s="73">
        <v>74</v>
      </c>
      <c r="B449" s="17" t="s">
        <v>124</v>
      </c>
      <c r="C449" s="67">
        <f>SUM(C450:C450)</f>
        <v>7799.4</v>
      </c>
      <c r="D449" s="67">
        <f>SUM(D450:D450)</f>
        <v>7799.4</v>
      </c>
      <c r="E449" s="67">
        <f>IFERROR(D449/C449*100,0)</f>
        <v>100</v>
      </c>
      <c r="F449" s="104" t="s">
        <v>172</v>
      </c>
      <c r="H449" s="169"/>
    </row>
    <row r="450" spans="1:8" s="4" customFormat="1" x14ac:dyDescent="0.25">
      <c r="A450" s="73"/>
      <c r="B450" s="110" t="s">
        <v>5</v>
      </c>
      <c r="C450" s="112">
        <v>7799.4</v>
      </c>
      <c r="D450" s="112">
        <v>7799.4</v>
      </c>
      <c r="E450" s="71">
        <f t="shared" ref="E450" si="96">IFERROR(D450/C450*100,0)</f>
        <v>100</v>
      </c>
      <c r="F450" s="16"/>
      <c r="H450" s="171"/>
    </row>
    <row r="451" spans="1:8" s="10" customFormat="1" ht="115.5" x14ac:dyDescent="0.25">
      <c r="A451" s="73">
        <v>75</v>
      </c>
      <c r="B451" s="128" t="s">
        <v>120</v>
      </c>
      <c r="C451" s="132">
        <f>SUM(C452:C452)</f>
        <v>1501.5</v>
      </c>
      <c r="D451" s="132">
        <f>SUM(D452:D452)</f>
        <v>1501.5</v>
      </c>
      <c r="E451" s="67">
        <f t="shared" ref="E451:E453" si="97">IFERROR(D451/C451*100,0)</f>
        <v>100</v>
      </c>
      <c r="F451" s="111" t="s">
        <v>122</v>
      </c>
      <c r="H451" s="169"/>
    </row>
    <row r="452" spans="1:8" s="4" customFormat="1" ht="18.75" customHeight="1" x14ac:dyDescent="0.25">
      <c r="A452" s="73"/>
      <c r="B452" s="134" t="s">
        <v>5</v>
      </c>
      <c r="C452" s="112">
        <v>1501.5</v>
      </c>
      <c r="D452" s="112">
        <v>1501.5</v>
      </c>
      <c r="E452" s="71">
        <f t="shared" si="97"/>
        <v>100</v>
      </c>
      <c r="F452" s="28"/>
      <c r="H452" s="171"/>
    </row>
    <row r="453" spans="1:8" s="10" customFormat="1" ht="117.75" customHeight="1" x14ac:dyDescent="0.25">
      <c r="A453" s="73">
        <v>76</v>
      </c>
      <c r="B453" s="17" t="s">
        <v>188</v>
      </c>
      <c r="C453" s="67">
        <f>SUM(C454:C454)</f>
        <v>18890.2</v>
      </c>
      <c r="D453" s="67">
        <f>D454</f>
        <v>17651.93</v>
      </c>
      <c r="E453" s="67">
        <f t="shared" si="97"/>
        <v>93.444907941684036</v>
      </c>
      <c r="F453" s="19" t="s">
        <v>209</v>
      </c>
      <c r="H453" s="169"/>
    </row>
    <row r="454" spans="1:8" s="4" customFormat="1" x14ac:dyDescent="0.25">
      <c r="A454" s="73"/>
      <c r="B454" s="110" t="s">
        <v>5</v>
      </c>
      <c r="C454" s="112">
        <v>18890.2</v>
      </c>
      <c r="D454" s="112">
        <v>17651.93</v>
      </c>
      <c r="E454" s="71">
        <f t="shared" ref="E454" si="98">IFERROR(D454/C454*100,0)</f>
        <v>93.444907941684036</v>
      </c>
      <c r="F454" s="16"/>
      <c r="H454" s="171"/>
    </row>
    <row r="455" spans="1:8" s="10" customFormat="1" ht="165" x14ac:dyDescent="0.25">
      <c r="A455" s="73">
        <v>77</v>
      </c>
      <c r="B455" s="17" t="s">
        <v>121</v>
      </c>
      <c r="C455" s="67">
        <f>SUM(C456:C456)</f>
        <v>69879.41</v>
      </c>
      <c r="D455" s="67">
        <f>SUM(D456:D456)</f>
        <v>65652.100000000006</v>
      </c>
      <c r="E455" s="67">
        <f>IFERROR(D455/C455*100,0)</f>
        <v>93.950564264924395</v>
      </c>
      <c r="F455" s="19" t="s">
        <v>208</v>
      </c>
      <c r="H455" s="169"/>
    </row>
    <row r="456" spans="1:8" s="4" customFormat="1" x14ac:dyDescent="0.25">
      <c r="A456" s="73"/>
      <c r="B456" s="110" t="s">
        <v>5</v>
      </c>
      <c r="C456" s="112">
        <v>69879.41</v>
      </c>
      <c r="D456" s="112">
        <v>65652.100000000006</v>
      </c>
      <c r="E456" s="71">
        <f t="shared" ref="E456" si="99">IFERROR(D456/C456*100,0)</f>
        <v>93.950564264924395</v>
      </c>
      <c r="F456" s="16"/>
      <c r="H456" s="171"/>
    </row>
    <row r="457" spans="1:8" s="10" customFormat="1" ht="66" customHeight="1" x14ac:dyDescent="0.25">
      <c r="A457" s="73">
        <v>78</v>
      </c>
      <c r="B457" s="17" t="s">
        <v>123</v>
      </c>
      <c r="C457" s="67">
        <f>SUM(C458:C458)</f>
        <v>28984.44</v>
      </c>
      <c r="D457" s="67">
        <f>SUM(D458:D458)</f>
        <v>28615.55</v>
      </c>
      <c r="E457" s="67">
        <f>IFERROR(D457/C457*100,0)</f>
        <v>98.727282638546754</v>
      </c>
      <c r="F457" s="19" t="s">
        <v>15</v>
      </c>
      <c r="H457" s="169"/>
    </row>
    <row r="458" spans="1:8" s="4" customFormat="1" x14ac:dyDescent="0.25">
      <c r="A458" s="73"/>
      <c r="B458" s="110" t="s">
        <v>5</v>
      </c>
      <c r="C458" s="112">
        <v>28984.44</v>
      </c>
      <c r="D458" s="112">
        <v>28615.55</v>
      </c>
      <c r="E458" s="70">
        <f t="shared" ref="E458" si="100">IFERROR(D458/C458*100,0)</f>
        <v>98.727282638546754</v>
      </c>
      <c r="F458" s="16"/>
      <c r="H458" s="171"/>
    </row>
    <row r="459" spans="1:8" s="3" customFormat="1" x14ac:dyDescent="0.25">
      <c r="A459" s="73"/>
      <c r="B459" s="49" t="s">
        <v>6</v>
      </c>
      <c r="C459" s="69">
        <f>SUM(C460:C460)</f>
        <v>127054.9</v>
      </c>
      <c r="D459" s="69">
        <f>SUM(D460:D460)</f>
        <v>121220.48000000001</v>
      </c>
      <c r="E459" s="69">
        <f>IFERROR(D459/C459*100,0)</f>
        <v>95.407953569677375</v>
      </c>
      <c r="F459" s="33"/>
      <c r="H459" s="169"/>
    </row>
    <row r="460" spans="1:8" s="4" customFormat="1" x14ac:dyDescent="0.25">
      <c r="A460" s="73"/>
      <c r="B460" s="110" t="s">
        <v>5</v>
      </c>
      <c r="C460" s="71">
        <f>ROUNDDOWN(C450+C452+C454+C456+C458,1)</f>
        <v>127054.9</v>
      </c>
      <c r="D460" s="71">
        <f>D450+D452+D454+D456+D458</f>
        <v>121220.48000000001</v>
      </c>
      <c r="E460" s="71">
        <f t="shared" ref="E460" si="101">IFERROR(D460/C460*100,0)</f>
        <v>95.407953569677375</v>
      </c>
      <c r="F460" s="16"/>
      <c r="H460" s="171"/>
    </row>
    <row r="461" spans="1:8" s="4" customFormat="1" ht="18.75" customHeight="1" x14ac:dyDescent="0.25">
      <c r="A461" s="73"/>
      <c r="B461" s="182" t="s">
        <v>138</v>
      </c>
      <c r="C461" s="183"/>
      <c r="D461" s="183"/>
      <c r="E461" s="183"/>
      <c r="F461" s="184"/>
      <c r="H461" s="171"/>
    </row>
    <row r="462" spans="1:8" s="4" customFormat="1" ht="192" customHeight="1" x14ac:dyDescent="0.25">
      <c r="A462" s="73">
        <v>79</v>
      </c>
      <c r="B462" s="126" t="s">
        <v>68</v>
      </c>
      <c r="C462" s="67">
        <f>SUM(C463:C466)</f>
        <v>10342.5</v>
      </c>
      <c r="D462" s="67">
        <f>SUM(D463:D466)</f>
        <v>9713.2999999999993</v>
      </c>
      <c r="E462" s="67">
        <f t="shared" ref="E462:E476" si="102">IFERROR(D462/C462*100,0)</f>
        <v>93.916364515349287</v>
      </c>
      <c r="F462" s="129" t="s">
        <v>206</v>
      </c>
      <c r="H462" s="171"/>
    </row>
    <row r="463" spans="1:8" s="4" customFormat="1" ht="18.75" customHeight="1" x14ac:dyDescent="0.25">
      <c r="A463" s="73"/>
      <c r="B463" s="109" t="s">
        <v>7</v>
      </c>
      <c r="C463" s="112">
        <v>0</v>
      </c>
      <c r="D463" s="112">
        <v>0</v>
      </c>
      <c r="E463" s="71">
        <f t="shared" si="102"/>
        <v>0</v>
      </c>
      <c r="F463" s="24"/>
      <c r="H463" s="171"/>
    </row>
    <row r="464" spans="1:8" s="4" customFormat="1" ht="18.75" customHeight="1" x14ac:dyDescent="0.25">
      <c r="A464" s="73"/>
      <c r="B464" s="110" t="s">
        <v>4</v>
      </c>
      <c r="C464" s="112">
        <v>4313.7</v>
      </c>
      <c r="D464" s="112">
        <v>4288.46</v>
      </c>
      <c r="E464" s="71">
        <f t="shared" si="102"/>
        <v>99.414887451607669</v>
      </c>
      <c r="F464" s="16"/>
      <c r="H464" s="171"/>
    </row>
    <row r="465" spans="1:8" s="4" customFormat="1" ht="18.75" customHeight="1" x14ac:dyDescent="0.25">
      <c r="A465" s="73"/>
      <c r="B465" s="110" t="s">
        <v>5</v>
      </c>
      <c r="C465" s="112">
        <v>6028.8</v>
      </c>
      <c r="D465" s="71">
        <v>5424.84</v>
      </c>
      <c r="E465" s="71">
        <f t="shared" si="102"/>
        <v>89.982085987261158</v>
      </c>
      <c r="F465" s="16"/>
      <c r="H465" s="171"/>
    </row>
    <row r="466" spans="1:8" s="4" customFormat="1" ht="18.75" customHeight="1" x14ac:dyDescent="0.25">
      <c r="A466" s="73"/>
      <c r="B466" s="111" t="s">
        <v>36</v>
      </c>
      <c r="C466" s="112">
        <v>0</v>
      </c>
      <c r="D466" s="112">
        <v>0</v>
      </c>
      <c r="E466" s="71">
        <f t="shared" si="102"/>
        <v>0</v>
      </c>
      <c r="F466" s="28"/>
      <c r="H466" s="171"/>
    </row>
    <row r="467" spans="1:8" s="4" customFormat="1" ht="68.25" customHeight="1" x14ac:dyDescent="0.25">
      <c r="A467" s="73">
        <v>80</v>
      </c>
      <c r="B467" s="126" t="s">
        <v>69</v>
      </c>
      <c r="C467" s="67">
        <f>SUM(C468:C471)</f>
        <v>21837.221000000001</v>
      </c>
      <c r="D467" s="67">
        <f>SUM(D468:D471)</f>
        <v>21599.663</v>
      </c>
      <c r="E467" s="67">
        <f t="shared" si="102"/>
        <v>98.9121417967973</v>
      </c>
      <c r="F467" s="18" t="s">
        <v>17</v>
      </c>
      <c r="H467" s="171"/>
    </row>
    <row r="468" spans="1:8" s="4" customFormat="1" ht="18.75" customHeight="1" x14ac:dyDescent="0.25">
      <c r="A468" s="73"/>
      <c r="B468" s="109" t="s">
        <v>7</v>
      </c>
      <c r="C468" s="112">
        <v>0</v>
      </c>
      <c r="D468" s="112">
        <v>0</v>
      </c>
      <c r="E468" s="71">
        <f t="shared" si="102"/>
        <v>0</v>
      </c>
      <c r="F468" s="24"/>
      <c r="H468" s="171"/>
    </row>
    <row r="469" spans="1:8" s="4" customFormat="1" ht="18.75" customHeight="1" x14ac:dyDescent="0.25">
      <c r="A469" s="73"/>
      <c r="B469" s="110" t="s">
        <v>4</v>
      </c>
      <c r="C469" s="112">
        <v>0</v>
      </c>
      <c r="D469" s="112">
        <v>0</v>
      </c>
      <c r="E469" s="71">
        <f t="shared" si="102"/>
        <v>0</v>
      </c>
      <c r="F469" s="16"/>
      <c r="H469" s="171"/>
    </row>
    <row r="470" spans="1:8" s="4" customFormat="1" ht="18.75" customHeight="1" x14ac:dyDescent="0.25">
      <c r="A470" s="73"/>
      <c r="B470" s="110" t="s">
        <v>5</v>
      </c>
      <c r="C470" s="71">
        <v>21837.221000000001</v>
      </c>
      <c r="D470" s="71">
        <v>21599.663</v>
      </c>
      <c r="E470" s="71">
        <f t="shared" si="102"/>
        <v>98.9121417967973</v>
      </c>
      <c r="F470" s="16"/>
      <c r="H470" s="171"/>
    </row>
    <row r="471" spans="1:8" s="4" customFormat="1" ht="18.75" customHeight="1" x14ac:dyDescent="0.25">
      <c r="A471" s="73"/>
      <c r="B471" s="111" t="s">
        <v>36</v>
      </c>
      <c r="C471" s="112">
        <v>0</v>
      </c>
      <c r="D471" s="112">
        <v>0</v>
      </c>
      <c r="E471" s="71">
        <f t="shared" si="102"/>
        <v>0</v>
      </c>
      <c r="F471" s="28"/>
      <c r="H471" s="171"/>
    </row>
    <row r="472" spans="1:8" s="4" customFormat="1" ht="18.75" customHeight="1" x14ac:dyDescent="0.25">
      <c r="A472" s="73"/>
      <c r="B472" s="127" t="s">
        <v>6</v>
      </c>
      <c r="C472" s="69">
        <f>SUM(C473:C476)</f>
        <v>32179.7</v>
      </c>
      <c r="D472" s="69">
        <f>SUM(D473:D476)</f>
        <v>31312.963</v>
      </c>
      <c r="E472" s="69">
        <f t="shared" si="102"/>
        <v>97.306572155737939</v>
      </c>
      <c r="F472" s="88"/>
      <c r="H472" s="171"/>
    </row>
    <row r="473" spans="1:8" s="4" customFormat="1" ht="18.75" customHeight="1" x14ac:dyDescent="0.25">
      <c r="A473" s="73"/>
      <c r="B473" s="109" t="s">
        <v>7</v>
      </c>
      <c r="C473" s="112">
        <f>C463+C468</f>
        <v>0</v>
      </c>
      <c r="D473" s="112">
        <f>D463+D468</f>
        <v>0</v>
      </c>
      <c r="E473" s="71">
        <f t="shared" si="102"/>
        <v>0</v>
      </c>
      <c r="F473" s="24"/>
      <c r="H473" s="171"/>
    </row>
    <row r="474" spans="1:8" s="4" customFormat="1" ht="18.75" customHeight="1" x14ac:dyDescent="0.25">
      <c r="A474" s="73"/>
      <c r="B474" s="110" t="s">
        <v>4</v>
      </c>
      <c r="C474" s="112">
        <f t="shared" ref="C474:D476" si="103">C464+C469</f>
        <v>4313.7</v>
      </c>
      <c r="D474" s="112">
        <f t="shared" si="103"/>
        <v>4288.46</v>
      </c>
      <c r="E474" s="71">
        <f t="shared" si="102"/>
        <v>99.414887451607669</v>
      </c>
      <c r="F474" s="16"/>
      <c r="H474" s="171"/>
    </row>
    <row r="475" spans="1:8" s="4" customFormat="1" ht="18.75" customHeight="1" x14ac:dyDescent="0.25">
      <c r="A475" s="73"/>
      <c r="B475" s="110" t="s">
        <v>5</v>
      </c>
      <c r="C475" s="112">
        <f>ROUNDDOWN(C465+C470,1)</f>
        <v>27866</v>
      </c>
      <c r="D475" s="112">
        <f t="shared" si="103"/>
        <v>27024.503000000001</v>
      </c>
      <c r="E475" s="71">
        <f t="shared" si="102"/>
        <v>96.98020167946602</v>
      </c>
      <c r="F475" s="16"/>
      <c r="H475" s="171"/>
    </row>
    <row r="476" spans="1:8" s="4" customFormat="1" ht="18.75" customHeight="1" x14ac:dyDescent="0.25">
      <c r="A476" s="73"/>
      <c r="B476" s="111" t="s">
        <v>36</v>
      </c>
      <c r="C476" s="112">
        <f t="shared" si="103"/>
        <v>0</v>
      </c>
      <c r="D476" s="112">
        <f t="shared" si="103"/>
        <v>0</v>
      </c>
      <c r="E476" s="71">
        <f t="shared" si="102"/>
        <v>0</v>
      </c>
      <c r="F476" s="28"/>
      <c r="H476" s="171"/>
    </row>
    <row r="477" spans="1:8" ht="33" x14ac:dyDescent="0.25">
      <c r="B477" s="139" t="s">
        <v>11</v>
      </c>
      <c r="C477" s="150">
        <f>ROUNDUP(C478+C479+C480+C481,1)</f>
        <v>11217677.9</v>
      </c>
      <c r="D477" s="150">
        <f>ROUNDUP(D478+D479+D480+D481,1)</f>
        <v>10565569</v>
      </c>
      <c r="E477" s="150">
        <f t="shared" ref="E477:E481" si="104">IFERROR(D477/C477*100,0)</f>
        <v>94.186774608673687</v>
      </c>
      <c r="F477" s="53"/>
    </row>
    <row r="478" spans="1:8" x14ac:dyDescent="0.25">
      <c r="B478" s="140" t="s">
        <v>7</v>
      </c>
      <c r="C478" s="141">
        <f>C221+C444+C294+C433+C200+C320+C372+C273++C247+C93+C41+C118+C144+C341+C184+C58+C473</f>
        <v>254134.05599999998</v>
      </c>
      <c r="D478" s="141">
        <f>D221+D444+D294+D433+D200+D320+D372+D273++D247+D93+D41+D118+D144+D341+D184+D58+D473</f>
        <v>252200.86100000003</v>
      </c>
      <c r="E478" s="141">
        <f t="shared" si="104"/>
        <v>99.239301087611835</v>
      </c>
      <c r="F478" s="54"/>
    </row>
    <row r="479" spans="1:8" x14ac:dyDescent="0.25">
      <c r="B479" s="140" t="s">
        <v>4</v>
      </c>
      <c r="C479" s="141">
        <f>ROUNDDOWN(C222+C445+C295+C159+C434+C201+C321+C373+C170+C274++C248+C94+C42+C119+C145+C342+C185+C59+C474,1)</f>
        <v>5172971.2</v>
      </c>
      <c r="D479" s="141">
        <f>D222+D445+D295+D159+D434+D201+D321+D373+D170+D274++D248+D94+D42+D119+D145+D342+D185+D59+D474</f>
        <v>4773592.3669999996</v>
      </c>
      <c r="E479" s="141">
        <f t="shared" si="104"/>
        <v>92.279507896738338</v>
      </c>
      <c r="F479" s="54"/>
    </row>
    <row r="480" spans="1:8" x14ac:dyDescent="0.25">
      <c r="B480" s="140" t="s">
        <v>5</v>
      </c>
      <c r="C480" s="141">
        <f>ROUNDUP(C223+C460+C446+C296+C160+C435+C202+C322+C374+C171+C275++C249+C95+C43+C120+C146+C343+C186+C60+C475,1)</f>
        <v>5790572.5999999996</v>
      </c>
      <c r="D480" s="141">
        <f>ROUNDDOWN(D223+D460+D446+D296+D160+D435+D202+D322+D374+D171+D275++D249+D95+D43+D120+D146+D343+D186+D60+D475,1)</f>
        <v>5539775.7000000002</v>
      </c>
      <c r="E480" s="141">
        <f t="shared" si="104"/>
        <v>95.668875647979974</v>
      </c>
      <c r="F480" s="54"/>
    </row>
    <row r="481" spans="2:6" x14ac:dyDescent="0.25">
      <c r="B481" s="140" t="s">
        <v>36</v>
      </c>
      <c r="C481" s="141">
        <f>C224+C447+C297+C161+C436+C203+C323+C375+C276++C250+C44+C121+C147+C344+C187+C61+C476</f>
        <v>0</v>
      </c>
      <c r="D481" s="141">
        <f>D224+D447+D297+D161+D436+D203+D323+D375+D276++D250+D44+D121+D147+D344+D187+D61+D476</f>
        <v>0</v>
      </c>
      <c r="E481" s="141">
        <f t="shared" si="104"/>
        <v>0</v>
      </c>
      <c r="F481" s="54"/>
    </row>
    <row r="482" spans="2:6" x14ac:dyDescent="0.25">
      <c r="B482" s="55"/>
      <c r="C482" s="89"/>
      <c r="D482" s="89"/>
      <c r="E482" s="57"/>
      <c r="F482" s="56"/>
    </row>
    <row r="483" spans="2:6" x14ac:dyDescent="0.25">
      <c r="B483" s="90"/>
      <c r="C483" s="91"/>
      <c r="D483" s="80"/>
      <c r="E483" s="81"/>
      <c r="F483" s="82"/>
    </row>
    <row r="484" spans="2:6" x14ac:dyDescent="0.25">
      <c r="B484" s="92"/>
      <c r="C484" s="93"/>
      <c r="D484" s="80"/>
      <c r="E484" s="81"/>
      <c r="F484" s="82"/>
    </row>
    <row r="485" spans="2:6" x14ac:dyDescent="0.25">
      <c r="B485" s="94"/>
      <c r="C485" s="94"/>
      <c r="D485" s="80"/>
      <c r="E485" s="81"/>
      <c r="F485" s="82"/>
    </row>
    <row r="486" spans="2:6" x14ac:dyDescent="0.25">
      <c r="B486" s="95"/>
      <c r="C486" s="95"/>
      <c r="D486" s="96"/>
      <c r="E486" s="83"/>
      <c r="F486" s="82"/>
    </row>
    <row r="487" spans="2:6" ht="36" customHeight="1" x14ac:dyDescent="0.25">
      <c r="B487" s="97"/>
      <c r="C487" s="97"/>
      <c r="D487" s="80"/>
      <c r="E487" s="81"/>
      <c r="F487" s="82"/>
    </row>
    <row r="488" spans="2:6" x14ac:dyDescent="0.25">
      <c r="B488" s="142" t="s">
        <v>25</v>
      </c>
      <c r="C488" s="142"/>
      <c r="D488" s="142"/>
      <c r="E488" s="142"/>
      <c r="F488" s="142"/>
    </row>
    <row r="489" spans="2:6" x14ac:dyDescent="0.25">
      <c r="B489" s="143"/>
      <c r="C489" s="144" t="s">
        <v>22</v>
      </c>
      <c r="D489" s="144" t="s">
        <v>23</v>
      </c>
      <c r="E489" s="144" t="s">
        <v>22</v>
      </c>
      <c r="F489" s="151" t="s">
        <v>23</v>
      </c>
    </row>
    <row r="490" spans="2:6" x14ac:dyDescent="0.25">
      <c r="B490" s="145" t="s">
        <v>21</v>
      </c>
      <c r="C490" s="146">
        <v>254134.1</v>
      </c>
      <c r="D490" s="146">
        <v>252200.9</v>
      </c>
      <c r="E490" s="152">
        <f>C490-C478</f>
        <v>4.4000000023515895E-2</v>
      </c>
      <c r="F490" s="153">
        <f>D490-D478</f>
        <v>3.8999999960651621E-2</v>
      </c>
    </row>
    <row r="491" spans="2:6" x14ac:dyDescent="0.25">
      <c r="B491" s="145" t="s">
        <v>20</v>
      </c>
      <c r="C491" s="146">
        <v>5172971.2</v>
      </c>
      <c r="D491" s="146">
        <v>4773592.4000000004</v>
      </c>
      <c r="E491" s="152">
        <f>C491-C479</f>
        <v>0</v>
      </c>
      <c r="F491" s="153">
        <f>D491-D479</f>
        <v>3.300000075250864E-2</v>
      </c>
    </row>
    <row r="492" spans="2:6" x14ac:dyDescent="0.25">
      <c r="B492" s="145" t="s">
        <v>19</v>
      </c>
      <c r="C492" s="146">
        <f>5533661.4+C493</f>
        <v>5790572.6000000006</v>
      </c>
      <c r="D492" s="146">
        <f>5282864.6+D493</f>
        <v>5539775.6999999993</v>
      </c>
      <c r="E492" s="152">
        <f>C492-C480</f>
        <v>0</v>
      </c>
      <c r="F492" s="153">
        <f>D492-D480-D481</f>
        <v>-9.3132257461547852E-10</v>
      </c>
    </row>
    <row r="493" spans="2:6" x14ac:dyDescent="0.25">
      <c r="B493" s="145" t="s">
        <v>194</v>
      </c>
      <c r="C493" s="146">
        <v>256911.2</v>
      </c>
      <c r="D493" s="146">
        <v>256911.1</v>
      </c>
      <c r="E493" s="154"/>
      <c r="F493" s="153"/>
    </row>
    <row r="494" spans="2:6" x14ac:dyDescent="0.25">
      <c r="B494" s="148" t="s">
        <v>18</v>
      </c>
      <c r="C494" s="149">
        <v>11217677.9</v>
      </c>
      <c r="D494" s="149">
        <v>10565569</v>
      </c>
      <c r="E494" s="152">
        <f>C494-C477</f>
        <v>0</v>
      </c>
      <c r="F494" s="153">
        <f>D494-D477</f>
        <v>0</v>
      </c>
    </row>
    <row r="495" spans="2:6" x14ac:dyDescent="0.25">
      <c r="B495" s="51"/>
      <c r="C495" s="147">
        <f>SUM(C490:C492)</f>
        <v>11217677.9</v>
      </c>
      <c r="D495" s="147">
        <f>SUM(D490:D492)</f>
        <v>10565569</v>
      </c>
      <c r="E495" s="61"/>
      <c r="F495" s="52"/>
    </row>
    <row r="496" spans="2:6" x14ac:dyDescent="0.25">
      <c r="B496" s="58"/>
      <c r="C496" s="63"/>
      <c r="D496" s="63"/>
      <c r="E496" s="63"/>
      <c r="F496" s="155"/>
    </row>
    <row r="498" spans="3:3" x14ac:dyDescent="0.25">
      <c r="C498" s="45"/>
    </row>
    <row r="499" spans="3:3" x14ac:dyDescent="0.25">
      <c r="C499" s="72"/>
    </row>
  </sheetData>
  <customSheetViews>
    <customSheetView guid="{161695C3-1CE5-4E5C-AD86-E27CE310F608}" scale="85" showPageBreaks="1" fitToPage="1" printArea="1" view="pageBreakPreview">
      <pane ySplit="6" topLeftCell="A156" activePane="bottomLeft" state="frozen"/>
      <selection pane="bottomLeft" activeCell="F8" sqref="F8"/>
      <rowBreaks count="16" manualBreakCount="16">
        <brk id="37" min="1" max="5" man="1"/>
        <brk id="87" min="1" max="5" man="1"/>
        <brk id="132" min="1" max="5" man="1"/>
        <brk id="165" min="1" max="5" man="1"/>
        <brk id="189" min="1" max="5" man="1"/>
        <brk id="222" min="1" max="5" man="1"/>
        <brk id="261" min="1" max="5" man="1"/>
        <brk id="292" min="1" max="5" man="1"/>
        <brk id="325" min="1" max="5" man="1"/>
        <brk id="356" min="1" max="5" man="1"/>
        <brk id="388" min="1" max="5" man="1"/>
        <brk id="422" min="1" max="5" man="1"/>
        <brk id="448" min="1" max="5" man="1"/>
        <brk id="518" min="1" max="5" man="1"/>
        <brk id="545" min="1" max="5" man="1"/>
        <brk id="570" min="1" max="5" man="1"/>
      </rowBreaks>
      <pageMargins left="0" right="0" top="0" bottom="0" header="0" footer="0"/>
      <pageSetup paperSize="9" scale="41" firstPageNumber="63" fitToHeight="0" orientation="portrait" useFirstPageNumber="1" r:id="rId1"/>
      <headerFooter>
        <oddFooter>&amp;R &amp;P</oddFooter>
      </headerFooter>
    </customSheetView>
    <customSheetView guid="{6146A9B6-EAD0-4170-BC32-410ECB0C9AC5}" scale="85" showPageBreaks="1" fitToPage="1" printArea="1" hiddenRows="1" view="pageBreakPreview">
      <pane ySplit="5" topLeftCell="A192" activePane="bottomLeft" state="frozen"/>
      <selection pane="bottomLeft" activeCell="F194" sqref="F194"/>
      <rowBreaks count="20" manualBreakCount="20">
        <brk id="22" min="1" max="5" man="1"/>
        <brk id="34" min="1" max="5" man="1"/>
        <brk id="57" min="1" max="5" man="1"/>
        <brk id="83" min="1" max="5" man="1"/>
        <brk id="109" min="1" max="5" man="1"/>
        <brk id="134" min="1" max="5" man="1"/>
        <brk id="154" min="1" max="5" man="1"/>
        <brk id="177" min="1" max="5" man="1"/>
        <brk id="203" min="1" max="5" man="1"/>
        <brk id="226" min="1" max="5" man="1"/>
        <brk id="255" min="1" max="5" man="1"/>
        <brk id="276" min="1" max="5" man="1"/>
        <brk id="303" min="1" max="5" man="1"/>
        <brk id="330" min="1" max="5" man="1"/>
        <brk id="350" min="1" max="5" man="1"/>
        <brk id="375" min="1" max="5" man="1"/>
        <brk id="401" min="1" max="5" man="1"/>
        <brk id="426" min="1" max="5" man="1"/>
        <brk id="447" min="1" max="5" man="1"/>
        <brk id="456" min="1" max="5" man="1"/>
      </rowBreaks>
      <pageMargins left="0" right="0" top="0" bottom="0" header="0" footer="0"/>
      <pageSetup paperSize="9" scale="41" firstPageNumber="63" fitToHeight="0" orientation="landscape" useFirstPageNumber="1" r:id="rId2"/>
      <headerFooter>
        <oddFooter>&amp;R &amp;P</oddFooter>
      </headerFooter>
    </customSheetView>
    <customSheetView guid="{E7170C51-9D5A-4A08-B92E-A8EB730D7DEE}" scale="70" showPageBreaks="1" fitToPage="1" printArea="1">
      <pane ySplit="6" topLeftCell="A313" activePane="bottomLeft" state="frozen"/>
      <selection pane="bottomLeft" activeCell="F318" sqref="F318"/>
      <pageMargins left="0" right="0" top="0" bottom="0" header="0" footer="0"/>
      <pageSetup paperSize="9" scale="44" firstPageNumber="55" fitToHeight="0" orientation="portrait" useFirstPageNumber="1" r:id="rId3"/>
      <headerFooter>
        <oddFooter>&amp;R &amp;P</oddFooter>
      </headerFooter>
    </customSheetView>
    <customSheetView guid="{3693EDC1-FD1C-4AF3-912C-19CDCDBFB43C}" scale="70" showPageBreaks="1" fitToPage="1" printArea="1" view="pageBreakPreview">
      <pane ySplit="6" topLeftCell="A672" activePane="bottomLeft" state="frozen"/>
      <selection pane="bottomLeft" activeCell="B678" sqref="B678"/>
      <rowBreaks count="1" manualBreakCount="1">
        <brk id="43" max="16383" man="1"/>
      </rowBreaks>
      <pageMargins left="0" right="0" top="0" bottom="0" header="0" footer="0"/>
      <pageSetup paperSize="9" scale="51" firstPageNumber="55" fitToHeight="0" orientation="portrait" useFirstPageNumber="1" r:id="rId4"/>
      <headerFooter>
        <oddFooter>&amp;R &amp;P</oddFooter>
      </headerFooter>
    </customSheetView>
    <customSheetView guid="{7EFB992A-5645-4F29-95A8-993A90C7BBCC}" scale="70" showPageBreaks="1" fitToPage="1" printArea="1">
      <pane ySplit="6" topLeftCell="A334" activePane="bottomLeft" state="frozen"/>
      <selection pane="bottomLeft" activeCell="F340" sqref="F340"/>
      <rowBreaks count="7" manualBreakCount="7">
        <brk id="43" min="1" max="5" man="1"/>
        <brk id="88" min="1" max="5" man="1"/>
        <brk id="167" min="1" max="5" man="1"/>
        <brk id="249" min="1" max="5" man="1"/>
        <brk id="309" min="1" max="5" man="1"/>
        <brk id="383" min="1" max="5" man="1"/>
        <brk id="459" min="1" max="5" man="1"/>
      </rowBreaks>
      <pageMargins left="0" right="0" top="0" bottom="0" header="0" footer="0"/>
      <pageSetup paperSize="9" scale="61" firstPageNumber="57" fitToHeight="0" orientation="portrait" useFirstPageNumber="1" r:id="rId5"/>
      <headerFooter>
        <oddFooter>&amp;R &amp;P</oddFooter>
      </headerFooter>
    </customSheetView>
    <customSheetView guid="{10610988-B7D0-46D7-B8FD-DA5F72A4893C}" scale="70" showPageBreaks="1" fitToPage="1" printArea="1" hiddenRows="1">
      <pane ySplit="6" topLeftCell="A53" activePane="bottomLeft" state="frozen"/>
      <selection pane="bottomLeft" activeCell="F63" sqref="F63"/>
      <pageMargins left="0" right="0" top="0" bottom="0" header="0" footer="0"/>
      <pageSetup paperSize="9" scale="45" firstPageNumber="53" fitToHeight="0" orientation="portrait" useFirstPageNumber="1" r:id="rId6"/>
      <headerFooter>
        <oddFooter>&amp;R &amp;P</oddFooter>
      </headerFooter>
    </customSheetView>
    <customSheetView guid="{9561E1DA-B33F-4507-8FCD-307C71D9B236}" scale="70" showPageBreaks="1" fitToPage="1" printArea="1" view="pageBreakPreview">
      <pane ySplit="6" topLeftCell="A500" activePane="bottomLeft" state="frozen"/>
      <selection pane="bottomLeft" activeCell="C510" sqref="C510"/>
      <rowBreaks count="17" manualBreakCount="17">
        <brk id="42" min="1" max="5" man="1"/>
        <brk id="75" min="1" max="5" man="1"/>
        <brk id="99" min="1" max="5" man="1"/>
        <brk id="129" min="1" max="5" man="1"/>
        <brk id="155" min="1" max="5" man="1"/>
        <brk id="189" min="1" max="5" man="1"/>
        <brk id="222" min="1" max="5" man="1"/>
        <brk id="261" min="1" max="5" man="1"/>
        <brk id="292" min="1" max="5" man="1"/>
        <brk id="325" min="1" max="5" man="1"/>
        <brk id="356" min="1" max="5" man="1"/>
        <brk id="388" min="1" max="5" man="1"/>
        <brk id="422" min="1" max="5" man="1"/>
        <brk id="448" min="1" max="5" man="1"/>
        <brk id="518" min="1" max="5" man="1"/>
        <brk id="545" min="1" max="5" man="1"/>
        <brk id="570" min="1" max="5" man="1"/>
      </rowBreaks>
      <pageMargins left="0" right="0" top="0" bottom="0" header="0" footer="0"/>
      <pageSetup paperSize="9" scale="59" firstPageNumber="53" fitToHeight="0" orientation="portrait" useFirstPageNumber="1" r:id="rId7"/>
      <headerFooter>
        <oddFooter>&amp;R &amp;P</oddFooter>
      </headerFooter>
    </customSheetView>
    <customSheetView guid="{E804F883-CA9D-4450-B2B1-A56C9C315ECD}" scale="60" showPageBreaks="1" fitToPage="1" printArea="1" showAutoFilter="1">
      <pane ySplit="6" topLeftCell="A87" activePane="bottomLeft" state="frozen"/>
      <selection pane="bottomLeft" activeCell="F103" sqref="F103"/>
      <rowBreaks count="6" manualBreakCount="6">
        <brk id="62" min="1" max="5" man="1"/>
        <brk id="119" min="1" max="5" man="1"/>
        <brk id="108" min="1" max="5" man="1"/>
        <brk id="485" min="1" max="5" man="1"/>
        <brk id="419" min="1" max="5" man="1"/>
        <brk id="618" min="1" max="5" man="1"/>
      </rowBreaks>
      <pageMargins left="0" right="0" top="0" bottom="0" header="0" footer="0"/>
      <pageSetup paperSize="9" scale="41" firstPageNumber="57" fitToHeight="0" orientation="portrait" useFirstPageNumber="1" r:id="rId8"/>
      <headerFooter>
        <oddFooter>&amp;R &amp;P</oddFooter>
      </headerFooter>
      <autoFilter ref="E1:E500"/>
    </customSheetView>
    <customSheetView guid="{CB1E8E26-C9C8-4BE7-9036-74B49E080E83}" scale="85" showPageBreaks="1" fitToPage="1" printArea="1" hiddenRows="1" view="pageBreakPreview">
      <pane ySplit="5" topLeftCell="A465" activePane="bottomLeft" state="frozen"/>
      <selection pane="bottomLeft" activeCell="D462" sqref="D462"/>
      <rowBreaks count="20" manualBreakCount="20">
        <brk id="22" min="1" max="5" man="1"/>
        <brk id="34" min="1" max="5" man="1"/>
        <brk id="57" min="1" max="5" man="1"/>
        <brk id="83" min="1" max="5" man="1"/>
        <brk id="109" min="1" max="5" man="1"/>
        <brk id="134" min="1" max="5" man="1"/>
        <brk id="154" min="1" max="5" man="1"/>
        <brk id="177" min="1" max="5" man="1"/>
        <brk id="203" min="1" max="5" man="1"/>
        <brk id="226" min="1" max="5" man="1"/>
        <brk id="254" min="1" max="5" man="1"/>
        <brk id="276" min="1" max="5" man="1"/>
        <brk id="303" min="1" max="5" man="1"/>
        <brk id="330" min="1" max="5" man="1"/>
        <brk id="350" min="1" max="5" man="1"/>
        <brk id="371" min="1" max="5" man="1"/>
        <brk id="397" min="1" max="5" man="1"/>
        <brk id="423" min="1" max="5" man="1"/>
        <brk id="447" min="1" max="5" man="1"/>
        <brk id="456" min="1" max="5" man="1"/>
      </rowBreaks>
      <pageMargins left="0" right="0" top="0" bottom="0" header="0" footer="0"/>
      <pageSetup paperSize="9" scale="59" firstPageNumber="63" fitToHeight="0" orientation="landscape" useFirstPageNumber="1" r:id="rId9"/>
      <headerFooter>
        <oddFooter>&amp;R &amp;P</oddFooter>
      </headerFooter>
    </customSheetView>
  </customSheetViews>
  <mergeCells count="21">
    <mergeCell ref="B188:F188"/>
    <mergeCell ref="B345:F345"/>
    <mergeCell ref="B277:F277"/>
    <mergeCell ref="B225:F225"/>
    <mergeCell ref="B298:F298"/>
    <mergeCell ref="B251:F251"/>
    <mergeCell ref="B324:F324"/>
    <mergeCell ref="B437:F437"/>
    <mergeCell ref="B376:F376"/>
    <mergeCell ref="B461:F461"/>
    <mergeCell ref="B204:F204"/>
    <mergeCell ref="B448:F448"/>
    <mergeCell ref="B2:F2"/>
    <mergeCell ref="B172:F172"/>
    <mergeCell ref="B148:F148"/>
    <mergeCell ref="B96:F96"/>
    <mergeCell ref="B45:F45"/>
    <mergeCell ref="B62:F62"/>
    <mergeCell ref="B6:F6"/>
    <mergeCell ref="B122:F122"/>
    <mergeCell ref="B162:F162"/>
  </mergeCells>
  <hyperlinks>
    <hyperlink ref="H4" location="'Приложение 1'!B6" display="'Приложение 1'!B6"/>
    <hyperlink ref="H5" location="'Приложение 1'!B45" display="'Приложение 1'!B45"/>
    <hyperlink ref="H6" location="'Приложение 1'!B62" display="'Приложение 1'!B62"/>
    <hyperlink ref="H7" location="'Приложение 1'!B96" display="'Приложение 1'!B96"/>
    <hyperlink ref="H8" location="'Приложение 1'!B122" display="'Приложение 1'!B122"/>
    <hyperlink ref="H9" location="'Приложение 1'!B148" display="'Приложение 1'!B148"/>
    <hyperlink ref="H10" location="'Приложение 1'!B162" display="'Приложение 1'!B162"/>
    <hyperlink ref="H11" location="'Приложение 1'!B172" display="'Приложение 1'!B172"/>
    <hyperlink ref="H12" location="'Приложение 1'!B188" display="'Приложение 1'!B188"/>
    <hyperlink ref="H13" location="'Приложение 1'!B204" display="'Приложение 1'!B204"/>
    <hyperlink ref="H14" location="'Приложение 1'!B225" display="'Приложение 1'!B225"/>
    <hyperlink ref="H15" location="'Приложение 1'!B251" display="'Приложение 1'!B251"/>
    <hyperlink ref="H16" location="'Приложение 1'!B277" display="'Приложение 1'!B277"/>
    <hyperlink ref="H17" location="'Приложение 1'!B298" display="'Приложение 1'!B298"/>
    <hyperlink ref="H18" location="'Приложение 1'!B324" display="'Приложение 1'!B324"/>
    <hyperlink ref="H19" location="'Приложение 1'!B345" display="'Приложение 1'!B345"/>
    <hyperlink ref="H20" location="'Приложение 1'!B376" display="'Приложение 1'!B376"/>
    <hyperlink ref="H21" location="'Приложение 1'!B437" display="'Приложение 1'!B437"/>
    <hyperlink ref="H22" location="'Приложение 1'!B448" display="'Приложение 1'!B448"/>
    <hyperlink ref="H23" location="'Приложение 1'!B461" display="'Приложение 1'!B461"/>
  </hyperlinks>
  <pageMargins left="0" right="0" top="0" bottom="0" header="0" footer="0"/>
  <pageSetup paperSize="9" scale="41" firstPageNumber="66" fitToHeight="0" orientation="portrait" useFirstPageNumber="1" r:id="rId10"/>
  <headerFooter>
    <oddFooter>&amp;R &amp;P</oddFooter>
  </headerFooter>
  <rowBreaks count="13" manualBreakCount="13">
    <brk id="37" min="1" max="5" man="1"/>
    <brk id="87" min="1" max="5" man="1"/>
    <brk id="132" min="1" max="5" man="1"/>
    <brk id="165" min="1" max="5" man="1"/>
    <brk id="209" min="1" max="5" man="1"/>
    <brk id="250" min="1" max="5" man="1"/>
    <brk id="297" min="1" max="5" man="1"/>
    <brk id="344" min="1" max="5" man="1"/>
    <brk id="391" min="1" max="5" man="1"/>
    <brk id="447" min="1" max="5" man="1"/>
    <brk id="518" min="1" max="5" man="1"/>
    <brk id="545" min="1" max="5" man="1"/>
    <brk id="570" min="1" max="5" man="1"/>
  </rowBreaks>
  <legacy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Митина Екатерина Сергеевна</dc:creator>
  <cp:lastModifiedBy>Бондарева Оксана Петровна</cp:lastModifiedBy>
  <cp:lastPrinted>2026-05-14T03:45:29Z</cp:lastPrinted>
  <dcterms:created xsi:type="dcterms:W3CDTF">2006-09-16T00:00:00Z</dcterms:created>
  <dcterms:modified xsi:type="dcterms:W3CDTF">2026-05-14T03:45:40Z</dcterms:modified>
</cp:coreProperties>
</file>