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280"/>
  </bookViews>
  <sheets>
    <sheet name="Приложение" sheetId="1" r:id="rId1"/>
  </sheets>
  <definedNames>
    <definedName name="_xlnm.Print_Area" localSheetId="0">Приложение!$A$1:$H$299</definedName>
  </definedNames>
  <calcPr calcId="162913"/>
</workbook>
</file>

<file path=xl/calcChain.xml><?xml version="1.0" encoding="utf-8"?>
<calcChain xmlns="http://schemas.openxmlformats.org/spreadsheetml/2006/main">
  <c r="A95" i="1" l="1"/>
  <c r="A96" i="1"/>
  <c r="A97" i="1"/>
  <c r="A98" i="1"/>
  <c r="A99" i="1"/>
  <c r="A100" i="1"/>
  <c r="A101" i="1"/>
  <c r="A102" i="1"/>
  <c r="A103" i="1"/>
  <c r="A104" i="1"/>
  <c r="A105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4" i="1"/>
  <c r="A57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56" i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3" i="1" s="1"/>
  <c r="A55" i="1"/>
  <c r="A52" i="1"/>
  <c r="A53" i="1" s="1"/>
  <c r="A44" i="1"/>
  <c r="A38" i="1"/>
  <c r="A39" i="1" s="1"/>
  <c r="A40" i="1" s="1"/>
  <c r="A41" i="1" s="1"/>
  <c r="A4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6" i="1"/>
  <c r="A17" i="1" s="1"/>
  <c r="A18" i="1" s="1"/>
  <c r="A19" i="1" s="1"/>
  <c r="A20" i="1" s="1"/>
  <c r="A15" i="1"/>
  <c r="A14" i="1"/>
  <c r="A10" i="1"/>
  <c r="A11" i="1" s="1"/>
  <c r="A12" i="1" s="1"/>
  <c r="A9" i="1"/>
  <c r="A21" i="1" l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277" i="1" l="1"/>
  <c r="F276" i="1"/>
  <c r="F275" i="1"/>
  <c r="F208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4" i="1"/>
  <c r="F163" i="1"/>
  <c r="F158" i="1"/>
  <c r="F157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6" i="1"/>
  <c r="F125" i="1"/>
  <c r="F124" i="1"/>
  <c r="F123" i="1"/>
  <c r="F122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45" i="1" l="1"/>
  <c r="F261" i="1" l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94" i="1" s="1"/>
  <c r="A45" i="1" l="1"/>
  <c r="A47" i="1" s="1"/>
  <c r="A48" i="1" s="1"/>
  <c r="A49" i="1" s="1"/>
  <c r="A50" i="1" s="1"/>
  <c r="A51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4" i="1" s="1"/>
  <c r="A215" i="1" s="1"/>
  <c r="A216" i="1" s="1"/>
  <c r="A217" i="1" s="1"/>
  <c r="A218" i="1" s="1"/>
  <c r="A219" i="1" s="1"/>
  <c r="A220" i="1" s="1"/>
  <c r="A221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5" i="1" s="1"/>
  <c r="A276" i="1" s="1"/>
  <c r="A277" i="1" s="1"/>
  <c r="A279" i="1" s="1"/>
  <c r="A280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</calcChain>
</file>

<file path=xl/sharedStrings.xml><?xml version="1.0" encoding="utf-8"?>
<sst xmlns="http://schemas.openxmlformats.org/spreadsheetml/2006/main" count="603" uniqueCount="239">
  <si>
    <t>№ п/п</t>
  </si>
  <si>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</si>
  <si>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</si>
  <si>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</si>
  <si>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</si>
  <si>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(тыс.руб.)</t>
  </si>
  <si>
    <t>Исполнитель:</t>
  </si>
  <si>
    <t>Итого:</t>
  </si>
  <si>
    <t>Наименование Заказчика</t>
  </si>
  <si>
    <t>Договор на поставку спецодежды</t>
  </si>
  <si>
    <t>Договор оказания услуг по организации питания</t>
  </si>
  <si>
    <t>МАУ "МКЦ"Феникс"</t>
  </si>
  <si>
    <t>Приобретение светодиодных фигур для оформления снежного городка</t>
  </si>
  <si>
    <t>Оказание услуг по ведению концерта (А. Билль)</t>
  </si>
  <si>
    <t>Оказание автотранспортных услуг по подвозу воды и откачке септика на объектах "Набережная реки Ингу-Ягун".</t>
  </si>
  <si>
    <t>Оказание услуг по охране территории снежного городка по ул.Мира.</t>
  </si>
  <si>
    <t>Услуги автомобильного транспорта (КСК "Ягун")</t>
  </si>
  <si>
    <t>Услуги автомобильного транспорта (ДК "Сибирь")</t>
  </si>
  <si>
    <t>Водоснабжение и водоотведение</t>
  </si>
  <si>
    <t>Техническое обслуживание оргтехники</t>
  </si>
  <si>
    <t xml:space="preserve">Техническое обслуживание систем приточно-вытяжной вентиляции </t>
  </si>
  <si>
    <t>Техническое обслуживание и ремонт санитарно-технического оборудования</t>
  </si>
  <si>
    <t>Техническое обслуживание и текущий ремонт  АИТП и ИТП</t>
  </si>
  <si>
    <t>Техническое обслуживание внутренних электрический  сетей и  электрооборудования</t>
  </si>
  <si>
    <t xml:space="preserve">Техническое обслуживание охранно-пожарной сигнализации, систем оповещения и управления эвакуацией людей при пожаре </t>
  </si>
  <si>
    <t>Услуги по утилизации, вывозу и механизированной уборке территории от снега</t>
  </si>
  <si>
    <t>Услуги по техническому обслуживанию системы видеоконтроля</t>
  </si>
  <si>
    <t>Оказание услуг по охране МЦ "Метро"</t>
  </si>
  <si>
    <t>Оказание услуг по охране КСК "Ягун"</t>
  </si>
  <si>
    <t>Оказание услуг по охране ДК "Сибирь"</t>
  </si>
  <si>
    <t>МБУ "КСАТ"</t>
  </si>
  <si>
    <t>Поставка, установка и активация тахографов с блоками СКЗИ</t>
  </si>
  <si>
    <t>МАУ "МВЦ"</t>
  </si>
  <si>
    <t>Запрос цен в электронной форме</t>
  </si>
  <si>
    <t>Запрос котировок в электронной форме</t>
  </si>
  <si>
    <t>Оказание услуг по сопровождению программных продуктов</t>
  </si>
  <si>
    <t>Оказание услуг по техническому обслуживанию компьютерной и копировальной техники</t>
  </si>
  <si>
    <t>МАУ "КДК "АРТ-Праздник"</t>
  </si>
  <si>
    <t>1.</t>
  </si>
  <si>
    <t>2.</t>
  </si>
  <si>
    <t>3.</t>
  </si>
  <si>
    <t>4.</t>
  </si>
  <si>
    <t>5.</t>
  </si>
  <si>
    <t>6.</t>
  </si>
  <si>
    <t>7.</t>
  </si>
  <si>
    <t>Техническое обслуживание системы охранно-тревожной сигнализации</t>
  </si>
  <si>
    <t xml:space="preserve">Планируемые закупки товаров, работ, услуг на 2026 год  и плановый период (2027-2028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 </t>
  </si>
  <si>
    <t xml:space="preserve">Участие в международном фестивале-конкурсе детского и юношеского творчества "Арена звезд" (г.Сочи, "Вдохновение") </t>
  </si>
  <si>
    <t>Участие в международной хореографической выставке "THEGALLERY"  (г.Санкт-Петербург, "Школа юного балетмейстера")</t>
  </si>
  <si>
    <t>Участие в международном конкурсе-фестивале музыкально-художественного творчества "Открытые страницы. Ярославль" ("Антре")</t>
  </si>
  <si>
    <t>Участие в международном фестивале-конкурсе "В лучах софитов", (г.Санкт-Петербург,  "Латераль")</t>
  </si>
  <si>
    <t>Генератор фейерверка</t>
  </si>
  <si>
    <t>Ростовая кукла «Чебурашка» («День защиты детей»)</t>
  </si>
  <si>
    <t>Приобретение уличных арочных металлодетекторов.</t>
  </si>
  <si>
    <t xml:space="preserve">Организация и проведение фейерверка (9 Мая) </t>
  </si>
  <si>
    <t xml:space="preserve">Оказание услуг по монтажу, демонтажу и содержанию зимних горок </t>
  </si>
  <si>
    <t>Поставка цифры 7 в Новогоднюю конструкцию 2027</t>
  </si>
  <si>
    <t>Услуги по техническому обслуживанию видеонаблюдения.</t>
  </si>
  <si>
    <t xml:space="preserve"> Закупка у единственного поставщика(подрядчика, исполнителя)</t>
  </si>
  <si>
    <t>Договор на приобретение товара фирменного мерча</t>
  </si>
  <si>
    <t>Договор на приобретение телевизора</t>
  </si>
  <si>
    <t>Договор на приобретение расходых материалов к оргтехнике</t>
  </si>
  <si>
    <t>Договор на оказание охранных услуг, посредством поста физической охраны в честь празднования "Дня Победы"(9 мая) на объекте "Парк Победы" по ул. Сибирскрй</t>
  </si>
  <si>
    <t>Договор на приобретение мобильных сборно-разборных металлодетекторов</t>
  </si>
  <si>
    <t xml:space="preserve">Оказание услуг по техническому обслуживанию и ремонту автоматической пожарной сигнализации, системы оповещения и управления эвакуацией людей при пожаре </t>
  </si>
  <si>
    <t>Услуга по монтажу автоматической пожарной сигнализации, системы оповещения и управления эвакуацией людей при пожаре, системы передачи оповещений при пожаре.</t>
  </si>
  <si>
    <t>Услуга по сопровождению системы "КАМИС"</t>
  </si>
  <si>
    <t>Приобретение сувенирной продукции с логотипом</t>
  </si>
  <si>
    <t>Поставка подиума вращающегося</t>
  </si>
  <si>
    <t>Услуга по ремонту в фондохранилище</t>
  </si>
  <si>
    <t>Поставка светодиодных светильников</t>
  </si>
  <si>
    <t>Поставка шин</t>
  </si>
  <si>
    <t>Поставка химических средств для бассейна</t>
  </si>
  <si>
    <t>Поставка уличных тренажеров</t>
  </si>
  <si>
    <t>Выполнение работ по ремонту фасада здания (СК "Дворец спорта")</t>
  </si>
  <si>
    <t>Выполнение работ по реконструкции теплового пункта ввода</t>
  </si>
  <si>
    <t>Оказание услуг по техническому обслуживанию холодильной установки</t>
  </si>
  <si>
    <t>Приобретение средств для бассейна</t>
  </si>
  <si>
    <t>Поставка тепловой завесы</t>
  </si>
  <si>
    <t>Оказание услуг по аренде легкового автомобиля (TOYOTA CAMRI)</t>
  </si>
  <si>
    <t xml:space="preserve">Оказание транспортных услуг для производственных нужд (ГАЗ 2705) </t>
  </si>
  <si>
    <t>Оказание услуг по техническому обслуживанию и текущему ремонту сетей теплоснабжения, водоснабжения и водоотведения</t>
  </si>
  <si>
    <t>Оказание услуг по механизированной уборке и вывозу снега</t>
  </si>
  <si>
    <t>Выполнение работ по очистке кровли от снега и наледи на объектах</t>
  </si>
  <si>
    <t>МАУ "Дворец Спорта"</t>
  </si>
  <si>
    <t>Оказание услуг с использованием специальной системы</t>
  </si>
  <si>
    <t>Оказание охранных услуг</t>
  </si>
  <si>
    <t>Услуги по механизированной уборке снега</t>
  </si>
  <si>
    <t>Оказание услуг, работ по сервисному обслуживанию холодильного и торгово-технологического оборудования</t>
  </si>
  <si>
    <t>Оказание услуг по технической эксплуатации электрических сетей, электрооборудования и наружного освещения объекта</t>
  </si>
  <si>
    <t>Оказание услуг по текущему ремонту и техническому обслуживанию АИТП и КУУТЭ</t>
  </si>
  <si>
    <t>Оказание услуг по техническому обслуживанию установок охранно-пожарной сигнализации, системы оповещения</t>
  </si>
  <si>
    <t>Оказание услуг по техническому обслуживанию приточных вентиляционных установок</t>
  </si>
  <si>
    <t>Поставка бумаги для печати</t>
  </si>
  <si>
    <t xml:space="preserve"> МАОУ СОШ №1</t>
  </si>
  <si>
    <t>Запрос корировок в электронной форме, участниками которого могут быть только субъекты малого и среднего предпринимательства</t>
  </si>
  <si>
    <t>Право использования программы для ЭВМ
«Контур.Экстерн» и оказание услуг по сопровождению
(технической поддержке)</t>
  </si>
  <si>
    <t>Закупка у единственного поставщика</t>
  </si>
  <si>
    <t>Оказание образовательных услуг</t>
  </si>
  <si>
    <t>Поставка товара (спецодежда)</t>
  </si>
  <si>
    <t>Поставка товара</t>
  </si>
  <si>
    <t>Поставка  хозяйственных товаров</t>
  </si>
  <si>
    <t xml:space="preserve">Предоставление услуг развлекательной программы WARPOINT для летнего оздоровительного лагеря </t>
  </si>
  <si>
    <t>Дезинфекция комплекта постельного инвентаря (лагерь)</t>
  </si>
  <si>
    <t>Оказание услуг по показу фильмов для оздоровительного лагеря с дневным пребыванием детей</t>
  </si>
  <si>
    <t>Оказание услуг по стирке белья для оздоровительного лагеря с дневным пребыванием детей</t>
  </si>
  <si>
    <t xml:space="preserve">Поставка хозяйственных товаров </t>
  </si>
  <si>
    <t>Поставка канцелярии (лагерь)</t>
  </si>
  <si>
    <t xml:space="preserve">Поставка спортивных товаров и настольных игр </t>
  </si>
  <si>
    <t>Поставка товаров открытие/закрытие смены</t>
  </si>
  <si>
    <t>Оказание платных образовательных услуг</t>
  </si>
  <si>
    <t>Оказание услуг по защищенности и переаттестации информационных систем РИС ГИА</t>
  </si>
  <si>
    <t>Право использования программы для ЭВМ
«Контур.Экстерн» и оказание услуг по сопровождению (технической поддержке)</t>
  </si>
  <si>
    <t>Оказание услуги по передаче доступа к электронным изданиям базы данных предназначенной для обеспечения учебных и воспитательных целей и повышения эффективности воспитательно-образовательного процесса в соответствии с ФГОС</t>
  </si>
  <si>
    <t>Поставки, адаптации и сопровождения экземпляров систем КонсультантПлюс</t>
  </si>
  <si>
    <t xml:space="preserve">Оказание  услуг по информационному обслуживанию программных продуктов «1С: Бухгалтерия государственного учреждения 8», «1С: Зарплата и кадры государственного учреждения 8» </t>
  </si>
  <si>
    <t>Механизированная уборка снега</t>
  </si>
  <si>
    <t>Дератизация и дезинфекция</t>
  </si>
  <si>
    <t>Тех.эксплуатация электрических сетей, электрооборудования и наружного освещения объекта</t>
  </si>
  <si>
    <t>Техническое обслуживание приточных, вытяжных вентиляционных установок</t>
  </si>
  <si>
    <t>Техническое обслуживание систем автоматической пожарно-охранной сигнализации и системы оповещения и управления эвакуации</t>
  </si>
  <si>
    <t>Техническое обслуживание системы пожарного водоснабжения</t>
  </si>
  <si>
    <t>Техническое обслуживание устройства объектового оконечного радио канального "Стрелец-Мониторинг"</t>
  </si>
  <si>
    <t>Техническое обслуживание противопожарных клапанов</t>
  </si>
  <si>
    <t>Текущий ремонт, техническое обслуживание АИТП с КУУТЭ</t>
  </si>
  <si>
    <t>Техническое обслуживание швейного оборудования</t>
  </si>
  <si>
    <t>ТО холодильного и торгово-технологического оборудования</t>
  </si>
  <si>
    <t>Техническое обслуживание системы контроля и управления доступом (СКУД) и обслуживание арочных металодетекторов</t>
  </si>
  <si>
    <t>Техническое обслуживание компьютерной и копировально-множительной техники</t>
  </si>
  <si>
    <t>Сервисное обслуживание системы мини-ATC Panasonic</t>
  </si>
  <si>
    <t>Оказание услуг по техническому сопровождению средств защиты информации абонентского пункта формирования региональной базы данных муниципальной информационной системы, задействованной в работе по обеспечению государственной итоговой аттестации обучающих</t>
  </si>
  <si>
    <t>Техническое обслуживание подъемной платформы</t>
  </si>
  <si>
    <t>Оказание услуг по очистке вентиляционных камер, воздуховодов, вытяжных устройств, аппаратов и трубопроводов от горючих и пожароопасных отходов и отложений</t>
  </si>
  <si>
    <t>Автоматизированная информационно-аналитическая система</t>
  </si>
  <si>
    <t xml:space="preserve">Поставка товара </t>
  </si>
  <si>
    <t>Поставка товара (медикаменты)</t>
  </si>
  <si>
    <t>Поставка спецодежды и средств защиты</t>
  </si>
  <si>
    <t>Выполнение работ по поверке монометров и термометров</t>
  </si>
  <si>
    <t>Техническое обслуживание видеодомофонов</t>
  </si>
  <si>
    <t>Оказание услуг по измерению сопротивления изоляции</t>
  </si>
  <si>
    <t>Оказание услуг по огнезащитной обработке</t>
  </si>
  <si>
    <t xml:space="preserve"> МАОУ СОШ №3</t>
  </si>
  <si>
    <t xml:space="preserve">Техническое обслуживание (компьютерная и копировальная техника) </t>
  </si>
  <si>
    <t xml:space="preserve">Текущий ремонт и т/о инженерных сетей </t>
  </si>
  <si>
    <t>Тех. обслуживание системы вентиляции</t>
  </si>
  <si>
    <t>Охрана здания</t>
  </si>
  <si>
    <t xml:space="preserve">Сопровождение программных продуктов (1С "Бухгалтерия") </t>
  </si>
  <si>
    <t>Тех. обслуживание холодильного оборудования</t>
  </si>
  <si>
    <t>Тех. эксплуатация  электрических сетей, электрооборудования и наружного освещения</t>
  </si>
  <si>
    <t xml:space="preserve"> МАОУ СОШ №5</t>
  </si>
  <si>
    <t>Оказание услуг по техническому сопровождению средств защиты информации абонентского пункта региональной информационной системы, задействованной в работе по обеспечению государственной итоговой аттестации обучающихся</t>
  </si>
  <si>
    <t>Поставка хозяйственных товаров</t>
  </si>
  <si>
    <t>Поставка канцелярских товаров</t>
  </si>
  <si>
    <t>Поставка расходных материалов к оргтехнике</t>
  </si>
  <si>
    <t>Приобретение медицинских изделий</t>
  </si>
  <si>
    <t>Приобретние мягкого инвентаря (спецодежда и средства защиты)</t>
  </si>
  <si>
    <t>Поставка товара (средства ИКТ, мебель ученическая)</t>
  </si>
  <si>
    <t xml:space="preserve"> МАОУ СОШ №6</t>
  </si>
  <si>
    <t xml:space="preserve">Договор на техническую эксплуатацию электрических сетей, электрооборудования и наружного освещения </t>
  </si>
  <si>
    <t>01.2026.</t>
  </si>
  <si>
    <t xml:space="preserve">Договор на техническое обслуживание систем автоматической пожарной сигнализации, системы пожарного водоснабжения и электрических задвижек </t>
  </si>
  <si>
    <t>Договор на техническое обслуживание системы охранно-тревожной сигнализации</t>
  </si>
  <si>
    <t>Договор на техническое обслуживание систем пожарной сигнализации, оповещения и управления эвакуацией людей при пожаре и устройства обьектового оконечного радио канального "Стрелец-Мониторинг"</t>
  </si>
  <si>
    <t xml:space="preserve">Договор на текущий ремонт и техническое обслуживание АИТП с КУУТЭ </t>
  </si>
  <si>
    <t>Договор на выполнение работ по техническому обслуживанию холодильного и торгово-технологического оборудования</t>
  </si>
  <si>
    <t>Договор сопровождения экземпляров систем КонсультантПлюс</t>
  </si>
  <si>
    <t>Договор на оказание услуг по техническому обслуживанию оборудования систем автоматики приточных установок и вытяжных установок</t>
  </si>
  <si>
    <t>Договор на оказание консультационных и информационно-технологических услуг с использованием программных продуктов с использованием "1С предприятие 8"</t>
  </si>
  <si>
    <t>Договор на оказание услуг по сопровождению програмных продуктов "УРМ"</t>
  </si>
  <si>
    <t>Договор на техническое обслуживание ПЭВМ</t>
  </si>
  <si>
    <t>Договор на оказание услуг физической охраны</t>
  </si>
  <si>
    <t>02.2026.</t>
  </si>
  <si>
    <t>Договор на поставку хозяйственных товаров</t>
  </si>
  <si>
    <t>Договор на оказание услуг по механизированной уборке територии от снега</t>
  </si>
  <si>
    <t xml:space="preserve">04.2026. </t>
  </si>
  <si>
    <t xml:space="preserve">Договор на оказание услуг физической охраны </t>
  </si>
  <si>
    <t>06.2026.</t>
  </si>
  <si>
    <t>08.2026.</t>
  </si>
  <si>
    <t>07.2026.</t>
  </si>
  <si>
    <t>10.2026.</t>
  </si>
  <si>
    <t xml:space="preserve"> МАОУ СОШ №10</t>
  </si>
  <si>
    <t>Поставка продуктов питания (бакалея)</t>
  </si>
  <si>
    <t>Поставка продуктов питания (кондитерская продукция)</t>
  </si>
  <si>
    <t>Поставка продуктов питания (крупы)</t>
  </si>
  <si>
    <t>МАДОУ "Сказка"</t>
  </si>
  <si>
    <t>ТО холодильного, торгово-технологического и прачечного оборудования</t>
  </si>
  <si>
    <t>Мед.осмотр (гиг. аттестация, )</t>
  </si>
  <si>
    <t>Мед.осмотр ( сальмонеллез, стафилококк)</t>
  </si>
  <si>
    <t>МАДОУ "Буратино"</t>
  </si>
  <si>
    <t>Оказание услуг по чистке кровли от снега и наледи</t>
  </si>
  <si>
    <t>Оказание услуг по уборке и вывоз снега</t>
  </si>
  <si>
    <t>МАДОУ "Березка"</t>
  </si>
  <si>
    <t>Выполнение работ по техническому обслуживанию и ремонту системы ограничения доступа</t>
  </si>
  <si>
    <t>Оказание услуги по обслуживанию персональных электронно-вычислительных машин подключенных к серверу</t>
  </si>
  <si>
    <t>Оказание консультационных и информационно-технологических услуг с использованием программных продуктов "1С Предприятия 8"</t>
  </si>
  <si>
    <t>Оказание услуг по текущему ремонту и техническому обслуживанию инженерных, узлов учета тепловой энергии (УУТЭ) и автоматизированного индивидуального теплового пункта (АИТП)</t>
  </si>
  <si>
    <t>Выполнение работ по сервисному обслуживанию холодильного, торгово-технологического и прачечного оборудования</t>
  </si>
  <si>
    <t>Выполнение работ по обслуживанию противопожарных клапанов</t>
  </si>
  <si>
    <t>Выполнение работ по обслуживанию вентиляционного оборудования</t>
  </si>
  <si>
    <t>Оказание санитарно-технических услуг</t>
  </si>
  <si>
    <t>Холодного водоснабжения и водоотведения</t>
  </si>
  <si>
    <t>МАДОУ "Золушка"</t>
  </si>
  <si>
    <t>Договор возмездного оказание услуг (прыжки с парашюта)</t>
  </si>
  <si>
    <t>Оказание услуг на техническую эксплуатацию электрических сетей, электрооборудования и наружного освещения объекта по ул.Мира, д.17</t>
  </si>
  <si>
    <t>Оказание услуг на техническую эксплуатацию электрических сетей, электрооборудования и наружного освещения объекта по ул. Степана Повха, д.14</t>
  </si>
  <si>
    <t>Оказание услуг по охране (физическая охрана) объектов МАУ «Школа искусств»</t>
  </si>
  <si>
    <t>Холодное водоснабжение и водоотведение</t>
  </si>
  <si>
    <t>Оказание услуг по техническому обслуживанию УУТЭ</t>
  </si>
  <si>
    <t>Оказание услуг по текущему ремонту и техническому обслуживанию АИТП с КУУТЭ по ул.Степана Повха, д.14</t>
  </si>
  <si>
    <t>Выполнение работ по ТО и ремонту оборудования внутридомовых инженерных сетей</t>
  </si>
  <si>
    <t>Оказания услуг по техническому обслуживанию системы дымоудаления</t>
  </si>
  <si>
    <t>Оказания услуг ТО обслуживания, текущего ремонта установок противопожарного водоснабжения</t>
  </si>
  <si>
    <t>Выполнение работ по эксплуатационно-техническому обслуживанию системы охранно-пожарной сигнализации</t>
  </si>
  <si>
    <t>Оказание услуг по ТО систем приточно-вытяжной, общеобменной и системы кондиционирования воздуха</t>
  </si>
  <si>
    <t>Техническое обслуживание компьютерной и копировальной техники по ул.Мира д.17</t>
  </si>
  <si>
    <t>Техническое обслуживание компьютерной и копировальной техники по ул.Степана Повха, д.14</t>
  </si>
  <si>
    <t>Техническое обслуживание лифта</t>
  </si>
  <si>
    <t>Выполнение работ по ТО системы вентиляции</t>
  </si>
  <si>
    <t>Техническое обслуживание сетей связи, телефонии</t>
  </si>
  <si>
    <t>Оказание услуг по текущему ремонту и техническому обслуживанию АИТП с КУУТЭ по ул.Мира д.17</t>
  </si>
  <si>
    <t>Выполнение работ(услуг) по ТО СКУД</t>
  </si>
  <si>
    <t>Оказание услуг по ТО СОУЭ по ул.Степана Повха, д.14</t>
  </si>
  <si>
    <t>Оказания услуг по техническому обслуживанию систем обеспечения пожарной безопасности</t>
  </si>
  <si>
    <t>Оказание услуг с использованием экземпляров Систем Консультант Плюс</t>
  </si>
  <si>
    <t>МАДОУ "Детская школа искусств"</t>
  </si>
  <si>
    <t>Аукцион в электронной форме</t>
  </si>
  <si>
    <t>Запрос оферт в электронной форме</t>
  </si>
  <si>
    <t>Услуги по сопровождению программных продуктов</t>
  </si>
  <si>
    <t>Поставка продуктов питания (масло, сыр)</t>
  </si>
  <si>
    <t>Поставка продуктов питания (молоко)</t>
  </si>
  <si>
    <t>Поставка продуктов питания (молочная продукция)</t>
  </si>
  <si>
    <t>Поставка продуктов питания (мясо говядины, печень говяжья)</t>
  </si>
  <si>
    <t>Поставка продуктов питания (бедро индейки, грудка курная охлажденные)</t>
  </si>
  <si>
    <t>Поставка продуктов питания (рыба)</t>
  </si>
  <si>
    <t>Договор на поставка товара (Оборудование стартовое для летательных аппаратов)</t>
  </si>
  <si>
    <t>Поставка хоз.товаров</t>
  </si>
  <si>
    <t>Сопровождение программных продуктов (УРМ АС "Бюджет")</t>
  </si>
  <si>
    <t>Лаишевцева Н.Н.
специалист-эксперт отдела муниципального заказа</t>
  </si>
  <si>
    <t>тел: (34667) 93-713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</si>
</sst>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[$-419]mmmm\ yyyy;@"/>
    <numFmt numFmtId="166" formatCode="#,##0.00_ ;\-#,##0.00\ "/>
    <numFmt numFmtId="167" formatCode="0.0"/>
  </numFmts>
  <fonts count="3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3" fillId="0" borderId="0"/>
    <xf numFmtId="0" fontId="24" fillId="0" borderId="0"/>
    <xf numFmtId="0" fontId="22" fillId="0" borderId="0"/>
    <xf numFmtId="43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94">
    <xf numFmtId="0" fontId="0" fillId="0" borderId="0" xfId="0"/>
    <xf numFmtId="0" fontId="23" fillId="0" borderId="0" xfId="46" applyFont="1" applyAlignment="1">
      <alignment horizontal="justify" vertical="top" wrapText="1"/>
    </xf>
    <xf numFmtId="0" fontId="23" fillId="0" borderId="12" xfId="46" applyFont="1" applyBorder="1" applyAlignment="1">
      <alignment horizontal="justify" vertical="top" wrapText="1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2" xfId="46" applyFont="1" applyBorder="1" applyAlignment="1">
      <alignment horizontal="center" vertical="center"/>
    </xf>
    <xf numFmtId="4" fontId="23" fillId="0" borderId="14" xfId="46" applyNumberFormat="1" applyFont="1" applyBorder="1" applyAlignment="1">
      <alignment horizontal="center" vertical="center"/>
    </xf>
    <xf numFmtId="0" fontId="23" fillId="0" borderId="12" xfId="46" applyFont="1" applyFill="1" applyBorder="1" applyAlignment="1">
      <alignment horizontal="justify" vertical="top" wrapText="1"/>
    </xf>
    <xf numFmtId="0" fontId="23" fillId="0" borderId="12" xfId="46" applyFont="1" applyBorder="1" applyAlignment="1">
      <alignment horizontal="center" vertical="center" wrapText="1"/>
    </xf>
    <xf numFmtId="4" fontId="23" fillId="0" borderId="12" xfId="46" applyNumberFormat="1" applyFont="1" applyFill="1" applyBorder="1" applyAlignment="1">
      <alignment horizontal="center" vertical="center" wrapText="1"/>
    </xf>
    <xf numFmtId="0" fontId="23" fillId="0" borderId="12" xfId="44" applyFont="1" applyFill="1" applyBorder="1" applyAlignment="1">
      <alignment horizontal="justify" vertical="top" wrapText="1"/>
    </xf>
    <xf numFmtId="4" fontId="23" fillId="0" borderId="12" xfId="46" applyNumberFormat="1" applyFont="1" applyFill="1" applyBorder="1" applyAlignment="1">
      <alignment horizontal="center" vertical="center"/>
    </xf>
    <xf numFmtId="4" fontId="23" fillId="0" borderId="12" xfId="46" applyNumberFormat="1" applyFont="1" applyBorder="1" applyAlignment="1">
      <alignment horizontal="center" vertical="top" wrapText="1"/>
    </xf>
    <xf numFmtId="4" fontId="23" fillId="0" borderId="14" xfId="46" applyNumberFormat="1" applyFont="1" applyBorder="1" applyAlignment="1">
      <alignment horizontal="center" vertical="center" wrapText="1"/>
    </xf>
    <xf numFmtId="0" fontId="23" fillId="0" borderId="13" xfId="46" applyFont="1" applyBorder="1" applyAlignment="1">
      <alignment horizontal="justify" vertical="top" wrapText="1"/>
    </xf>
    <xf numFmtId="4" fontId="23" fillId="0" borderId="14" xfId="46" applyNumberFormat="1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horizontal="justify"/>
    </xf>
    <xf numFmtId="0" fontId="28" fillId="0" borderId="10" xfId="0" applyFont="1" applyBorder="1" applyAlignment="1">
      <alignment horizontal="center" wrapText="1"/>
    </xf>
    <xf numFmtId="0" fontId="25" fillId="0" borderId="15" xfId="0" applyFont="1" applyBorder="1"/>
    <xf numFmtId="0" fontId="27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3" fillId="33" borderId="12" xfId="0" applyFont="1" applyFill="1" applyBorder="1" applyAlignment="1">
      <alignment horizontal="center" vertical="top" wrapText="1"/>
    </xf>
    <xf numFmtId="0" fontId="23" fillId="33" borderId="12" xfId="46" applyFont="1" applyFill="1" applyBorder="1" applyAlignment="1">
      <alignment horizontal="justify" vertical="top" wrapText="1"/>
    </xf>
    <xf numFmtId="0" fontId="23" fillId="33" borderId="12" xfId="46" applyFont="1" applyFill="1" applyBorder="1" applyAlignment="1">
      <alignment horizontal="center" vertical="center"/>
    </xf>
    <xf numFmtId="49" fontId="23" fillId="33" borderId="12" xfId="46" applyNumberFormat="1" applyFont="1" applyFill="1" applyBorder="1" applyAlignment="1">
      <alignment horizontal="center" vertical="center"/>
    </xf>
    <xf numFmtId="0" fontId="23" fillId="33" borderId="12" xfId="46" applyFont="1" applyFill="1" applyBorder="1" applyAlignment="1">
      <alignment horizontal="center" vertical="center" wrapText="1"/>
    </xf>
    <xf numFmtId="4" fontId="23" fillId="33" borderId="14" xfId="46" applyNumberFormat="1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wrapText="1"/>
    </xf>
    <xf numFmtId="0" fontId="25" fillId="33" borderId="17" xfId="0" applyFont="1" applyFill="1" applyBorder="1" applyAlignment="1">
      <alignment horizontal="center" vertical="top" wrapText="1"/>
    </xf>
    <xf numFmtId="0" fontId="23" fillId="33" borderId="12" xfId="44" applyFont="1" applyFill="1" applyBorder="1" applyAlignment="1">
      <alignment horizontal="justify" vertical="top" wrapText="1"/>
    </xf>
    <xf numFmtId="0" fontId="23" fillId="33" borderId="12" xfId="44" applyFont="1" applyFill="1" applyBorder="1" applyAlignment="1">
      <alignment horizontal="center" vertical="center" wrapText="1"/>
    </xf>
    <xf numFmtId="49" fontId="23" fillId="33" borderId="12" xfId="46" applyNumberFormat="1" applyFont="1" applyFill="1" applyBorder="1" applyAlignment="1">
      <alignment horizontal="center" vertical="center" wrapText="1"/>
    </xf>
    <xf numFmtId="4" fontId="23" fillId="33" borderId="12" xfId="46" applyNumberFormat="1" applyFont="1" applyFill="1" applyBorder="1" applyAlignment="1">
      <alignment horizontal="center" vertical="center"/>
    </xf>
    <xf numFmtId="49" fontId="29" fillId="33" borderId="12" xfId="46" applyNumberFormat="1" applyFont="1" applyFill="1" applyBorder="1" applyAlignment="1">
      <alignment horizontal="center" vertical="center" wrapText="1"/>
    </xf>
    <xf numFmtId="4" fontId="23" fillId="33" borderId="14" xfId="46" applyNumberFormat="1" applyFont="1" applyFill="1" applyBorder="1" applyAlignment="1">
      <alignment horizontal="center" vertical="top" wrapText="1"/>
    </xf>
    <xf numFmtId="0" fontId="23" fillId="33" borderId="10" xfId="0" applyFont="1" applyFill="1" applyBorder="1" applyAlignment="1">
      <alignment horizontal="center" vertical="top" wrapText="1"/>
    </xf>
    <xf numFmtId="4" fontId="23" fillId="33" borderId="14" xfId="46" applyNumberFormat="1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wrapText="1"/>
    </xf>
    <xf numFmtId="0" fontId="25" fillId="33" borderId="12" xfId="0" applyFont="1" applyFill="1" applyBorder="1" applyAlignment="1">
      <alignment vertical="top" wrapText="1"/>
    </xf>
    <xf numFmtId="49" fontId="23" fillId="33" borderId="0" xfId="46" applyNumberFormat="1" applyFont="1" applyFill="1" applyAlignment="1">
      <alignment horizontal="center" vertical="center"/>
    </xf>
    <xf numFmtId="2" fontId="23" fillId="33" borderId="10" xfId="46" applyNumberFormat="1" applyFont="1" applyFill="1" applyBorder="1" applyAlignment="1">
      <alignment horizontal="center" vertical="top" wrapText="1"/>
    </xf>
    <xf numFmtId="2" fontId="23" fillId="33" borderId="12" xfId="46" applyNumberFormat="1" applyFont="1" applyFill="1" applyBorder="1" applyAlignment="1">
      <alignment horizontal="center" vertical="top" wrapText="1"/>
    </xf>
    <xf numFmtId="0" fontId="25" fillId="33" borderId="19" xfId="0" applyFont="1" applyFill="1" applyBorder="1" applyAlignment="1">
      <alignment vertical="top" wrapText="1"/>
    </xf>
    <xf numFmtId="2" fontId="23" fillId="0" borderId="12" xfId="46" applyNumberFormat="1" applyFont="1" applyFill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top" wrapText="1"/>
    </xf>
    <xf numFmtId="165" fontId="30" fillId="0" borderId="18" xfId="0" applyNumberFormat="1" applyFont="1" applyBorder="1" applyAlignment="1">
      <alignment horizontal="center" vertical="top" wrapText="1"/>
    </xf>
    <xf numFmtId="0" fontId="31" fillId="34" borderId="20" xfId="0" applyFont="1" applyFill="1" applyBorder="1" applyAlignment="1">
      <alignment horizontal="center" vertical="center"/>
    </xf>
    <xf numFmtId="165" fontId="31" fillId="34" borderId="20" xfId="0" applyNumberFormat="1" applyFont="1" applyFill="1" applyBorder="1" applyAlignment="1">
      <alignment horizontal="center" vertical="center" wrapText="1"/>
    </xf>
    <xf numFmtId="165" fontId="23" fillId="0" borderId="12" xfId="46" applyNumberFormat="1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justify" vertical="center" wrapText="1"/>
    </xf>
    <xf numFmtId="165" fontId="23" fillId="33" borderId="12" xfId="46" applyNumberFormat="1" applyFont="1" applyFill="1" applyBorder="1" applyAlignment="1">
      <alignment horizontal="center" vertical="center"/>
    </xf>
    <xf numFmtId="165" fontId="30" fillId="0" borderId="20" xfId="0" applyNumberFormat="1" applyFont="1" applyBorder="1" applyAlignment="1">
      <alignment horizontal="center" vertical="top" wrapText="1"/>
    </xf>
    <xf numFmtId="167" fontId="30" fillId="0" borderId="20" xfId="0" applyNumberFormat="1" applyFont="1" applyBorder="1" applyAlignment="1">
      <alignment horizontal="center" vertical="top" wrapText="1"/>
    </xf>
    <xf numFmtId="17" fontId="31" fillId="0" borderId="25" xfId="0" applyNumberFormat="1" applyFont="1" applyBorder="1" applyAlignment="1">
      <alignment horizontal="center" vertical="center" wrapText="1"/>
    </xf>
    <xf numFmtId="17" fontId="31" fillId="0" borderId="28" xfId="0" applyNumberFormat="1" applyFont="1" applyBorder="1" applyAlignment="1">
      <alignment horizontal="center" vertical="center" wrapText="1"/>
    </xf>
    <xf numFmtId="4" fontId="30" fillId="0" borderId="31" xfId="51" applyNumberFormat="1" applyFont="1" applyBorder="1" applyAlignment="1">
      <alignment horizontal="center" vertical="center" wrapText="1"/>
    </xf>
    <xf numFmtId="4" fontId="30" fillId="0" borderId="31" xfId="51" applyNumberFormat="1" applyFont="1" applyFill="1" applyBorder="1" applyAlignment="1">
      <alignment horizontal="center" vertical="center" wrapText="1"/>
    </xf>
    <xf numFmtId="4" fontId="23" fillId="0" borderId="31" xfId="1" applyNumberFormat="1" applyFont="1" applyFill="1" applyBorder="1" applyAlignment="1">
      <alignment horizontal="center" vertical="center" wrapText="1"/>
    </xf>
    <xf numFmtId="4" fontId="30" fillId="34" borderId="31" xfId="51" applyNumberFormat="1" applyFont="1" applyFill="1" applyBorder="1" applyAlignment="1">
      <alignment horizontal="center" vertical="center" wrapText="1"/>
    </xf>
    <xf numFmtId="0" fontId="31" fillId="34" borderId="28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33" xfId="0" applyFont="1" applyBorder="1" applyAlignment="1">
      <alignment horizontal="center" vertical="center" wrapText="1"/>
    </xf>
    <xf numFmtId="165" fontId="31" fillId="0" borderId="33" xfId="0" applyNumberFormat="1" applyFont="1" applyFill="1" applyBorder="1" applyAlignment="1" applyProtection="1">
      <alignment horizontal="center" vertical="center" wrapText="1"/>
    </xf>
    <xf numFmtId="0" fontId="30" fillId="0" borderId="35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2" fontId="30" fillId="0" borderId="36" xfId="0" applyNumberFormat="1" applyFont="1" applyBorder="1" applyAlignment="1">
      <alignment horizontal="center" vertical="top" wrapText="1"/>
    </xf>
    <xf numFmtId="2" fontId="30" fillId="0" borderId="37" xfId="0" applyNumberFormat="1" applyFont="1" applyBorder="1" applyAlignment="1">
      <alignment horizontal="center" vertical="top" wrapText="1"/>
    </xf>
    <xf numFmtId="0" fontId="30" fillId="0" borderId="33" xfId="0" applyFont="1" applyBorder="1" applyAlignment="1">
      <alignment horizontal="left" vertical="top" wrapText="1"/>
    </xf>
    <xf numFmtId="0" fontId="31" fillId="0" borderId="33" xfId="0" applyFont="1" applyBorder="1" applyAlignment="1">
      <alignment horizontal="center" vertical="top" wrapText="1"/>
    </xf>
    <xf numFmtId="165" fontId="23" fillId="0" borderId="12" xfId="46" applyNumberFormat="1" applyFont="1" applyBorder="1" applyAlignment="1">
      <alignment horizontal="center" vertical="center"/>
    </xf>
    <xf numFmtId="165" fontId="29" fillId="0" borderId="12" xfId="46" applyNumberFormat="1" applyFont="1" applyFill="1" applyBorder="1" applyAlignment="1">
      <alignment horizontal="center" vertical="center" wrapText="1"/>
    </xf>
    <xf numFmtId="165" fontId="23" fillId="0" borderId="12" xfId="46" applyNumberFormat="1" applyFont="1" applyFill="1" applyBorder="1" applyAlignment="1">
      <alignment horizontal="center" vertical="center" wrapText="1"/>
    </xf>
    <xf numFmtId="165" fontId="23" fillId="0" borderId="12" xfId="44" applyNumberFormat="1" applyFont="1" applyFill="1" applyBorder="1" applyAlignment="1">
      <alignment horizontal="center" vertical="center" wrapText="1"/>
    </xf>
    <xf numFmtId="165" fontId="23" fillId="0" borderId="12" xfId="46" applyNumberFormat="1" applyFont="1" applyBorder="1" applyAlignment="1">
      <alignment horizontal="center" vertical="center" wrapText="1"/>
    </xf>
    <xf numFmtId="165" fontId="23" fillId="0" borderId="0" xfId="46" applyNumberFormat="1" applyFont="1" applyAlignment="1">
      <alignment horizontal="center" vertical="center"/>
    </xf>
    <xf numFmtId="165" fontId="23" fillId="33" borderId="12" xfId="46" applyNumberFormat="1" applyFont="1" applyFill="1" applyBorder="1" applyAlignment="1">
      <alignment horizontal="center" vertical="center" wrapText="1"/>
    </xf>
    <xf numFmtId="4" fontId="31" fillId="0" borderId="18" xfId="0" applyNumberFormat="1" applyFont="1" applyBorder="1" applyAlignment="1">
      <alignment horizontal="center" vertical="top" wrapText="1"/>
    </xf>
    <xf numFmtId="4" fontId="31" fillId="0" borderId="12" xfId="0" applyNumberFormat="1" applyFont="1" applyBorder="1" applyAlignment="1">
      <alignment horizontal="center" vertical="top" wrapText="1"/>
    </xf>
    <xf numFmtId="4" fontId="31" fillId="0" borderId="19" xfId="0" applyNumberFormat="1" applyFont="1" applyBorder="1" applyAlignment="1">
      <alignment horizontal="center" vertical="top" wrapText="1"/>
    </xf>
    <xf numFmtId="4" fontId="31" fillId="34" borderId="20" xfId="0" applyNumberFormat="1" applyFont="1" applyFill="1" applyBorder="1" applyAlignment="1">
      <alignment horizontal="center" vertical="center" wrapText="1"/>
    </xf>
    <xf numFmtId="4" fontId="31" fillId="0" borderId="14" xfId="46" applyNumberFormat="1" applyFont="1" applyFill="1" applyBorder="1" applyAlignment="1">
      <alignment horizontal="center" vertical="top" wrapText="1"/>
    </xf>
    <xf numFmtId="165" fontId="30" fillId="34" borderId="25" xfId="0" applyNumberFormat="1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165" fontId="31" fillId="0" borderId="25" xfId="0" applyNumberFormat="1" applyFont="1" applyBorder="1" applyAlignment="1">
      <alignment horizontal="center" vertical="center" wrapText="1"/>
    </xf>
    <xf numFmtId="4" fontId="31" fillId="0" borderId="25" xfId="0" applyNumberFormat="1" applyFont="1" applyBorder="1" applyAlignment="1">
      <alignment horizontal="center" vertical="center" wrapText="1"/>
    </xf>
    <xf numFmtId="165" fontId="30" fillId="0" borderId="33" xfId="0" applyNumberFormat="1" applyFont="1" applyBorder="1" applyAlignment="1">
      <alignment horizontal="center" vertical="center" wrapText="1"/>
    </xf>
    <xf numFmtId="4" fontId="30" fillId="0" borderId="33" xfId="0" applyNumberFormat="1" applyFont="1" applyBorder="1" applyAlignment="1">
      <alignment horizontal="center" vertical="center" wrapText="1"/>
    </xf>
    <xf numFmtId="4" fontId="31" fillId="0" borderId="33" xfId="0" applyNumberFormat="1" applyFont="1" applyFill="1" applyBorder="1" applyAlignment="1" applyProtection="1">
      <alignment horizontal="center" vertical="center" wrapText="1"/>
    </xf>
    <xf numFmtId="0" fontId="23" fillId="0" borderId="33" xfId="0" applyFont="1" applyBorder="1" applyAlignment="1">
      <alignment horizontal="center" vertical="top" wrapText="1"/>
    </xf>
    <xf numFmtId="0" fontId="23" fillId="0" borderId="33" xfId="46" applyFont="1" applyBorder="1" applyAlignment="1">
      <alignment horizontal="justify" vertical="top" wrapText="1"/>
    </xf>
    <xf numFmtId="0" fontId="23" fillId="0" borderId="33" xfId="46" applyFont="1" applyBorder="1" applyAlignment="1">
      <alignment horizontal="center" vertical="center"/>
    </xf>
    <xf numFmtId="4" fontId="23" fillId="0" borderId="32" xfId="46" applyNumberFormat="1" applyFont="1" applyBorder="1" applyAlignment="1">
      <alignment horizontal="center" vertical="top" wrapText="1"/>
    </xf>
    <xf numFmtId="0" fontId="25" fillId="0" borderId="33" xfId="0" applyFont="1" applyBorder="1" applyAlignment="1">
      <alignment wrapText="1"/>
    </xf>
    <xf numFmtId="0" fontId="25" fillId="0" borderId="35" xfId="0" applyFont="1" applyBorder="1" applyAlignment="1">
      <alignment horizontal="center" vertical="top" wrapText="1"/>
    </xf>
    <xf numFmtId="0" fontId="25" fillId="0" borderId="32" xfId="0" applyFont="1" applyBorder="1" applyAlignment="1">
      <alignment wrapText="1"/>
    </xf>
    <xf numFmtId="0" fontId="25" fillId="0" borderId="35" xfId="0" applyFont="1" applyBorder="1" applyAlignment="1">
      <alignment wrapText="1"/>
    </xf>
    <xf numFmtId="0" fontId="23" fillId="33" borderId="33" xfId="0" applyFont="1" applyFill="1" applyBorder="1" applyAlignment="1">
      <alignment horizontal="center" vertical="top" wrapText="1"/>
    </xf>
    <xf numFmtId="0" fontId="23" fillId="33" borderId="33" xfId="46" applyFont="1" applyFill="1" applyBorder="1" applyAlignment="1">
      <alignment horizontal="justify" vertical="top" wrapText="1"/>
    </xf>
    <xf numFmtId="0" fontId="23" fillId="33" borderId="33" xfId="46" applyFont="1" applyFill="1" applyBorder="1" applyAlignment="1">
      <alignment horizontal="center" vertical="center"/>
    </xf>
    <xf numFmtId="165" fontId="23" fillId="33" borderId="0" xfId="46" applyNumberFormat="1" applyFont="1" applyFill="1" applyBorder="1" applyAlignment="1">
      <alignment horizontal="center" vertical="center"/>
    </xf>
    <xf numFmtId="4" fontId="23" fillId="33" borderId="32" xfId="46" applyNumberFormat="1" applyFont="1" applyFill="1" applyBorder="1" applyAlignment="1">
      <alignment horizontal="center" vertical="top" wrapText="1"/>
    </xf>
    <xf numFmtId="0" fontId="25" fillId="33" borderId="32" xfId="0" applyFont="1" applyFill="1" applyBorder="1" applyAlignment="1">
      <alignment wrapText="1"/>
    </xf>
    <xf numFmtId="0" fontId="25" fillId="33" borderId="35" xfId="0" applyFont="1" applyFill="1" applyBorder="1" applyAlignment="1">
      <alignment horizontal="center" vertical="top" wrapText="1"/>
    </xf>
    <xf numFmtId="165" fontId="23" fillId="0" borderId="33" xfId="46" applyNumberFormat="1" applyFont="1" applyBorder="1" applyAlignment="1">
      <alignment horizontal="center" vertical="center"/>
    </xf>
    <xf numFmtId="4" fontId="23" fillId="0" borderId="33" xfId="46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justify" vertical="top" wrapText="1"/>
    </xf>
    <xf numFmtId="0" fontId="30" fillId="0" borderId="15" xfId="0" applyFont="1" applyBorder="1" applyAlignment="1">
      <alignment horizontal="justify" vertical="top" wrapText="1"/>
    </xf>
    <xf numFmtId="0" fontId="30" fillId="0" borderId="12" xfId="0" applyFont="1" applyBorder="1" applyAlignment="1">
      <alignment horizontal="justify" vertical="top" wrapText="1"/>
    </xf>
    <xf numFmtId="0" fontId="30" fillId="0" borderId="24" xfId="0" applyFont="1" applyBorder="1" applyAlignment="1">
      <alignment horizontal="justify" vertical="top" wrapText="1"/>
    </xf>
    <xf numFmtId="0" fontId="31" fillId="34" borderId="20" xfId="0" applyFont="1" applyFill="1" applyBorder="1" applyAlignment="1">
      <alignment horizontal="left" vertical="center" wrapText="1"/>
    </xf>
    <xf numFmtId="0" fontId="31" fillId="34" borderId="20" xfId="0" applyFont="1" applyFill="1" applyBorder="1" applyAlignment="1">
      <alignment horizontal="left" vertical="top" wrapText="1"/>
    </xf>
    <xf numFmtId="0" fontId="31" fillId="34" borderId="2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justify" vertical="top" wrapText="1"/>
    </xf>
    <xf numFmtId="0" fontId="30" fillId="34" borderId="25" xfId="0" applyFont="1" applyFill="1" applyBorder="1" applyAlignment="1">
      <alignment horizontal="justify" vertical="center" wrapText="1"/>
    </xf>
    <xf numFmtId="0" fontId="30" fillId="34" borderId="25" xfId="0" applyFont="1" applyFill="1" applyBorder="1" applyAlignment="1">
      <alignment horizontal="justify" vertical="top" wrapText="1"/>
    </xf>
    <xf numFmtId="0" fontId="31" fillId="0" borderId="26" xfId="0" applyFont="1" applyBorder="1" applyAlignment="1">
      <alignment horizontal="justify" vertical="center" wrapText="1"/>
    </xf>
    <xf numFmtId="0" fontId="31" fillId="0" borderId="27" xfId="0" applyFont="1" applyBorder="1" applyAlignment="1">
      <alignment horizontal="justify" vertical="center" wrapText="1"/>
    </xf>
    <xf numFmtId="0" fontId="31" fillId="0" borderId="29" xfId="0" applyFont="1" applyBorder="1" applyAlignment="1">
      <alignment horizontal="justify" vertical="center" wrapText="1"/>
    </xf>
    <xf numFmtId="0" fontId="31" fillId="0" borderId="30" xfId="0" applyFont="1" applyBorder="1" applyAlignment="1">
      <alignment horizontal="justify" vertical="center" wrapText="1"/>
    </xf>
    <xf numFmtId="0" fontId="31" fillId="34" borderId="30" xfId="0" applyFont="1" applyFill="1" applyBorder="1" applyAlignment="1">
      <alignment horizontal="justify" vertical="center" wrapText="1"/>
    </xf>
    <xf numFmtId="0" fontId="31" fillId="0" borderId="25" xfId="0" applyFont="1" applyBorder="1" applyAlignment="1">
      <alignment horizontal="justify" vertical="center" wrapText="1"/>
    </xf>
    <xf numFmtId="0" fontId="30" fillId="0" borderId="33" xfId="0" applyFont="1" applyBorder="1" applyAlignment="1">
      <alignment horizontal="justify" vertical="center" wrapText="1"/>
    </xf>
    <xf numFmtId="4" fontId="23" fillId="0" borderId="12" xfId="0" applyNumberFormat="1" applyFont="1" applyBorder="1" applyAlignment="1">
      <alignment horizontal="center" vertical="center" wrapText="1"/>
    </xf>
    <xf numFmtId="0" fontId="23" fillId="0" borderId="12" xfId="46" applyFont="1" applyFill="1" applyBorder="1" applyAlignment="1">
      <alignment horizontal="left" vertical="center" wrapText="1"/>
    </xf>
    <xf numFmtId="0" fontId="23" fillId="33" borderId="12" xfId="46" applyFont="1" applyFill="1" applyBorder="1" applyAlignment="1">
      <alignment horizontal="left" vertical="center" wrapText="1"/>
    </xf>
    <xf numFmtId="0" fontId="23" fillId="33" borderId="12" xfId="46" applyFont="1" applyFill="1" applyBorder="1" applyAlignment="1">
      <alignment horizontal="left" vertical="top" wrapText="1"/>
    </xf>
    <xf numFmtId="0" fontId="23" fillId="0" borderId="12" xfId="46" applyFont="1" applyBorder="1" applyAlignment="1">
      <alignment horizontal="left" vertical="top" wrapText="1"/>
    </xf>
    <xf numFmtId="0" fontId="23" fillId="0" borderId="12" xfId="46" applyFont="1" applyBorder="1" applyAlignment="1">
      <alignment horizontal="left" vertical="center" wrapText="1"/>
    </xf>
    <xf numFmtId="0" fontId="23" fillId="33" borderId="0" xfId="46" applyFont="1" applyFill="1" applyBorder="1" applyAlignment="1">
      <alignment horizontal="left" vertical="center" wrapText="1"/>
    </xf>
    <xf numFmtId="0" fontId="23" fillId="33" borderId="21" xfId="46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top" wrapText="1"/>
    </xf>
    <xf numFmtId="49" fontId="31" fillId="34" borderId="20" xfId="0" applyNumberFormat="1" applyFont="1" applyFill="1" applyBorder="1" applyAlignment="1">
      <alignment horizontal="left" vertical="center" wrapText="1"/>
    </xf>
    <xf numFmtId="0" fontId="30" fillId="34" borderId="25" xfId="0" applyFont="1" applyFill="1" applyBorder="1" applyAlignment="1">
      <alignment horizontal="left" vertical="center" wrapText="1"/>
    </xf>
    <xf numFmtId="165" fontId="23" fillId="0" borderId="12" xfId="0" applyNumberFormat="1" applyFont="1" applyBorder="1" applyAlignment="1">
      <alignment horizontal="center" vertical="top" wrapText="1"/>
    </xf>
    <xf numFmtId="165" fontId="30" fillId="34" borderId="25" xfId="0" applyNumberFormat="1" applyFont="1" applyFill="1" applyBorder="1" applyAlignment="1">
      <alignment horizontal="center" vertical="top" wrapText="1"/>
    </xf>
    <xf numFmtId="0" fontId="30" fillId="34" borderId="25" xfId="0" applyFont="1" applyFill="1" applyBorder="1" applyAlignment="1">
      <alignment horizontal="center" vertical="top" wrapText="1"/>
    </xf>
    <xf numFmtId="4" fontId="30" fillId="34" borderId="25" xfId="0" applyNumberFormat="1" applyFont="1" applyFill="1" applyBorder="1" applyAlignment="1">
      <alignment horizontal="center" vertical="top" wrapText="1"/>
    </xf>
    <xf numFmtId="0" fontId="30" fillId="34" borderId="25" xfId="0" applyFont="1" applyFill="1" applyBorder="1" applyAlignment="1">
      <alignment horizontal="left" vertical="top" wrapText="1"/>
    </xf>
    <xf numFmtId="165" fontId="23" fillId="33" borderId="12" xfId="46" applyNumberFormat="1" applyFont="1" applyFill="1" applyBorder="1" applyAlignment="1">
      <alignment horizontal="center" vertical="top"/>
    </xf>
    <xf numFmtId="0" fontId="31" fillId="34" borderId="33" xfId="0" applyFont="1" applyFill="1" applyBorder="1" applyAlignment="1">
      <alignment horizontal="justify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34" borderId="26" xfId="0" applyFont="1" applyFill="1" applyBorder="1" applyAlignment="1">
      <alignment horizontal="left" vertical="center" wrapText="1"/>
    </xf>
    <xf numFmtId="0" fontId="31" fillId="34" borderId="33" xfId="0" applyFont="1" applyFill="1" applyBorder="1" applyAlignment="1">
      <alignment horizontal="center" vertical="center" wrapText="1"/>
    </xf>
    <xf numFmtId="165" fontId="31" fillId="0" borderId="33" xfId="0" applyNumberFormat="1" applyFont="1" applyFill="1" applyBorder="1" applyAlignment="1" applyProtection="1">
      <alignment horizontal="center" vertical="top" wrapText="1"/>
    </xf>
    <xf numFmtId="0" fontId="25" fillId="0" borderId="37" xfId="0" applyFont="1" applyBorder="1" applyAlignment="1">
      <alignment wrapText="1"/>
    </xf>
    <xf numFmtId="0" fontId="25" fillId="0" borderId="37" xfId="0" applyFont="1" applyBorder="1"/>
    <xf numFmtId="166" fontId="27" fillId="0" borderId="34" xfId="1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wrapText="1"/>
    </xf>
    <xf numFmtId="0" fontId="25" fillId="0" borderId="21" xfId="0" applyFont="1" applyBorder="1"/>
    <xf numFmtId="0" fontId="25" fillId="0" borderId="21" xfId="0" applyFont="1" applyBorder="1" applyAlignment="1">
      <alignment horizontal="justify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166" fontId="23" fillId="0" borderId="0" xfId="1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Border="1"/>
    <xf numFmtId="0" fontId="25" fillId="0" borderId="0" xfId="0" applyFont="1" applyBorder="1" applyAlignment="1">
      <alignment horizontal="justify"/>
    </xf>
    <xf numFmtId="0" fontId="25" fillId="0" borderId="0" xfId="0" applyFont="1" applyFill="1" applyBorder="1"/>
    <xf numFmtId="0" fontId="25" fillId="0" borderId="0" xfId="0" applyFont="1" applyFill="1" applyBorder="1" applyAlignment="1"/>
    <xf numFmtId="0" fontId="23" fillId="0" borderId="0" xfId="0" applyFont="1" applyFill="1" applyBorder="1" applyAlignment="1"/>
    <xf numFmtId="0" fontId="25" fillId="0" borderId="0" xfId="0" applyFont="1" applyFill="1" applyBorder="1" applyAlignment="1">
      <alignment horizontal="justify"/>
    </xf>
    <xf numFmtId="0" fontId="32" fillId="33" borderId="12" xfId="46" applyFont="1" applyFill="1" applyBorder="1" applyAlignment="1">
      <alignment horizontal="center" vertical="center"/>
    </xf>
    <xf numFmtId="0" fontId="31" fillId="0" borderId="12" xfId="46" applyFont="1" applyFill="1" applyBorder="1" applyAlignment="1">
      <alignment horizontal="justify" vertical="top" wrapText="1"/>
    </xf>
    <xf numFmtId="0" fontId="31" fillId="0" borderId="12" xfId="46" applyFont="1" applyFill="1" applyBorder="1" applyAlignment="1">
      <alignment horizontal="center" vertical="center" wrapText="1"/>
    </xf>
    <xf numFmtId="165" fontId="31" fillId="0" borderId="12" xfId="46" applyNumberFormat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5" fillId="0" borderId="35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9" xfId="0" applyFont="1" applyFill="1" applyBorder="1" applyAlignment="1">
      <alignment horizontal="center" vertical="top" wrapText="1"/>
    </xf>
    <xf numFmtId="0" fontId="25" fillId="0" borderId="22" xfId="0" applyFont="1" applyFill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wrapText="1"/>
    </xf>
    <xf numFmtId="0" fontId="25" fillId="0" borderId="19" xfId="0" applyFont="1" applyBorder="1" applyAlignment="1">
      <alignment horizontal="center" vertical="top" wrapText="1"/>
    </xf>
    <xf numFmtId="0" fontId="25" fillId="0" borderId="17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center" vertical="top" wrapText="1"/>
    </xf>
  </cellXfs>
  <cellStyles count="52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51" builtinId="4"/>
    <cellStyle name="Денежный 2" xfId="48"/>
    <cellStyle name="Денежный 2 2" xfId="50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Обычный 2" xfId="43"/>
    <cellStyle name="Обычный 2 2" xfId="44"/>
    <cellStyle name="Обычный 2 3" xfId="46"/>
    <cellStyle name="Обычный 3" xfId="45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7"/>
    <cellStyle name="Финансовый 2 2" xfId="49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tabSelected="1" view="pageBreakPreview" zoomScaleNormal="100" zoomScaleSheetLayoutView="100" workbookViewId="0">
      <selection sqref="A1:H1"/>
    </sheetView>
  </sheetViews>
  <sheetFormatPr defaultRowHeight="15.75" x14ac:dyDescent="0.25"/>
  <cols>
    <col min="1" max="1" width="6.42578125" style="3" customWidth="1"/>
    <col min="2" max="2" width="49.42578125" style="20" customWidth="1"/>
    <col min="3" max="3" width="17.85546875" style="3" customWidth="1"/>
    <col min="4" max="4" width="19.7109375" style="3" customWidth="1"/>
    <col min="5" max="5" width="32.5703125" style="3" customWidth="1"/>
    <col min="6" max="6" width="20" style="3" customWidth="1"/>
    <col min="7" max="7" width="23.7109375" style="3" hidden="1" customWidth="1"/>
    <col min="8" max="8" width="25.7109375" style="3" customWidth="1"/>
    <col min="9" max="9" width="9.140625" style="3"/>
    <col min="10" max="10" width="20.5703125" style="3" customWidth="1"/>
    <col min="11" max="16384" width="9.140625" style="3"/>
  </cols>
  <sheetData>
    <row r="1" spans="1:9" ht="45" customHeight="1" x14ac:dyDescent="0.25">
      <c r="A1" s="180" t="s">
        <v>46</v>
      </c>
      <c r="B1" s="180"/>
      <c r="C1" s="180"/>
      <c r="D1" s="180"/>
      <c r="E1" s="180"/>
      <c r="F1" s="180"/>
      <c r="G1" s="180"/>
      <c r="H1" s="180"/>
      <c r="I1" s="22"/>
    </row>
    <row r="2" spans="1:9" s="4" customFormat="1" ht="59.25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19"/>
      <c r="H2" s="24" t="s">
        <v>8</v>
      </c>
    </row>
    <row r="3" spans="1:9" s="4" customFormat="1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H3" s="21" t="s">
        <v>44</v>
      </c>
    </row>
    <row r="4" spans="1:9" s="4" customFormat="1" ht="30" x14ac:dyDescent="0.25">
      <c r="A4" s="6">
        <v>1</v>
      </c>
      <c r="B4" s="2" t="s">
        <v>10</v>
      </c>
      <c r="C4" s="7">
        <v>2250872269</v>
      </c>
      <c r="D4" s="75">
        <v>46174</v>
      </c>
      <c r="E4" s="70" t="s">
        <v>97</v>
      </c>
      <c r="F4" s="8">
        <v>223.9</v>
      </c>
      <c r="H4" s="181" t="s">
        <v>11</v>
      </c>
    </row>
    <row r="5" spans="1:9" s="4" customFormat="1" ht="30" x14ac:dyDescent="0.25">
      <c r="A5" s="6">
        <v>2</v>
      </c>
      <c r="B5" s="2" t="s">
        <v>202</v>
      </c>
      <c r="C5" s="7">
        <v>2250872269</v>
      </c>
      <c r="D5" s="75">
        <v>46082</v>
      </c>
      <c r="E5" s="70" t="s">
        <v>97</v>
      </c>
      <c r="F5" s="8">
        <v>340.101</v>
      </c>
      <c r="H5" s="182"/>
    </row>
    <row r="6" spans="1:9" s="4" customFormat="1" ht="30" x14ac:dyDescent="0.25">
      <c r="A6" s="6">
        <v>3</v>
      </c>
      <c r="B6" s="2" t="s">
        <v>234</v>
      </c>
      <c r="C6" s="7">
        <v>2250872269</v>
      </c>
      <c r="D6" s="75">
        <v>46054</v>
      </c>
      <c r="E6" s="70" t="s">
        <v>97</v>
      </c>
      <c r="F6" s="8">
        <v>203.8</v>
      </c>
      <c r="H6" s="182"/>
    </row>
    <row r="7" spans="1:9" s="4" customFormat="1" ht="30" x14ac:dyDescent="0.25">
      <c r="A7" s="6">
        <v>4</v>
      </c>
      <c r="B7" s="2" t="s">
        <v>59</v>
      </c>
      <c r="C7" s="7">
        <v>2250872269</v>
      </c>
      <c r="D7" s="75">
        <v>46296</v>
      </c>
      <c r="E7" s="70" t="s">
        <v>97</v>
      </c>
      <c r="F7" s="8">
        <v>480</v>
      </c>
      <c r="H7" s="182"/>
    </row>
    <row r="8" spans="1:9" s="4" customFormat="1" ht="30" x14ac:dyDescent="0.25">
      <c r="A8" s="6">
        <v>5</v>
      </c>
      <c r="B8" s="2" t="s">
        <v>60</v>
      </c>
      <c r="C8" s="7">
        <v>2250872269</v>
      </c>
      <c r="D8" s="75">
        <v>46054</v>
      </c>
      <c r="E8" s="70" t="s">
        <v>97</v>
      </c>
      <c r="F8" s="8">
        <v>130.30000000000001</v>
      </c>
      <c r="H8" s="182"/>
    </row>
    <row r="9" spans="1:9" s="19" customFormat="1" ht="30" x14ac:dyDescent="0.25">
      <c r="A9" s="6">
        <f>A8+1</f>
        <v>6</v>
      </c>
      <c r="B9" s="2" t="s">
        <v>61</v>
      </c>
      <c r="C9" s="7">
        <v>2250872269</v>
      </c>
      <c r="D9" s="75">
        <v>46054</v>
      </c>
      <c r="E9" s="70" t="s">
        <v>97</v>
      </c>
      <c r="F9" s="8">
        <v>179.364</v>
      </c>
      <c r="H9" s="183"/>
    </row>
    <row r="10" spans="1:9" s="19" customFormat="1" ht="60" x14ac:dyDescent="0.25">
      <c r="A10" s="6">
        <f t="shared" ref="A10:A12" si="0">A9+1</f>
        <v>7</v>
      </c>
      <c r="B10" s="2" t="s">
        <v>62</v>
      </c>
      <c r="C10" s="7">
        <v>2250872269</v>
      </c>
      <c r="D10" s="75">
        <v>46113</v>
      </c>
      <c r="E10" s="70" t="s">
        <v>97</v>
      </c>
      <c r="F10" s="8">
        <v>121.15</v>
      </c>
      <c r="H10" s="183"/>
    </row>
    <row r="11" spans="1:9" s="4" customFormat="1" ht="30" x14ac:dyDescent="0.25">
      <c r="A11" s="6">
        <f t="shared" si="0"/>
        <v>8</v>
      </c>
      <c r="B11" s="2" t="s">
        <v>63</v>
      </c>
      <c r="C11" s="7">
        <v>2250872269</v>
      </c>
      <c r="D11" s="75">
        <v>46054</v>
      </c>
      <c r="E11" s="131" t="s">
        <v>34</v>
      </c>
      <c r="F11" s="8">
        <v>2238.8000000000002</v>
      </c>
      <c r="H11" s="182"/>
    </row>
    <row r="12" spans="1:9" s="4" customFormat="1" ht="30" x14ac:dyDescent="0.25">
      <c r="A12" s="6">
        <f t="shared" si="0"/>
        <v>9</v>
      </c>
      <c r="B12" s="2" t="s">
        <v>9</v>
      </c>
      <c r="C12" s="7">
        <v>2250872269</v>
      </c>
      <c r="D12" s="75">
        <v>46113</v>
      </c>
      <c r="E12" s="131" t="s">
        <v>34</v>
      </c>
      <c r="F12" s="8">
        <v>437.7</v>
      </c>
      <c r="H12" s="184"/>
    </row>
    <row r="13" spans="1:9" s="19" customFormat="1" x14ac:dyDescent="0.25">
      <c r="A13" s="26"/>
      <c r="B13" s="27"/>
      <c r="C13" s="28"/>
      <c r="D13" s="29"/>
      <c r="E13" s="132"/>
      <c r="F13" s="31"/>
      <c r="G13" s="32"/>
      <c r="H13" s="33"/>
    </row>
    <row r="14" spans="1:9" s="4" customFormat="1" ht="45" x14ac:dyDescent="0.25">
      <c r="A14" s="6">
        <f>A12+1</f>
        <v>10</v>
      </c>
      <c r="B14" s="9" t="s">
        <v>47</v>
      </c>
      <c r="C14" s="10">
        <v>2250851553</v>
      </c>
      <c r="D14" s="77">
        <v>46082</v>
      </c>
      <c r="E14" s="70" t="s">
        <v>97</v>
      </c>
      <c r="F14" s="11">
        <v>286.14078000000001</v>
      </c>
      <c r="H14" s="181" t="s">
        <v>37</v>
      </c>
    </row>
    <row r="15" spans="1:9" s="19" customFormat="1" ht="45" x14ac:dyDescent="0.25">
      <c r="A15" s="6">
        <f>A14+1</f>
        <v>11</v>
      </c>
      <c r="B15" s="9" t="s">
        <v>48</v>
      </c>
      <c r="C15" s="10">
        <v>2250851553</v>
      </c>
      <c r="D15" s="77">
        <v>46082</v>
      </c>
      <c r="E15" s="70" t="s">
        <v>97</v>
      </c>
      <c r="F15" s="11">
        <v>282.24090000000001</v>
      </c>
      <c r="H15" s="183"/>
    </row>
    <row r="16" spans="1:9" s="19" customFormat="1" ht="45" x14ac:dyDescent="0.25">
      <c r="A16" s="6">
        <f t="shared" ref="A16:A42" si="1">A15+1</f>
        <v>12</v>
      </c>
      <c r="B16" s="9" t="s">
        <v>49</v>
      </c>
      <c r="C16" s="10">
        <v>2250851553</v>
      </c>
      <c r="D16" s="77">
        <v>46082</v>
      </c>
      <c r="E16" s="70" t="s">
        <v>97</v>
      </c>
      <c r="F16" s="11">
        <v>285.09140000000002</v>
      </c>
      <c r="H16" s="183"/>
    </row>
    <row r="17" spans="1:8" s="19" customFormat="1" ht="30" x14ac:dyDescent="0.25">
      <c r="A17" s="6">
        <f t="shared" si="1"/>
        <v>13</v>
      </c>
      <c r="B17" s="9" t="s">
        <v>50</v>
      </c>
      <c r="C17" s="10">
        <v>2250851553</v>
      </c>
      <c r="D17" s="77">
        <v>46082</v>
      </c>
      <c r="E17" s="70" t="s">
        <v>97</v>
      </c>
      <c r="F17" s="11">
        <v>284.90620000000001</v>
      </c>
      <c r="H17" s="183"/>
    </row>
    <row r="18" spans="1:8" s="19" customFormat="1" ht="30" x14ac:dyDescent="0.25">
      <c r="A18" s="6">
        <f t="shared" si="1"/>
        <v>14</v>
      </c>
      <c r="B18" s="9" t="s">
        <v>51</v>
      </c>
      <c r="C18" s="10">
        <v>2250851553</v>
      </c>
      <c r="D18" s="77">
        <v>46054</v>
      </c>
      <c r="E18" s="131" t="s">
        <v>34</v>
      </c>
      <c r="F18" s="11">
        <v>214</v>
      </c>
      <c r="H18" s="183"/>
    </row>
    <row r="19" spans="1:8" s="19" customFormat="1" ht="30" x14ac:dyDescent="0.25">
      <c r="A19" s="6">
        <f t="shared" si="1"/>
        <v>15</v>
      </c>
      <c r="B19" s="173" t="s">
        <v>12</v>
      </c>
      <c r="C19" s="174">
        <v>2250851553</v>
      </c>
      <c r="D19" s="175">
        <v>46054</v>
      </c>
      <c r="E19" s="131" t="s">
        <v>225</v>
      </c>
      <c r="F19" s="11">
        <v>823.6</v>
      </c>
      <c r="H19" s="183"/>
    </row>
    <row r="20" spans="1:8" s="19" customFormat="1" ht="30" x14ac:dyDescent="0.25">
      <c r="A20" s="6">
        <f t="shared" si="1"/>
        <v>16</v>
      </c>
      <c r="B20" s="9" t="s">
        <v>52</v>
      </c>
      <c r="C20" s="10">
        <v>2250851553</v>
      </c>
      <c r="D20" s="77">
        <v>46054</v>
      </c>
      <c r="E20" s="70" t="s">
        <v>97</v>
      </c>
      <c r="F20" s="11">
        <v>110</v>
      </c>
      <c r="H20" s="183"/>
    </row>
    <row r="21" spans="1:8" s="19" customFormat="1" ht="18.75" customHeight="1" x14ac:dyDescent="0.25">
      <c r="A21" s="6">
        <f t="shared" si="1"/>
        <v>17</v>
      </c>
      <c r="B21" s="9" t="s">
        <v>53</v>
      </c>
      <c r="C21" s="10">
        <v>2250851553</v>
      </c>
      <c r="D21" s="77">
        <v>46023</v>
      </c>
      <c r="E21" s="131" t="s">
        <v>225</v>
      </c>
      <c r="F21" s="11">
        <v>3358.2</v>
      </c>
      <c r="H21" s="183"/>
    </row>
    <row r="22" spans="1:8" s="19" customFormat="1" ht="30" x14ac:dyDescent="0.25">
      <c r="A22" s="6">
        <f t="shared" si="1"/>
        <v>18</v>
      </c>
      <c r="B22" s="9" t="s">
        <v>13</v>
      </c>
      <c r="C22" s="10">
        <v>2250851553</v>
      </c>
      <c r="D22" s="77">
        <v>46113</v>
      </c>
      <c r="E22" s="70" t="s">
        <v>97</v>
      </c>
      <c r="F22" s="11">
        <v>400</v>
      </c>
      <c r="H22" s="183"/>
    </row>
    <row r="23" spans="1:8" s="19" customFormat="1" ht="15.75" customHeight="1" x14ac:dyDescent="0.25">
      <c r="A23" s="6">
        <f t="shared" si="1"/>
        <v>19</v>
      </c>
      <c r="B23" s="9" t="s">
        <v>54</v>
      </c>
      <c r="C23" s="10">
        <v>2250851553</v>
      </c>
      <c r="D23" s="77">
        <v>46113</v>
      </c>
      <c r="E23" s="131" t="s">
        <v>226</v>
      </c>
      <c r="F23" s="11">
        <v>553.24400000000003</v>
      </c>
      <c r="H23" s="183"/>
    </row>
    <row r="24" spans="1:8" s="19" customFormat="1" x14ac:dyDescent="0.25">
      <c r="A24" s="6">
        <f t="shared" si="1"/>
        <v>20</v>
      </c>
      <c r="B24" s="9" t="s">
        <v>16</v>
      </c>
      <c r="C24" s="10">
        <v>2250851553</v>
      </c>
      <c r="D24" s="77">
        <v>46327</v>
      </c>
      <c r="E24" s="131" t="s">
        <v>225</v>
      </c>
      <c r="F24" s="11">
        <v>1686.4</v>
      </c>
      <c r="H24" s="183"/>
    </row>
    <row r="25" spans="1:8" s="19" customFormat="1" x14ac:dyDescent="0.25">
      <c r="A25" s="6">
        <f t="shared" si="1"/>
        <v>21</v>
      </c>
      <c r="B25" s="9" t="s">
        <v>17</v>
      </c>
      <c r="C25" s="10">
        <v>2250851553</v>
      </c>
      <c r="D25" s="77">
        <v>46327</v>
      </c>
      <c r="E25" s="131" t="s">
        <v>225</v>
      </c>
      <c r="F25" s="11">
        <v>1141.482</v>
      </c>
      <c r="H25" s="183"/>
    </row>
    <row r="26" spans="1:8" s="19" customFormat="1" ht="30" x14ac:dyDescent="0.25">
      <c r="A26" s="6">
        <f t="shared" si="1"/>
        <v>22</v>
      </c>
      <c r="B26" s="9" t="s">
        <v>18</v>
      </c>
      <c r="C26" s="10">
        <v>2250851553</v>
      </c>
      <c r="D26" s="77">
        <v>46327</v>
      </c>
      <c r="E26" s="70" t="s">
        <v>97</v>
      </c>
      <c r="F26" s="11">
        <v>325.2276</v>
      </c>
      <c r="H26" s="183"/>
    </row>
    <row r="27" spans="1:8" s="19" customFormat="1" ht="30" x14ac:dyDescent="0.25">
      <c r="A27" s="6">
        <f t="shared" si="1"/>
        <v>23</v>
      </c>
      <c r="B27" s="9" t="s">
        <v>19</v>
      </c>
      <c r="C27" s="10">
        <v>2250851553</v>
      </c>
      <c r="D27" s="77">
        <v>46327</v>
      </c>
      <c r="E27" s="70" t="s">
        <v>97</v>
      </c>
      <c r="F27" s="11">
        <v>432</v>
      </c>
      <c r="H27" s="183"/>
    </row>
    <row r="28" spans="1:8" s="19" customFormat="1" ht="30" x14ac:dyDescent="0.25">
      <c r="A28" s="6">
        <f t="shared" si="1"/>
        <v>24</v>
      </c>
      <c r="B28" s="9" t="s">
        <v>20</v>
      </c>
      <c r="C28" s="10">
        <v>2250851553</v>
      </c>
      <c r="D28" s="77">
        <v>46327</v>
      </c>
      <c r="E28" s="131" t="s">
        <v>34</v>
      </c>
      <c r="F28" s="11">
        <v>1005.46288</v>
      </c>
      <c r="H28" s="183"/>
    </row>
    <row r="29" spans="1:8" s="19" customFormat="1" ht="30" x14ac:dyDescent="0.25">
      <c r="A29" s="6">
        <f t="shared" si="1"/>
        <v>25</v>
      </c>
      <c r="B29" s="9" t="s">
        <v>21</v>
      </c>
      <c r="C29" s="10">
        <v>2250851553</v>
      </c>
      <c r="D29" s="77">
        <v>46327</v>
      </c>
      <c r="E29" s="131" t="s">
        <v>34</v>
      </c>
      <c r="F29" s="11">
        <v>424.10159000000004</v>
      </c>
      <c r="H29" s="183"/>
    </row>
    <row r="30" spans="1:8" s="19" customFormat="1" ht="30" x14ac:dyDescent="0.25">
      <c r="A30" s="6">
        <f t="shared" si="1"/>
        <v>26</v>
      </c>
      <c r="B30" s="9" t="s">
        <v>22</v>
      </c>
      <c r="C30" s="10">
        <v>2250851553</v>
      </c>
      <c r="D30" s="77">
        <v>46327</v>
      </c>
      <c r="E30" s="131" t="s">
        <v>34</v>
      </c>
      <c r="F30" s="11">
        <v>437.87624</v>
      </c>
      <c r="H30" s="183"/>
    </row>
    <row r="31" spans="1:8" s="19" customFormat="1" ht="30" x14ac:dyDescent="0.25">
      <c r="A31" s="6">
        <f t="shared" si="1"/>
        <v>27</v>
      </c>
      <c r="B31" s="9" t="s">
        <v>23</v>
      </c>
      <c r="C31" s="10">
        <v>2250851553</v>
      </c>
      <c r="D31" s="77">
        <v>46327</v>
      </c>
      <c r="E31" s="131" t="s">
        <v>34</v>
      </c>
      <c r="F31" s="11">
        <v>1227.3715400000001</v>
      </c>
      <c r="H31" s="183"/>
    </row>
    <row r="32" spans="1:8" s="19" customFormat="1" ht="45" x14ac:dyDescent="0.25">
      <c r="A32" s="6">
        <f t="shared" si="1"/>
        <v>28</v>
      </c>
      <c r="B32" s="9" t="s">
        <v>24</v>
      </c>
      <c r="C32" s="10">
        <v>2250851553</v>
      </c>
      <c r="D32" s="77">
        <v>46327</v>
      </c>
      <c r="E32" s="131" t="s">
        <v>34</v>
      </c>
      <c r="F32" s="11">
        <v>460.94558000000001</v>
      </c>
      <c r="H32" s="183"/>
    </row>
    <row r="33" spans="1:8" s="19" customFormat="1" ht="30" x14ac:dyDescent="0.25">
      <c r="A33" s="6">
        <f t="shared" si="1"/>
        <v>29</v>
      </c>
      <c r="B33" s="9" t="s">
        <v>25</v>
      </c>
      <c r="C33" s="10">
        <v>2250851553</v>
      </c>
      <c r="D33" s="77">
        <v>46327</v>
      </c>
      <c r="E33" s="131" t="s">
        <v>34</v>
      </c>
      <c r="F33" s="11">
        <v>1631.2261100000001</v>
      </c>
      <c r="H33" s="183"/>
    </row>
    <row r="34" spans="1:8" s="19" customFormat="1" ht="30" x14ac:dyDescent="0.25">
      <c r="A34" s="6">
        <f t="shared" si="1"/>
        <v>30</v>
      </c>
      <c r="B34" s="9" t="s">
        <v>26</v>
      </c>
      <c r="C34" s="10">
        <v>2250851553</v>
      </c>
      <c r="D34" s="77">
        <v>46327</v>
      </c>
      <c r="E34" s="131" t="s">
        <v>34</v>
      </c>
      <c r="F34" s="11">
        <v>224.64</v>
      </c>
      <c r="H34" s="183"/>
    </row>
    <row r="35" spans="1:8" s="4" customFormat="1" ht="45" x14ac:dyDescent="0.25">
      <c r="A35" s="6">
        <f t="shared" si="1"/>
        <v>31</v>
      </c>
      <c r="B35" s="12" t="s">
        <v>27</v>
      </c>
      <c r="C35" s="10">
        <v>2250851553</v>
      </c>
      <c r="D35" s="77">
        <v>46357</v>
      </c>
      <c r="E35" s="131" t="s">
        <v>58</v>
      </c>
      <c r="F35" s="11">
        <v>2409.3963900000003</v>
      </c>
      <c r="H35" s="182"/>
    </row>
    <row r="36" spans="1:8" s="4" customFormat="1" ht="30" x14ac:dyDescent="0.25">
      <c r="A36" s="6">
        <f t="shared" si="1"/>
        <v>32</v>
      </c>
      <c r="B36" s="12" t="s">
        <v>28</v>
      </c>
      <c r="C36" s="10">
        <v>2250851553</v>
      </c>
      <c r="D36" s="77">
        <v>46357</v>
      </c>
      <c r="E36" s="70" t="s">
        <v>97</v>
      </c>
      <c r="F36" s="11">
        <v>2106.0473199999997</v>
      </c>
      <c r="H36" s="182"/>
    </row>
    <row r="37" spans="1:8" s="4" customFormat="1" ht="30" x14ac:dyDescent="0.25">
      <c r="A37" s="6">
        <f t="shared" si="1"/>
        <v>33</v>
      </c>
      <c r="B37" s="12" t="s">
        <v>29</v>
      </c>
      <c r="C37" s="10">
        <v>2250851553</v>
      </c>
      <c r="D37" s="77">
        <v>46357</v>
      </c>
      <c r="E37" s="70" t="s">
        <v>97</v>
      </c>
      <c r="F37" s="11">
        <v>2106.0473199999997</v>
      </c>
      <c r="H37" s="182"/>
    </row>
    <row r="38" spans="1:8" s="4" customFormat="1" ht="45" x14ac:dyDescent="0.25">
      <c r="A38" s="6">
        <f t="shared" si="1"/>
        <v>34</v>
      </c>
      <c r="B38" s="12" t="s">
        <v>14</v>
      </c>
      <c r="C38" s="10">
        <v>2250851553</v>
      </c>
      <c r="D38" s="77">
        <v>46143</v>
      </c>
      <c r="E38" s="70" t="s">
        <v>97</v>
      </c>
      <c r="F38" s="11">
        <v>249.15664999999998</v>
      </c>
      <c r="H38" s="182"/>
    </row>
    <row r="39" spans="1:8" s="4" customFormat="1" ht="30" x14ac:dyDescent="0.25">
      <c r="A39" s="6">
        <f t="shared" si="1"/>
        <v>35</v>
      </c>
      <c r="B39" s="12" t="s">
        <v>55</v>
      </c>
      <c r="C39" s="10">
        <v>2250851553</v>
      </c>
      <c r="D39" s="77">
        <v>46296</v>
      </c>
      <c r="E39" s="131" t="s">
        <v>225</v>
      </c>
      <c r="F39" s="11">
        <v>5724</v>
      </c>
      <c r="H39" s="182"/>
    </row>
    <row r="40" spans="1:8" s="4" customFormat="1" ht="30" x14ac:dyDescent="0.25">
      <c r="A40" s="6">
        <f t="shared" si="1"/>
        <v>36</v>
      </c>
      <c r="B40" s="12" t="s">
        <v>56</v>
      </c>
      <c r="C40" s="10">
        <v>2250851553</v>
      </c>
      <c r="D40" s="77">
        <v>46296</v>
      </c>
      <c r="E40" s="70" t="s">
        <v>97</v>
      </c>
      <c r="F40" s="11">
        <v>128.69999999999999</v>
      </c>
      <c r="H40" s="182"/>
    </row>
    <row r="41" spans="1:8" s="4" customFormat="1" ht="30" x14ac:dyDescent="0.25">
      <c r="A41" s="6">
        <f t="shared" si="1"/>
        <v>37</v>
      </c>
      <c r="B41" s="1" t="s">
        <v>15</v>
      </c>
      <c r="C41" s="10">
        <v>2250851553</v>
      </c>
      <c r="D41" s="78">
        <v>46357</v>
      </c>
      <c r="E41" s="70" t="s">
        <v>97</v>
      </c>
      <c r="F41" s="13">
        <v>349.59399999999999</v>
      </c>
      <c r="H41" s="182"/>
    </row>
    <row r="42" spans="1:8" s="4" customFormat="1" ht="30" x14ac:dyDescent="0.25">
      <c r="A42" s="6">
        <f t="shared" si="1"/>
        <v>38</v>
      </c>
      <c r="B42" s="12" t="s">
        <v>57</v>
      </c>
      <c r="C42" s="10">
        <v>2250851553</v>
      </c>
      <c r="D42" s="77">
        <v>46357</v>
      </c>
      <c r="E42" s="70" t="s">
        <v>97</v>
      </c>
      <c r="F42" s="13">
        <v>224.64</v>
      </c>
      <c r="H42" s="182"/>
    </row>
    <row r="43" spans="1:8" s="19" customFormat="1" x14ac:dyDescent="0.25">
      <c r="A43" s="26"/>
      <c r="B43" s="34"/>
      <c r="C43" s="35"/>
      <c r="D43" s="36"/>
      <c r="E43" s="133"/>
      <c r="F43" s="37"/>
      <c r="G43" s="32"/>
      <c r="H43" s="33"/>
    </row>
    <row r="44" spans="1:8" s="4" customFormat="1" ht="30" x14ac:dyDescent="0.25">
      <c r="A44" s="6">
        <f>A42+1</f>
        <v>39</v>
      </c>
      <c r="B44" s="2" t="s">
        <v>31</v>
      </c>
      <c r="C44" s="10">
        <v>2250854081</v>
      </c>
      <c r="D44" s="76">
        <v>46082</v>
      </c>
      <c r="E44" s="134" t="s">
        <v>34</v>
      </c>
      <c r="F44" s="14">
        <v>393</v>
      </c>
      <c r="H44" s="181" t="s">
        <v>30</v>
      </c>
    </row>
    <row r="45" spans="1:8" s="4" customFormat="1" ht="60" x14ac:dyDescent="0.25">
      <c r="A45" s="6">
        <f t="shared" ref="A45:A53" si="2">A44+1</f>
        <v>40</v>
      </c>
      <c r="B45" s="2" t="s">
        <v>64</v>
      </c>
      <c r="C45" s="10">
        <v>2250854081</v>
      </c>
      <c r="D45" s="76">
        <v>46082</v>
      </c>
      <c r="E45" s="134" t="s">
        <v>34</v>
      </c>
      <c r="F45" s="14">
        <f>396900/1000</f>
        <v>396.9</v>
      </c>
      <c r="H45" s="184"/>
    </row>
    <row r="46" spans="1:8" s="19" customFormat="1" x14ac:dyDescent="0.25">
      <c r="A46" s="26"/>
      <c r="B46" s="27"/>
      <c r="C46" s="30"/>
      <c r="D46" s="38"/>
      <c r="E46" s="133"/>
      <c r="F46" s="39"/>
      <c r="G46" s="32"/>
      <c r="H46" s="33"/>
    </row>
    <row r="47" spans="1:8" s="4" customFormat="1" ht="60" x14ac:dyDescent="0.25">
      <c r="A47" s="6">
        <f>A45+1</f>
        <v>41</v>
      </c>
      <c r="B47" s="2" t="s">
        <v>65</v>
      </c>
      <c r="C47" s="7">
        <v>2250854260</v>
      </c>
      <c r="D47" s="79">
        <v>46023</v>
      </c>
      <c r="E47" s="70" t="s">
        <v>97</v>
      </c>
      <c r="F47" s="15">
        <v>235</v>
      </c>
      <c r="H47" s="191" t="s">
        <v>32</v>
      </c>
    </row>
    <row r="48" spans="1:8" s="4" customFormat="1" ht="30" x14ac:dyDescent="0.25">
      <c r="A48" s="6">
        <f t="shared" si="2"/>
        <v>42</v>
      </c>
      <c r="B48" s="2" t="s">
        <v>66</v>
      </c>
      <c r="C48" s="7">
        <v>2250854260</v>
      </c>
      <c r="D48" s="79">
        <v>46113</v>
      </c>
      <c r="E48" s="70" t="s">
        <v>97</v>
      </c>
      <c r="F48" s="15">
        <v>114.4</v>
      </c>
      <c r="H48" s="183"/>
    </row>
    <row r="49" spans="1:8" s="4" customFormat="1" ht="30" x14ac:dyDescent="0.25">
      <c r="A49" s="6">
        <f t="shared" si="2"/>
        <v>43</v>
      </c>
      <c r="B49" s="16" t="s">
        <v>67</v>
      </c>
      <c r="C49" s="7">
        <v>2250854260</v>
      </c>
      <c r="D49" s="75">
        <v>46082</v>
      </c>
      <c r="E49" s="70" t="s">
        <v>97</v>
      </c>
      <c r="F49" s="15">
        <v>144</v>
      </c>
      <c r="H49" s="183"/>
    </row>
    <row r="50" spans="1:8" s="4" customFormat="1" ht="30" x14ac:dyDescent="0.25">
      <c r="A50" s="6">
        <f t="shared" si="2"/>
        <v>44</v>
      </c>
      <c r="B50" s="2" t="s">
        <v>67</v>
      </c>
      <c r="C50" s="7">
        <v>2250854260</v>
      </c>
      <c r="D50" s="80">
        <v>46082</v>
      </c>
      <c r="E50" s="70" t="s">
        <v>97</v>
      </c>
      <c r="F50" s="15">
        <v>370</v>
      </c>
      <c r="H50" s="183"/>
    </row>
    <row r="51" spans="1:8" s="4" customFormat="1" x14ac:dyDescent="0.25">
      <c r="A51" s="6">
        <f t="shared" si="2"/>
        <v>45</v>
      </c>
      <c r="B51" s="2" t="s">
        <v>68</v>
      </c>
      <c r="C51" s="7">
        <v>2250854260</v>
      </c>
      <c r="D51" s="79">
        <v>46113</v>
      </c>
      <c r="E51" s="135" t="s">
        <v>33</v>
      </c>
      <c r="F51" s="15">
        <v>195</v>
      </c>
      <c r="H51" s="183"/>
    </row>
    <row r="52" spans="1:8" s="19" customFormat="1" ht="30" x14ac:dyDescent="0.25">
      <c r="A52" s="6">
        <f t="shared" si="2"/>
        <v>46</v>
      </c>
      <c r="B52" s="2" t="s">
        <v>69</v>
      </c>
      <c r="C52" s="7">
        <v>2250854260</v>
      </c>
      <c r="D52" s="79">
        <v>46054</v>
      </c>
      <c r="E52" s="70" t="s">
        <v>97</v>
      </c>
      <c r="F52" s="15">
        <v>520</v>
      </c>
      <c r="H52" s="183"/>
    </row>
    <row r="53" spans="1:8" s="19" customFormat="1" ht="30" x14ac:dyDescent="0.25">
      <c r="A53" s="6">
        <f t="shared" si="2"/>
        <v>47</v>
      </c>
      <c r="B53" s="2" t="s">
        <v>69</v>
      </c>
      <c r="C53" s="7">
        <v>2250854260</v>
      </c>
      <c r="D53" s="79">
        <v>46204</v>
      </c>
      <c r="E53" s="70" t="s">
        <v>97</v>
      </c>
      <c r="F53" s="15">
        <v>314.7</v>
      </c>
      <c r="H53" s="183"/>
    </row>
    <row r="54" spans="1:8" s="4" customFormat="1" x14ac:dyDescent="0.25">
      <c r="A54" s="40"/>
      <c r="B54" s="27"/>
      <c r="C54" s="172"/>
      <c r="D54" s="81"/>
      <c r="E54" s="132"/>
      <c r="F54" s="41"/>
      <c r="G54" s="42"/>
      <c r="H54" s="43"/>
    </row>
    <row r="55" spans="1:8" s="4" customFormat="1" ht="30" x14ac:dyDescent="0.25">
      <c r="A55" s="6">
        <f>A53+1</f>
        <v>48</v>
      </c>
      <c r="B55" s="2" t="s">
        <v>70</v>
      </c>
      <c r="C55" s="7">
        <v>2250854260</v>
      </c>
      <c r="D55" s="79">
        <v>46023</v>
      </c>
      <c r="E55" s="70" t="s">
        <v>97</v>
      </c>
      <c r="F55" s="17">
        <v>622</v>
      </c>
      <c r="H55" s="191" t="s">
        <v>84</v>
      </c>
    </row>
    <row r="56" spans="1:8" s="19" customFormat="1" ht="30" x14ac:dyDescent="0.25">
      <c r="A56" s="6">
        <f>A55+1</f>
        <v>49</v>
      </c>
      <c r="B56" s="2" t="s">
        <v>71</v>
      </c>
      <c r="C56" s="7">
        <v>2250854260</v>
      </c>
      <c r="D56" s="79">
        <v>46054</v>
      </c>
      <c r="E56" s="135" t="s">
        <v>34</v>
      </c>
      <c r="F56" s="17">
        <v>247.58600000000001</v>
      </c>
      <c r="H56" s="183"/>
    </row>
    <row r="57" spans="1:8" s="19" customFormat="1" ht="30" x14ac:dyDescent="0.25">
      <c r="A57" s="6">
        <f t="shared" ref="A57:A69" si="3">A56+1</f>
        <v>50</v>
      </c>
      <c r="B57" s="2" t="s">
        <v>72</v>
      </c>
      <c r="C57" s="7">
        <v>2250854260</v>
      </c>
      <c r="D57" s="79">
        <v>46023</v>
      </c>
      <c r="E57" s="70" t="s">
        <v>97</v>
      </c>
      <c r="F57" s="17">
        <v>3540.6827000000003</v>
      </c>
      <c r="H57" s="183"/>
    </row>
    <row r="58" spans="1:8" s="19" customFormat="1" ht="30" x14ac:dyDescent="0.25">
      <c r="A58" s="6">
        <f t="shared" si="3"/>
        <v>51</v>
      </c>
      <c r="B58" s="2" t="s">
        <v>73</v>
      </c>
      <c r="C58" s="7">
        <v>2250854260</v>
      </c>
      <c r="D58" s="79">
        <v>46143</v>
      </c>
      <c r="E58" s="135" t="s">
        <v>34</v>
      </c>
      <c r="F58" s="17">
        <v>1705.8</v>
      </c>
      <c r="H58" s="183"/>
    </row>
    <row r="59" spans="1:8" s="19" customFormat="1" ht="30" x14ac:dyDescent="0.25">
      <c r="A59" s="6">
        <f t="shared" si="3"/>
        <v>52</v>
      </c>
      <c r="B59" s="2" t="s">
        <v>74</v>
      </c>
      <c r="C59" s="7">
        <v>2250854260</v>
      </c>
      <c r="D59" s="79">
        <v>46054</v>
      </c>
      <c r="E59" s="135" t="s">
        <v>34</v>
      </c>
      <c r="F59" s="17">
        <v>488.83600000000001</v>
      </c>
      <c r="H59" s="183"/>
    </row>
    <row r="60" spans="1:8" s="19" customFormat="1" ht="30" x14ac:dyDescent="0.25">
      <c r="A60" s="6">
        <f t="shared" si="3"/>
        <v>53</v>
      </c>
      <c r="B60" s="2" t="s">
        <v>75</v>
      </c>
      <c r="C60" s="7">
        <v>2250854260</v>
      </c>
      <c r="D60" s="79">
        <v>46082</v>
      </c>
      <c r="E60" s="70" t="s">
        <v>97</v>
      </c>
      <c r="F60" s="17">
        <v>1576.9</v>
      </c>
      <c r="H60" s="183"/>
    </row>
    <row r="61" spans="1:8" s="19" customFormat="1" ht="30" x14ac:dyDescent="0.25">
      <c r="A61" s="6">
        <f t="shared" si="3"/>
        <v>54</v>
      </c>
      <c r="B61" s="2" t="s">
        <v>76</v>
      </c>
      <c r="C61" s="7">
        <v>2250854260</v>
      </c>
      <c r="D61" s="79">
        <v>46082</v>
      </c>
      <c r="E61" s="70" t="s">
        <v>97</v>
      </c>
      <c r="F61" s="17">
        <v>710.7</v>
      </c>
      <c r="H61" s="183"/>
    </row>
    <row r="62" spans="1:8" s="19" customFormat="1" ht="30" x14ac:dyDescent="0.25">
      <c r="A62" s="6">
        <f t="shared" si="3"/>
        <v>55</v>
      </c>
      <c r="B62" s="2" t="s">
        <v>77</v>
      </c>
      <c r="C62" s="7">
        <v>2250854260</v>
      </c>
      <c r="D62" s="79">
        <v>46054</v>
      </c>
      <c r="E62" s="70" t="s">
        <v>97</v>
      </c>
      <c r="F62" s="17">
        <v>1770.3413500000001</v>
      </c>
      <c r="H62" s="183"/>
    </row>
    <row r="63" spans="1:8" s="19" customFormat="1" ht="30" x14ac:dyDescent="0.25">
      <c r="A63" s="6">
        <f t="shared" si="3"/>
        <v>56</v>
      </c>
      <c r="B63" s="2" t="s">
        <v>78</v>
      </c>
      <c r="C63" s="7">
        <v>2250854260</v>
      </c>
      <c r="D63" s="79">
        <v>46023</v>
      </c>
      <c r="E63" s="70" t="s">
        <v>97</v>
      </c>
      <c r="F63" s="17">
        <v>159.047</v>
      </c>
      <c r="H63" s="183"/>
    </row>
    <row r="64" spans="1:8" s="19" customFormat="1" ht="30" x14ac:dyDescent="0.25">
      <c r="A64" s="6">
        <f t="shared" si="3"/>
        <v>57</v>
      </c>
      <c r="B64" s="2" t="s">
        <v>79</v>
      </c>
      <c r="C64" s="7">
        <v>2250854260</v>
      </c>
      <c r="D64" s="79">
        <v>46174</v>
      </c>
      <c r="E64" s="70" t="s">
        <v>97</v>
      </c>
      <c r="F64" s="17">
        <v>568.32000000000005</v>
      </c>
      <c r="H64" s="183"/>
    </row>
    <row r="65" spans="1:9" s="19" customFormat="1" ht="30" x14ac:dyDescent="0.25">
      <c r="A65" s="6">
        <f t="shared" si="3"/>
        <v>58</v>
      </c>
      <c r="B65" s="2" t="s">
        <v>80</v>
      </c>
      <c r="C65" s="7">
        <v>2250854260</v>
      </c>
      <c r="D65" s="79">
        <v>46174</v>
      </c>
      <c r="E65" s="70" t="s">
        <v>97</v>
      </c>
      <c r="F65" s="17">
        <v>581.45922999999993</v>
      </c>
      <c r="H65" s="183"/>
    </row>
    <row r="66" spans="1:9" s="19" customFormat="1" ht="45" x14ac:dyDescent="0.25">
      <c r="A66" s="6">
        <f t="shared" si="3"/>
        <v>59</v>
      </c>
      <c r="B66" s="2" t="s">
        <v>81</v>
      </c>
      <c r="C66" s="7">
        <v>2250854260</v>
      </c>
      <c r="D66" s="79">
        <v>46174</v>
      </c>
      <c r="E66" s="70" t="s">
        <v>97</v>
      </c>
      <c r="F66" s="17">
        <v>3750</v>
      </c>
      <c r="H66" s="183"/>
    </row>
    <row r="67" spans="1:9" s="19" customFormat="1" ht="30" x14ac:dyDescent="0.25">
      <c r="A67" s="6">
        <f t="shared" si="3"/>
        <v>60</v>
      </c>
      <c r="B67" s="2" t="s">
        <v>82</v>
      </c>
      <c r="C67" s="7">
        <v>2250854260</v>
      </c>
      <c r="D67" s="79">
        <v>46235</v>
      </c>
      <c r="E67" s="135" t="s">
        <v>34</v>
      </c>
      <c r="F67" s="17">
        <v>1585.2797499999999</v>
      </c>
      <c r="H67" s="183"/>
    </row>
    <row r="68" spans="1:9" s="4" customFormat="1" ht="30" x14ac:dyDescent="0.25">
      <c r="A68" s="6">
        <f t="shared" si="3"/>
        <v>61</v>
      </c>
      <c r="B68" s="2" t="s">
        <v>83</v>
      </c>
      <c r="C68" s="7">
        <v>2250854260</v>
      </c>
      <c r="D68" s="79">
        <v>46054</v>
      </c>
      <c r="E68" s="70" t="s">
        <v>97</v>
      </c>
      <c r="F68" s="17">
        <v>200</v>
      </c>
      <c r="H68" s="183"/>
    </row>
    <row r="69" spans="1:9" s="4" customFormat="1" ht="30" x14ac:dyDescent="0.25">
      <c r="A69" s="6">
        <f t="shared" si="3"/>
        <v>62</v>
      </c>
      <c r="B69" s="2" t="s">
        <v>77</v>
      </c>
      <c r="C69" s="7">
        <v>2250854260</v>
      </c>
      <c r="D69" s="75">
        <v>46266</v>
      </c>
      <c r="E69" s="70" t="s">
        <v>97</v>
      </c>
      <c r="F69" s="17">
        <v>1770.3413500000001</v>
      </c>
      <c r="H69" s="183"/>
    </row>
    <row r="70" spans="1:9" s="98" customFormat="1" x14ac:dyDescent="0.25">
      <c r="A70" s="102"/>
      <c r="B70" s="103"/>
      <c r="C70" s="104"/>
      <c r="D70" s="105"/>
      <c r="E70" s="136"/>
      <c r="F70" s="106"/>
      <c r="G70" s="107"/>
      <c r="H70" s="108"/>
      <c r="I70" s="101"/>
    </row>
    <row r="71" spans="1:9" s="98" customFormat="1" ht="45" x14ac:dyDescent="0.25">
      <c r="A71" s="94">
        <f>A69+1</f>
        <v>63</v>
      </c>
      <c r="B71" s="95" t="s">
        <v>203</v>
      </c>
      <c r="C71" s="96">
        <v>2260878801</v>
      </c>
      <c r="D71" s="109">
        <v>46023</v>
      </c>
      <c r="E71" s="70" t="s">
        <v>97</v>
      </c>
      <c r="F71" s="97">
        <f>354256.56/1000</f>
        <v>354.25655999999998</v>
      </c>
      <c r="G71" s="100"/>
      <c r="H71" s="187" t="s">
        <v>224</v>
      </c>
      <c r="I71" s="101"/>
    </row>
    <row r="72" spans="1:9" s="98" customFormat="1" ht="60" x14ac:dyDescent="0.25">
      <c r="A72" s="94">
        <f>A71+1</f>
        <v>64</v>
      </c>
      <c r="B72" s="95" t="s">
        <v>204</v>
      </c>
      <c r="C72" s="96">
        <v>2260878801</v>
      </c>
      <c r="D72" s="109">
        <v>46023</v>
      </c>
      <c r="E72" s="70" t="s">
        <v>97</v>
      </c>
      <c r="F72" s="97">
        <f>650001.24/1000</f>
        <v>650.00123999999994</v>
      </c>
      <c r="G72" s="100"/>
      <c r="H72" s="187"/>
      <c r="I72" s="101"/>
    </row>
    <row r="73" spans="1:9" s="98" customFormat="1" ht="30" x14ac:dyDescent="0.25">
      <c r="A73" s="94">
        <f t="shared" ref="A73:A91" si="4">A72+1</f>
        <v>65</v>
      </c>
      <c r="B73" s="95" t="s">
        <v>205</v>
      </c>
      <c r="C73" s="96">
        <v>2260878801</v>
      </c>
      <c r="D73" s="109">
        <v>46023</v>
      </c>
      <c r="E73" s="70" t="s">
        <v>97</v>
      </c>
      <c r="F73" s="97">
        <f>1676160/1000</f>
        <v>1676.16</v>
      </c>
      <c r="G73" s="100"/>
      <c r="H73" s="187"/>
      <c r="I73" s="101"/>
    </row>
    <row r="74" spans="1:9" s="98" customFormat="1" ht="30" x14ac:dyDescent="0.25">
      <c r="A74" s="94">
        <f t="shared" si="4"/>
        <v>66</v>
      </c>
      <c r="B74" s="95" t="s">
        <v>206</v>
      </c>
      <c r="C74" s="96">
        <v>2260878801</v>
      </c>
      <c r="D74" s="109">
        <v>46023</v>
      </c>
      <c r="E74" s="70" t="s">
        <v>97</v>
      </c>
      <c r="F74" s="97">
        <f>233673.28/1000</f>
        <v>233.67328000000001</v>
      </c>
      <c r="G74" s="100"/>
      <c r="H74" s="187"/>
      <c r="I74" s="101"/>
    </row>
    <row r="75" spans="1:9" s="98" customFormat="1" ht="30" x14ac:dyDescent="0.25">
      <c r="A75" s="94">
        <f t="shared" si="4"/>
        <v>67</v>
      </c>
      <c r="B75" s="95" t="s">
        <v>207</v>
      </c>
      <c r="C75" s="96">
        <v>2260878801</v>
      </c>
      <c r="D75" s="109">
        <v>46023</v>
      </c>
      <c r="E75" s="70" t="s">
        <v>97</v>
      </c>
      <c r="F75" s="97">
        <f>202368/1000</f>
        <v>202.36799999999999</v>
      </c>
      <c r="G75" s="100"/>
      <c r="H75" s="187"/>
      <c r="I75" s="101"/>
    </row>
    <row r="76" spans="1:9" s="98" customFormat="1" ht="45" x14ac:dyDescent="0.25">
      <c r="A76" s="94">
        <f t="shared" si="4"/>
        <v>68</v>
      </c>
      <c r="B76" s="95" t="s">
        <v>208</v>
      </c>
      <c r="C76" s="96">
        <v>2260878801</v>
      </c>
      <c r="D76" s="109">
        <v>46023</v>
      </c>
      <c r="E76" s="70" t="s">
        <v>97</v>
      </c>
      <c r="F76" s="97">
        <f>356244/1000</f>
        <v>356.24400000000003</v>
      </c>
      <c r="G76" s="100"/>
      <c r="H76" s="187"/>
      <c r="I76" s="101"/>
    </row>
    <row r="77" spans="1:9" s="98" customFormat="1" ht="30" x14ac:dyDescent="0.25">
      <c r="A77" s="94">
        <f t="shared" si="4"/>
        <v>69</v>
      </c>
      <c r="B77" s="95" t="s">
        <v>209</v>
      </c>
      <c r="C77" s="96">
        <v>2260878801</v>
      </c>
      <c r="D77" s="109">
        <v>46023</v>
      </c>
      <c r="E77" s="70" t="s">
        <v>97</v>
      </c>
      <c r="F77" s="97">
        <f>518568/1000</f>
        <v>518.56799999999998</v>
      </c>
      <c r="G77" s="100"/>
      <c r="H77" s="187"/>
      <c r="I77" s="101"/>
    </row>
    <row r="78" spans="1:9" s="98" customFormat="1" ht="30" x14ac:dyDescent="0.25">
      <c r="A78" s="94">
        <f t="shared" si="4"/>
        <v>70</v>
      </c>
      <c r="B78" s="95" t="s">
        <v>210</v>
      </c>
      <c r="C78" s="96">
        <v>2260878801</v>
      </c>
      <c r="D78" s="109">
        <v>46023</v>
      </c>
      <c r="E78" s="70" t="s">
        <v>97</v>
      </c>
      <c r="F78" s="97">
        <f>320196/1000</f>
        <v>320.19600000000003</v>
      </c>
      <c r="G78" s="100"/>
      <c r="H78" s="187"/>
      <c r="I78" s="101"/>
    </row>
    <row r="79" spans="1:9" s="98" customFormat="1" ht="28.5" customHeight="1" x14ac:dyDescent="0.25">
      <c r="A79" s="94">
        <f t="shared" si="4"/>
        <v>71</v>
      </c>
      <c r="B79" s="95" t="s">
        <v>211</v>
      </c>
      <c r="C79" s="96">
        <v>2260878801</v>
      </c>
      <c r="D79" s="109">
        <v>46023</v>
      </c>
      <c r="E79" s="70" t="s">
        <v>97</v>
      </c>
      <c r="F79" s="97">
        <f>245868/1000</f>
        <v>245.86799999999999</v>
      </c>
      <c r="G79" s="100"/>
      <c r="H79" s="187"/>
      <c r="I79" s="101"/>
    </row>
    <row r="80" spans="1:9" s="98" customFormat="1" ht="45" x14ac:dyDescent="0.25">
      <c r="A80" s="94">
        <f t="shared" si="4"/>
        <v>72</v>
      </c>
      <c r="B80" s="95" t="s">
        <v>212</v>
      </c>
      <c r="C80" s="96">
        <v>2260878801</v>
      </c>
      <c r="D80" s="109">
        <v>46023</v>
      </c>
      <c r="E80" s="70" t="s">
        <v>97</v>
      </c>
      <c r="F80" s="97">
        <f>290472/1000</f>
        <v>290.47199999999998</v>
      </c>
      <c r="G80" s="100"/>
      <c r="H80" s="187"/>
      <c r="I80" s="101"/>
    </row>
    <row r="81" spans="1:9" s="98" customFormat="1" ht="32.25" customHeight="1" x14ac:dyDescent="0.25">
      <c r="A81" s="94">
        <f t="shared" si="4"/>
        <v>73</v>
      </c>
      <c r="B81" s="95" t="s">
        <v>213</v>
      </c>
      <c r="C81" s="96">
        <v>2260878801</v>
      </c>
      <c r="D81" s="109">
        <v>46023</v>
      </c>
      <c r="E81" s="70" t="s">
        <v>97</v>
      </c>
      <c r="F81" s="97">
        <f>658920/1000</f>
        <v>658.92</v>
      </c>
      <c r="G81" s="100"/>
      <c r="H81" s="187"/>
      <c r="I81" s="101"/>
    </row>
    <row r="82" spans="1:9" s="98" customFormat="1" ht="30" x14ac:dyDescent="0.25">
      <c r="A82" s="94">
        <f t="shared" si="4"/>
        <v>74</v>
      </c>
      <c r="B82" s="95" t="s">
        <v>214</v>
      </c>
      <c r="C82" s="96">
        <v>2260878801</v>
      </c>
      <c r="D82" s="109">
        <v>46023</v>
      </c>
      <c r="E82" s="70" t="s">
        <v>97</v>
      </c>
      <c r="F82" s="97">
        <f>395676/1000</f>
        <v>395.67599999999999</v>
      </c>
      <c r="G82" s="100"/>
      <c r="H82" s="187"/>
      <c r="I82" s="101"/>
    </row>
    <row r="83" spans="1:9" s="98" customFormat="1" ht="30" x14ac:dyDescent="0.25">
      <c r="A83" s="94">
        <f t="shared" si="4"/>
        <v>75</v>
      </c>
      <c r="B83" s="95" t="s">
        <v>215</v>
      </c>
      <c r="C83" s="96">
        <v>2260878801</v>
      </c>
      <c r="D83" s="109">
        <v>46023</v>
      </c>
      <c r="E83" s="70" t="s">
        <v>97</v>
      </c>
      <c r="F83" s="97">
        <f>652908/1000</f>
        <v>652.90800000000002</v>
      </c>
      <c r="G83" s="100"/>
      <c r="H83" s="187"/>
      <c r="I83" s="101"/>
    </row>
    <row r="84" spans="1:9" s="98" customFormat="1" ht="30" x14ac:dyDescent="0.25">
      <c r="A84" s="94">
        <f t="shared" si="4"/>
        <v>76</v>
      </c>
      <c r="B84" s="95" t="s">
        <v>216</v>
      </c>
      <c r="C84" s="96">
        <v>2260878801</v>
      </c>
      <c r="D84" s="109">
        <v>46023</v>
      </c>
      <c r="E84" s="70" t="s">
        <v>97</v>
      </c>
      <c r="F84" s="97">
        <f>164424/1000</f>
        <v>164.42400000000001</v>
      </c>
      <c r="G84" s="100"/>
      <c r="H84" s="187"/>
      <c r="I84" s="101"/>
    </row>
    <row r="85" spans="1:9" s="98" customFormat="1" ht="30" x14ac:dyDescent="0.25">
      <c r="A85" s="94">
        <f t="shared" si="4"/>
        <v>77</v>
      </c>
      <c r="B85" s="95" t="s">
        <v>217</v>
      </c>
      <c r="C85" s="96">
        <v>2260878801</v>
      </c>
      <c r="D85" s="109">
        <v>46023</v>
      </c>
      <c r="E85" s="70" t="s">
        <v>97</v>
      </c>
      <c r="F85" s="97">
        <f>119172/1000</f>
        <v>119.172</v>
      </c>
      <c r="G85" s="100"/>
      <c r="H85" s="187"/>
      <c r="I85" s="101"/>
    </row>
    <row r="86" spans="1:9" s="98" customFormat="1" ht="30" x14ac:dyDescent="0.25">
      <c r="A86" s="94">
        <f t="shared" si="4"/>
        <v>78</v>
      </c>
      <c r="B86" s="95" t="s">
        <v>218</v>
      </c>
      <c r="C86" s="96">
        <v>2260878801</v>
      </c>
      <c r="D86" s="109">
        <v>46023</v>
      </c>
      <c r="E86" s="70" t="s">
        <v>97</v>
      </c>
      <c r="F86" s="97">
        <f>105300/1000</f>
        <v>105.3</v>
      </c>
      <c r="G86" s="100"/>
      <c r="H86" s="187"/>
      <c r="I86" s="101"/>
    </row>
    <row r="87" spans="1:9" s="98" customFormat="1" ht="31.5" customHeight="1" x14ac:dyDescent="0.25">
      <c r="A87" s="94">
        <f t="shared" si="4"/>
        <v>79</v>
      </c>
      <c r="B87" s="95" t="s">
        <v>219</v>
      </c>
      <c r="C87" s="96">
        <v>2260878801</v>
      </c>
      <c r="D87" s="109">
        <v>46023</v>
      </c>
      <c r="E87" s="70" t="s">
        <v>97</v>
      </c>
      <c r="F87" s="97">
        <f>106548/1000</f>
        <v>106.548</v>
      </c>
      <c r="G87" s="100"/>
      <c r="H87" s="187"/>
      <c r="I87" s="101"/>
    </row>
    <row r="88" spans="1:9" s="98" customFormat="1" ht="30" x14ac:dyDescent="0.25">
      <c r="A88" s="94">
        <f t="shared" si="4"/>
        <v>80</v>
      </c>
      <c r="B88" s="95" t="s">
        <v>220</v>
      </c>
      <c r="C88" s="96">
        <v>2260878801</v>
      </c>
      <c r="D88" s="109">
        <v>46023</v>
      </c>
      <c r="E88" s="70" t="s">
        <v>97</v>
      </c>
      <c r="F88" s="110">
        <f>164400/1000</f>
        <v>164.4</v>
      </c>
      <c r="G88" s="97"/>
      <c r="H88" s="187"/>
      <c r="I88" s="99"/>
    </row>
    <row r="89" spans="1:9" s="98" customFormat="1" ht="30" x14ac:dyDescent="0.25">
      <c r="A89" s="94">
        <f t="shared" si="4"/>
        <v>81</v>
      </c>
      <c r="B89" s="95" t="s">
        <v>221</v>
      </c>
      <c r="C89" s="96">
        <v>2260878801</v>
      </c>
      <c r="D89" s="109">
        <v>46023</v>
      </c>
      <c r="E89" s="70" t="s">
        <v>97</v>
      </c>
      <c r="F89" s="110">
        <f>212856/1000</f>
        <v>212.85599999999999</v>
      </c>
      <c r="G89" s="97"/>
      <c r="H89" s="187"/>
      <c r="I89" s="99"/>
    </row>
    <row r="90" spans="1:9" s="98" customFormat="1" ht="30" x14ac:dyDescent="0.25">
      <c r="A90" s="94">
        <f t="shared" si="4"/>
        <v>82</v>
      </c>
      <c r="B90" s="95" t="s">
        <v>222</v>
      </c>
      <c r="C90" s="96">
        <v>2260878801</v>
      </c>
      <c r="D90" s="109">
        <v>46023</v>
      </c>
      <c r="E90" s="70" t="s">
        <v>97</v>
      </c>
      <c r="F90" s="110">
        <f>146628/1000</f>
        <v>146.62799999999999</v>
      </c>
      <c r="G90" s="97"/>
      <c r="H90" s="187"/>
      <c r="I90" s="99"/>
    </row>
    <row r="91" spans="1:9" s="98" customFormat="1" ht="30" x14ac:dyDescent="0.25">
      <c r="A91" s="94">
        <f t="shared" si="4"/>
        <v>83</v>
      </c>
      <c r="B91" s="95" t="s">
        <v>223</v>
      </c>
      <c r="C91" s="96">
        <v>2260878801</v>
      </c>
      <c r="D91" s="109">
        <v>46023</v>
      </c>
      <c r="E91" s="70" t="s">
        <v>97</v>
      </c>
      <c r="F91" s="110">
        <f>172404/1000</f>
        <v>172.404</v>
      </c>
      <c r="G91" s="97"/>
      <c r="H91" s="188"/>
      <c r="I91" s="99"/>
    </row>
    <row r="92" spans="1:9" s="4" customFormat="1" x14ac:dyDescent="0.25">
      <c r="A92" s="40"/>
      <c r="B92" s="27"/>
      <c r="C92" s="26"/>
      <c r="D92" s="44"/>
      <c r="E92" s="137"/>
      <c r="F92" s="39"/>
      <c r="G92" s="45">
        <v>386880</v>
      </c>
      <c r="H92" s="43"/>
    </row>
    <row r="93" spans="1:9" s="19" customFormat="1" ht="75" x14ac:dyDescent="0.25">
      <c r="A93" s="25">
        <f>A91+1</f>
        <v>84</v>
      </c>
      <c r="B93" s="113" t="s">
        <v>235</v>
      </c>
      <c r="C93" s="50">
        <v>2250864659</v>
      </c>
      <c r="D93" s="51">
        <v>46054</v>
      </c>
      <c r="E93" s="138" t="s">
        <v>95</v>
      </c>
      <c r="F93" s="82">
        <f>103764/1000</f>
        <v>103.764</v>
      </c>
      <c r="G93" s="48"/>
      <c r="H93" s="185" t="s">
        <v>94</v>
      </c>
    </row>
    <row r="94" spans="1:9" s="19" customFormat="1" ht="75" x14ac:dyDescent="0.25">
      <c r="A94" s="25">
        <f>A93+1</f>
        <v>85</v>
      </c>
      <c r="B94" s="114" t="s">
        <v>93</v>
      </c>
      <c r="C94" s="50">
        <v>2250864659</v>
      </c>
      <c r="D94" s="51">
        <v>46174</v>
      </c>
      <c r="E94" s="111" t="s">
        <v>95</v>
      </c>
      <c r="F94" s="83">
        <f>50000/1000</f>
        <v>50</v>
      </c>
      <c r="G94" s="48"/>
      <c r="H94" s="192"/>
    </row>
    <row r="95" spans="1:9" s="19" customFormat="1" ht="30" x14ac:dyDescent="0.25">
      <c r="A95" s="25">
        <f t="shared" ref="A95:A116" si="5">A94+1</f>
        <v>86</v>
      </c>
      <c r="B95" s="115" t="s">
        <v>35</v>
      </c>
      <c r="C95" s="50">
        <v>2250864659</v>
      </c>
      <c r="D95" s="51">
        <v>46357</v>
      </c>
      <c r="E95" s="70" t="s">
        <v>97</v>
      </c>
      <c r="F95" s="83">
        <f>173277/1000</f>
        <v>173.27699999999999</v>
      </c>
      <c r="G95" s="48"/>
      <c r="H95" s="192"/>
    </row>
    <row r="96" spans="1:9" s="19" customFormat="1" ht="30" x14ac:dyDescent="0.25">
      <c r="A96" s="25">
        <f t="shared" si="5"/>
        <v>87</v>
      </c>
      <c r="B96" s="115" t="s">
        <v>36</v>
      </c>
      <c r="C96" s="50">
        <v>2250864659</v>
      </c>
      <c r="D96" s="51">
        <v>46357</v>
      </c>
      <c r="E96" s="70" t="s">
        <v>97</v>
      </c>
      <c r="F96" s="83">
        <f>264461/1000</f>
        <v>264.46100000000001</v>
      </c>
      <c r="G96" s="48"/>
      <c r="H96" s="192"/>
    </row>
    <row r="97" spans="1:8" s="19" customFormat="1" ht="30" x14ac:dyDescent="0.25">
      <c r="A97" s="25">
        <f t="shared" si="5"/>
        <v>88</v>
      </c>
      <c r="B97" s="115" t="s">
        <v>85</v>
      </c>
      <c r="C97" s="50">
        <v>2250864659</v>
      </c>
      <c r="D97" s="51">
        <v>46357</v>
      </c>
      <c r="E97" s="70" t="s">
        <v>97</v>
      </c>
      <c r="F97" s="83">
        <f>123372/1000</f>
        <v>123.372</v>
      </c>
      <c r="G97" s="48"/>
      <c r="H97" s="192"/>
    </row>
    <row r="98" spans="1:8" s="19" customFormat="1" ht="30" x14ac:dyDescent="0.25">
      <c r="A98" s="25">
        <f t="shared" si="5"/>
        <v>89</v>
      </c>
      <c r="B98" s="115" t="s">
        <v>86</v>
      </c>
      <c r="C98" s="50">
        <v>2250864659</v>
      </c>
      <c r="D98" s="51">
        <v>46357</v>
      </c>
      <c r="E98" s="70" t="s">
        <v>97</v>
      </c>
      <c r="F98" s="83">
        <f>3206160/1000</f>
        <v>3206.16</v>
      </c>
      <c r="G98" s="48"/>
      <c r="H98" s="192"/>
    </row>
    <row r="99" spans="1:8" s="19" customFormat="1" ht="30" x14ac:dyDescent="0.25">
      <c r="A99" s="25">
        <f t="shared" si="5"/>
        <v>90</v>
      </c>
      <c r="B99" s="115" t="s">
        <v>87</v>
      </c>
      <c r="C99" s="50">
        <v>2250864659</v>
      </c>
      <c r="D99" s="51">
        <v>46357</v>
      </c>
      <c r="E99" s="70" t="s">
        <v>97</v>
      </c>
      <c r="F99" s="83">
        <f>550000/1000</f>
        <v>550</v>
      </c>
      <c r="G99" s="48"/>
      <c r="H99" s="192"/>
    </row>
    <row r="100" spans="1:8" s="19" customFormat="1" ht="45" x14ac:dyDescent="0.25">
      <c r="A100" s="25">
        <f t="shared" si="5"/>
        <v>91</v>
      </c>
      <c r="B100" s="115" t="s">
        <v>88</v>
      </c>
      <c r="C100" s="50">
        <v>2250864659</v>
      </c>
      <c r="D100" s="51">
        <v>46357</v>
      </c>
      <c r="E100" s="70" t="s">
        <v>97</v>
      </c>
      <c r="F100" s="83">
        <f>197410/1000</f>
        <v>197.41</v>
      </c>
      <c r="G100" s="48"/>
      <c r="H100" s="192"/>
    </row>
    <row r="101" spans="1:8" s="19" customFormat="1" ht="45" x14ac:dyDescent="0.25">
      <c r="A101" s="25">
        <f t="shared" si="5"/>
        <v>92</v>
      </c>
      <c r="B101" s="115" t="s">
        <v>89</v>
      </c>
      <c r="C101" s="50">
        <v>2250864659</v>
      </c>
      <c r="D101" s="51">
        <v>46357</v>
      </c>
      <c r="E101" s="70" t="s">
        <v>97</v>
      </c>
      <c r="F101" s="83">
        <f>398109.6/1000</f>
        <v>398.1096</v>
      </c>
      <c r="G101" s="48"/>
      <c r="H101" s="192"/>
    </row>
    <row r="102" spans="1:8" s="19" customFormat="1" ht="30" x14ac:dyDescent="0.25">
      <c r="A102" s="25">
        <f t="shared" si="5"/>
        <v>93</v>
      </c>
      <c r="B102" s="115" t="s">
        <v>90</v>
      </c>
      <c r="C102" s="50">
        <v>2250864659</v>
      </c>
      <c r="D102" s="51">
        <v>46357</v>
      </c>
      <c r="E102" s="70" t="s">
        <v>97</v>
      </c>
      <c r="F102" s="84">
        <f>170748/1000</f>
        <v>170.74799999999999</v>
      </c>
      <c r="G102" s="48"/>
      <c r="H102" s="192"/>
    </row>
    <row r="103" spans="1:8" s="19" customFormat="1" ht="45" x14ac:dyDescent="0.25">
      <c r="A103" s="25">
        <f t="shared" si="5"/>
        <v>94</v>
      </c>
      <c r="B103" s="115" t="s">
        <v>91</v>
      </c>
      <c r="C103" s="50">
        <v>2250864659</v>
      </c>
      <c r="D103" s="51">
        <v>46357</v>
      </c>
      <c r="E103" s="70" t="s">
        <v>97</v>
      </c>
      <c r="F103" s="83">
        <f>124658/1000</f>
        <v>124.658</v>
      </c>
      <c r="G103" s="48"/>
      <c r="H103" s="192"/>
    </row>
    <row r="104" spans="1:8" s="19" customFormat="1" ht="30" x14ac:dyDescent="0.25">
      <c r="A104" s="25">
        <f t="shared" si="5"/>
        <v>95</v>
      </c>
      <c r="B104" s="116" t="s">
        <v>92</v>
      </c>
      <c r="C104" s="50">
        <v>2250864659</v>
      </c>
      <c r="D104" s="51">
        <v>46357</v>
      </c>
      <c r="E104" s="70" t="s">
        <v>97</v>
      </c>
      <c r="F104" s="83">
        <f>236829.6/1000</f>
        <v>236.8296</v>
      </c>
      <c r="G104" s="48"/>
      <c r="H104" s="192"/>
    </row>
    <row r="105" spans="1:8" s="19" customFormat="1" ht="30" x14ac:dyDescent="0.25">
      <c r="A105" s="25">
        <f t="shared" si="5"/>
        <v>96</v>
      </c>
      <c r="B105" s="115" t="s">
        <v>35</v>
      </c>
      <c r="C105" s="50">
        <v>2250864659</v>
      </c>
      <c r="D105" s="51">
        <v>46357</v>
      </c>
      <c r="E105" s="70" t="s">
        <v>97</v>
      </c>
      <c r="F105" s="83">
        <f>101184/1000</f>
        <v>101.184</v>
      </c>
      <c r="G105" s="48"/>
      <c r="H105" s="192"/>
    </row>
    <row r="106" spans="1:8" s="19" customFormat="1" ht="30" x14ac:dyDescent="0.25">
      <c r="A106" s="25">
        <f t="shared" si="5"/>
        <v>97</v>
      </c>
      <c r="B106" s="115" t="s">
        <v>35</v>
      </c>
      <c r="C106" s="50">
        <v>2250864659</v>
      </c>
      <c r="D106" s="51">
        <v>46722</v>
      </c>
      <c r="E106" s="70" t="s">
        <v>97</v>
      </c>
      <c r="F106" s="83">
        <f>173277/1000</f>
        <v>173.27699999999999</v>
      </c>
      <c r="G106" s="48"/>
      <c r="H106" s="192"/>
    </row>
    <row r="107" spans="1:8" s="19" customFormat="1" ht="30" x14ac:dyDescent="0.25">
      <c r="A107" s="25">
        <f t="shared" si="5"/>
        <v>98</v>
      </c>
      <c r="B107" s="115" t="s">
        <v>36</v>
      </c>
      <c r="C107" s="50">
        <v>2250864659</v>
      </c>
      <c r="D107" s="51">
        <v>46722</v>
      </c>
      <c r="E107" s="70" t="s">
        <v>97</v>
      </c>
      <c r="F107" s="83">
        <f>264461/1000</f>
        <v>264.46100000000001</v>
      </c>
      <c r="G107" s="48"/>
      <c r="H107" s="192"/>
    </row>
    <row r="108" spans="1:8" s="19" customFormat="1" ht="30" x14ac:dyDescent="0.25">
      <c r="A108" s="25">
        <f t="shared" si="5"/>
        <v>99</v>
      </c>
      <c r="B108" s="111" t="s">
        <v>85</v>
      </c>
      <c r="C108" s="50">
        <v>2250864659</v>
      </c>
      <c r="D108" s="51">
        <v>46722</v>
      </c>
      <c r="E108" s="70" t="s">
        <v>97</v>
      </c>
      <c r="F108" s="83">
        <f>123372/1000</f>
        <v>123.372</v>
      </c>
      <c r="G108" s="48"/>
      <c r="H108" s="192"/>
    </row>
    <row r="109" spans="1:8" s="19" customFormat="1" ht="30" x14ac:dyDescent="0.25">
      <c r="A109" s="25">
        <f t="shared" si="5"/>
        <v>100</v>
      </c>
      <c r="B109" s="111" t="s">
        <v>86</v>
      </c>
      <c r="C109" s="50">
        <v>2250864659</v>
      </c>
      <c r="D109" s="51">
        <v>46722</v>
      </c>
      <c r="E109" s="70" t="s">
        <v>97</v>
      </c>
      <c r="F109" s="83">
        <f>3206160/1000</f>
        <v>3206.16</v>
      </c>
      <c r="G109" s="48"/>
      <c r="H109" s="192"/>
    </row>
    <row r="110" spans="1:8" s="19" customFormat="1" ht="30" x14ac:dyDescent="0.25">
      <c r="A110" s="25">
        <f t="shared" si="5"/>
        <v>101</v>
      </c>
      <c r="B110" s="111" t="s">
        <v>87</v>
      </c>
      <c r="C110" s="50">
        <v>2250864659</v>
      </c>
      <c r="D110" s="51">
        <v>46722</v>
      </c>
      <c r="E110" s="70" t="s">
        <v>97</v>
      </c>
      <c r="F110" s="83">
        <f>550000/1000</f>
        <v>550</v>
      </c>
      <c r="G110" s="48"/>
      <c r="H110" s="192"/>
    </row>
    <row r="111" spans="1:8" s="19" customFormat="1" ht="45" x14ac:dyDescent="0.25">
      <c r="A111" s="25">
        <f t="shared" si="5"/>
        <v>102</v>
      </c>
      <c r="B111" s="111" t="s">
        <v>88</v>
      </c>
      <c r="C111" s="50">
        <v>2250864659</v>
      </c>
      <c r="D111" s="51">
        <v>46722</v>
      </c>
      <c r="E111" s="70" t="s">
        <v>97</v>
      </c>
      <c r="F111" s="83">
        <f>197410/1000</f>
        <v>197.41</v>
      </c>
      <c r="G111" s="48"/>
      <c r="H111" s="192"/>
    </row>
    <row r="112" spans="1:8" s="19" customFormat="1" ht="45" x14ac:dyDescent="0.25">
      <c r="A112" s="25">
        <f t="shared" si="5"/>
        <v>103</v>
      </c>
      <c r="B112" s="111" t="s">
        <v>89</v>
      </c>
      <c r="C112" s="50">
        <v>2250864659</v>
      </c>
      <c r="D112" s="51">
        <v>46722</v>
      </c>
      <c r="E112" s="70" t="s">
        <v>97</v>
      </c>
      <c r="F112" s="83">
        <f>398109.6/1000</f>
        <v>398.1096</v>
      </c>
      <c r="G112" s="48"/>
      <c r="H112" s="192"/>
    </row>
    <row r="113" spans="1:8" s="19" customFormat="1" ht="30" x14ac:dyDescent="0.25">
      <c r="A113" s="25">
        <f t="shared" si="5"/>
        <v>104</v>
      </c>
      <c r="B113" s="111" t="s">
        <v>90</v>
      </c>
      <c r="C113" s="50">
        <v>2250864659</v>
      </c>
      <c r="D113" s="51">
        <v>46722</v>
      </c>
      <c r="E113" s="70" t="s">
        <v>97</v>
      </c>
      <c r="F113" s="84">
        <f>170748/1000</f>
        <v>170.74799999999999</v>
      </c>
      <c r="G113" s="48"/>
      <c r="H113" s="192"/>
    </row>
    <row r="114" spans="1:8" s="19" customFormat="1" ht="45" x14ac:dyDescent="0.25">
      <c r="A114" s="25">
        <f t="shared" si="5"/>
        <v>105</v>
      </c>
      <c r="B114" s="111" t="s">
        <v>91</v>
      </c>
      <c r="C114" s="50">
        <v>2250864659</v>
      </c>
      <c r="D114" s="51">
        <v>46722</v>
      </c>
      <c r="E114" s="70" t="s">
        <v>97</v>
      </c>
      <c r="F114" s="83">
        <f>124658/1000</f>
        <v>124.658</v>
      </c>
      <c r="G114" s="48"/>
      <c r="H114" s="192"/>
    </row>
    <row r="115" spans="1:8" s="19" customFormat="1" ht="30" x14ac:dyDescent="0.25">
      <c r="A115" s="25">
        <f t="shared" si="5"/>
        <v>106</v>
      </c>
      <c r="B115" s="112" t="s">
        <v>92</v>
      </c>
      <c r="C115" s="50">
        <v>2250864659</v>
      </c>
      <c r="D115" s="51">
        <v>46722</v>
      </c>
      <c r="E115" s="70" t="s">
        <v>97</v>
      </c>
      <c r="F115" s="83">
        <f>236829.6/1000</f>
        <v>236.8296</v>
      </c>
      <c r="G115" s="48"/>
      <c r="H115" s="192"/>
    </row>
    <row r="116" spans="1:8" s="19" customFormat="1" ht="30" x14ac:dyDescent="0.25">
      <c r="A116" s="25">
        <f t="shared" si="5"/>
        <v>107</v>
      </c>
      <c r="B116" s="111" t="s">
        <v>35</v>
      </c>
      <c r="C116" s="50">
        <v>2250864659</v>
      </c>
      <c r="D116" s="51">
        <v>46722</v>
      </c>
      <c r="E116" s="70" t="s">
        <v>97</v>
      </c>
      <c r="F116" s="83">
        <f>101184/1000</f>
        <v>101.184</v>
      </c>
      <c r="G116" s="48"/>
      <c r="H116" s="193"/>
    </row>
    <row r="117" spans="1:8" s="19" customFormat="1" x14ac:dyDescent="0.25">
      <c r="A117" s="26"/>
      <c r="B117" s="27"/>
      <c r="C117" s="26"/>
      <c r="D117" s="29"/>
      <c r="E117" s="132"/>
      <c r="F117" s="39"/>
      <c r="G117" s="46"/>
      <c r="H117" s="47"/>
    </row>
    <row r="118" spans="1:8" s="19" customFormat="1" ht="45" x14ac:dyDescent="0.25">
      <c r="A118" s="25">
        <f>A116+1</f>
        <v>108</v>
      </c>
      <c r="B118" s="55" t="s">
        <v>112</v>
      </c>
      <c r="C118" s="52">
        <v>2260880449</v>
      </c>
      <c r="D118" s="53">
        <v>46053</v>
      </c>
      <c r="E118" s="70" t="s">
        <v>97</v>
      </c>
      <c r="F118" s="85">
        <f>2900/1000</f>
        <v>2.9</v>
      </c>
      <c r="G118" s="48"/>
      <c r="H118" s="185" t="s">
        <v>141</v>
      </c>
    </row>
    <row r="119" spans="1:8" s="19" customFormat="1" ht="30" x14ac:dyDescent="0.25">
      <c r="A119" s="25">
        <f>A118+1</f>
        <v>109</v>
      </c>
      <c r="B119" s="55" t="s">
        <v>98</v>
      </c>
      <c r="C119" s="52">
        <v>2260880449</v>
      </c>
      <c r="D119" s="53">
        <v>46173</v>
      </c>
      <c r="E119" s="70" t="s">
        <v>97</v>
      </c>
      <c r="F119" s="85">
        <f>69058/1000</f>
        <v>69.058000000000007</v>
      </c>
      <c r="G119" s="48"/>
      <c r="H119" s="192"/>
    </row>
    <row r="120" spans="1:8" s="19" customFormat="1" ht="30" x14ac:dyDescent="0.25">
      <c r="A120" s="25">
        <f t="shared" ref="A120:A183" si="6">A119+1</f>
        <v>110</v>
      </c>
      <c r="B120" s="55" t="s">
        <v>99</v>
      </c>
      <c r="C120" s="52">
        <v>2260880449</v>
      </c>
      <c r="D120" s="53">
        <v>46173</v>
      </c>
      <c r="E120" s="70" t="s">
        <v>97</v>
      </c>
      <c r="F120" s="85">
        <f>101600/1000</f>
        <v>101.6</v>
      </c>
      <c r="G120" s="48"/>
      <c r="H120" s="192"/>
    </row>
    <row r="121" spans="1:8" s="19" customFormat="1" ht="30" x14ac:dyDescent="0.25">
      <c r="A121" s="25">
        <f t="shared" si="6"/>
        <v>111</v>
      </c>
      <c r="B121" s="55" t="s">
        <v>100</v>
      </c>
      <c r="C121" s="52">
        <v>2260880449</v>
      </c>
      <c r="D121" s="53">
        <v>46173</v>
      </c>
      <c r="E121" s="70" t="s">
        <v>97</v>
      </c>
      <c r="F121" s="85">
        <f>40000/1000</f>
        <v>40</v>
      </c>
      <c r="G121" s="48"/>
      <c r="H121" s="192"/>
    </row>
    <row r="122" spans="1:8" s="19" customFormat="1" ht="30" x14ac:dyDescent="0.25">
      <c r="A122" s="25">
        <f t="shared" si="6"/>
        <v>112</v>
      </c>
      <c r="B122" s="55" t="s">
        <v>101</v>
      </c>
      <c r="C122" s="52">
        <v>2260880449</v>
      </c>
      <c r="D122" s="53">
        <v>46173</v>
      </c>
      <c r="E122" s="70" t="s">
        <v>97</v>
      </c>
      <c r="F122" s="85">
        <f>382200/1000</f>
        <v>382.2</v>
      </c>
      <c r="G122" s="48"/>
      <c r="H122" s="192"/>
    </row>
    <row r="123" spans="1:8" s="19" customFormat="1" ht="30" x14ac:dyDescent="0.25">
      <c r="A123" s="25">
        <f t="shared" si="6"/>
        <v>113</v>
      </c>
      <c r="B123" s="55" t="s">
        <v>102</v>
      </c>
      <c r="C123" s="52">
        <v>2260880449</v>
      </c>
      <c r="D123" s="53">
        <v>46174</v>
      </c>
      <c r="E123" s="70" t="s">
        <v>97</v>
      </c>
      <c r="F123" s="85">
        <f>200000/1000</f>
        <v>200</v>
      </c>
      <c r="G123" s="48"/>
      <c r="H123" s="192"/>
    </row>
    <row r="124" spans="1:8" s="19" customFormat="1" ht="30" x14ac:dyDescent="0.25">
      <c r="A124" s="25">
        <f t="shared" si="6"/>
        <v>114</v>
      </c>
      <c r="B124" s="55" t="s">
        <v>103</v>
      </c>
      <c r="C124" s="52">
        <v>2260880449</v>
      </c>
      <c r="D124" s="53">
        <v>46174</v>
      </c>
      <c r="E124" s="70" t="s">
        <v>97</v>
      </c>
      <c r="F124" s="85">
        <f>50000/1000</f>
        <v>50</v>
      </c>
      <c r="G124" s="48"/>
      <c r="H124" s="192"/>
    </row>
    <row r="125" spans="1:8" s="19" customFormat="1" ht="45" x14ac:dyDescent="0.25">
      <c r="A125" s="25">
        <f t="shared" si="6"/>
        <v>115</v>
      </c>
      <c r="B125" s="55" t="s">
        <v>104</v>
      </c>
      <c r="C125" s="52">
        <v>2260880449</v>
      </c>
      <c r="D125" s="53">
        <v>46174</v>
      </c>
      <c r="E125" s="70" t="s">
        <v>97</v>
      </c>
      <c r="F125" s="85">
        <f>50000/1000</f>
        <v>50</v>
      </c>
      <c r="G125" s="48"/>
      <c r="H125" s="192"/>
    </row>
    <row r="126" spans="1:8" s="19" customFormat="1" ht="45" x14ac:dyDescent="0.25">
      <c r="A126" s="25">
        <f t="shared" si="6"/>
        <v>116</v>
      </c>
      <c r="B126" s="55" t="s">
        <v>105</v>
      </c>
      <c r="C126" s="52">
        <v>2260880449</v>
      </c>
      <c r="D126" s="53">
        <v>46174</v>
      </c>
      <c r="E126" s="70" t="s">
        <v>97</v>
      </c>
      <c r="F126" s="85">
        <f>125132/1000</f>
        <v>125.13200000000001</v>
      </c>
      <c r="G126" s="48"/>
      <c r="H126" s="192"/>
    </row>
    <row r="127" spans="1:8" s="19" customFormat="1" ht="30" x14ac:dyDescent="0.25">
      <c r="A127" s="25">
        <f t="shared" si="6"/>
        <v>117</v>
      </c>
      <c r="B127" s="55" t="s">
        <v>106</v>
      </c>
      <c r="C127" s="52">
        <v>2260880449</v>
      </c>
      <c r="D127" s="53">
        <v>46174</v>
      </c>
      <c r="E127" s="70" t="s">
        <v>97</v>
      </c>
      <c r="F127" s="85">
        <v>122.5</v>
      </c>
      <c r="G127" s="48"/>
      <c r="H127" s="192"/>
    </row>
    <row r="128" spans="1:8" s="19" customFormat="1" ht="30" x14ac:dyDescent="0.25">
      <c r="A128" s="25">
        <f t="shared" si="6"/>
        <v>118</v>
      </c>
      <c r="B128" s="55" t="s">
        <v>107</v>
      </c>
      <c r="C128" s="52">
        <v>2260880449</v>
      </c>
      <c r="D128" s="53">
        <v>46174</v>
      </c>
      <c r="E128" s="70" t="s">
        <v>97</v>
      </c>
      <c r="F128" s="85">
        <v>50</v>
      </c>
      <c r="G128" s="48"/>
      <c r="H128" s="192"/>
    </row>
    <row r="129" spans="1:8" s="19" customFormat="1" ht="30" x14ac:dyDescent="0.25">
      <c r="A129" s="25">
        <f t="shared" si="6"/>
        <v>119</v>
      </c>
      <c r="B129" s="55" t="s">
        <v>108</v>
      </c>
      <c r="C129" s="52">
        <v>2260880449</v>
      </c>
      <c r="D129" s="53">
        <v>46174</v>
      </c>
      <c r="E129" s="70" t="s">
        <v>97</v>
      </c>
      <c r="F129" s="85">
        <v>85</v>
      </c>
      <c r="G129" s="48"/>
      <c r="H129" s="192"/>
    </row>
    <row r="130" spans="1:8" s="19" customFormat="1" ht="30" x14ac:dyDescent="0.25">
      <c r="A130" s="25">
        <f t="shared" si="6"/>
        <v>120</v>
      </c>
      <c r="B130" s="55" t="s">
        <v>109</v>
      </c>
      <c r="C130" s="52">
        <v>2260880449</v>
      </c>
      <c r="D130" s="53">
        <v>46174</v>
      </c>
      <c r="E130" s="70" t="s">
        <v>97</v>
      </c>
      <c r="F130" s="85">
        <v>67.5</v>
      </c>
      <c r="G130" s="48"/>
      <c r="H130" s="192"/>
    </row>
    <row r="131" spans="1:8" s="19" customFormat="1" ht="30" x14ac:dyDescent="0.25">
      <c r="A131" s="25">
        <f t="shared" si="6"/>
        <v>121</v>
      </c>
      <c r="B131" s="55" t="s">
        <v>110</v>
      </c>
      <c r="C131" s="52">
        <v>2260880449</v>
      </c>
      <c r="D131" s="53">
        <v>46996</v>
      </c>
      <c r="E131" s="70" t="s">
        <v>97</v>
      </c>
      <c r="F131" s="85">
        <f>66402/1000</f>
        <v>66.402000000000001</v>
      </c>
      <c r="G131" s="48"/>
      <c r="H131" s="192"/>
    </row>
    <row r="132" spans="1:8" s="19" customFormat="1" ht="30" x14ac:dyDescent="0.25">
      <c r="A132" s="25">
        <f t="shared" si="6"/>
        <v>122</v>
      </c>
      <c r="B132" s="55" t="s">
        <v>111</v>
      </c>
      <c r="C132" s="52">
        <v>2260880449</v>
      </c>
      <c r="D132" s="53">
        <v>47026</v>
      </c>
      <c r="E132" s="70" t="s">
        <v>97</v>
      </c>
      <c r="F132" s="85">
        <f>85000/1000</f>
        <v>85</v>
      </c>
      <c r="G132" s="48"/>
      <c r="H132" s="192"/>
    </row>
    <row r="133" spans="1:8" s="19" customFormat="1" ht="73.5" customHeight="1" x14ac:dyDescent="0.25">
      <c r="A133" s="25">
        <f t="shared" si="6"/>
        <v>123</v>
      </c>
      <c r="B133" s="9" t="s">
        <v>113</v>
      </c>
      <c r="C133" s="52">
        <v>2260880449</v>
      </c>
      <c r="D133" s="54">
        <v>46366</v>
      </c>
      <c r="E133" s="70" t="s">
        <v>97</v>
      </c>
      <c r="F133" s="86">
        <f>61000/1000</f>
        <v>61</v>
      </c>
      <c r="G133" s="48"/>
      <c r="H133" s="192"/>
    </row>
    <row r="134" spans="1:8" s="19" customFormat="1" ht="30" x14ac:dyDescent="0.25">
      <c r="A134" s="25">
        <f t="shared" si="6"/>
        <v>124</v>
      </c>
      <c r="B134" s="9" t="s">
        <v>114</v>
      </c>
      <c r="C134" s="52">
        <v>2260880449</v>
      </c>
      <c r="D134" s="54">
        <v>46372</v>
      </c>
      <c r="E134" s="70" t="s">
        <v>97</v>
      </c>
      <c r="F134" s="86">
        <f>179301.21/1000</f>
        <v>179.30121</v>
      </c>
      <c r="G134" s="48"/>
      <c r="H134" s="192"/>
    </row>
    <row r="135" spans="1:8" s="19" customFormat="1" ht="60" x14ac:dyDescent="0.25">
      <c r="A135" s="25">
        <f t="shared" si="6"/>
        <v>125</v>
      </c>
      <c r="B135" s="9" t="s">
        <v>115</v>
      </c>
      <c r="C135" s="52">
        <v>2260880449</v>
      </c>
      <c r="D135" s="54">
        <v>46384</v>
      </c>
      <c r="E135" s="70" t="s">
        <v>97</v>
      </c>
      <c r="F135" s="86">
        <f>180208.7/1000</f>
        <v>180.20870000000002</v>
      </c>
      <c r="G135" s="48"/>
      <c r="H135" s="192"/>
    </row>
    <row r="136" spans="1:8" s="19" customFormat="1" ht="30" x14ac:dyDescent="0.25">
      <c r="A136" s="25">
        <f t="shared" si="6"/>
        <v>126</v>
      </c>
      <c r="B136" s="9" t="s">
        <v>18</v>
      </c>
      <c r="C136" s="52">
        <v>2260880449</v>
      </c>
      <c r="D136" s="54">
        <v>46384</v>
      </c>
      <c r="E136" s="131" t="s">
        <v>97</v>
      </c>
      <c r="F136" s="86">
        <f>754985/1000</f>
        <v>754.98500000000001</v>
      </c>
      <c r="G136" s="48"/>
      <c r="H136" s="192"/>
    </row>
    <row r="137" spans="1:8" s="19" customFormat="1" ht="30" x14ac:dyDescent="0.25">
      <c r="A137" s="25">
        <f t="shared" si="6"/>
        <v>127</v>
      </c>
      <c r="B137" s="9" t="s">
        <v>116</v>
      </c>
      <c r="C137" s="52">
        <v>2260880449</v>
      </c>
      <c r="D137" s="54">
        <v>46384</v>
      </c>
      <c r="E137" s="131" t="s">
        <v>97</v>
      </c>
      <c r="F137" s="86">
        <f>401045.48/1000</f>
        <v>401.04548</v>
      </c>
      <c r="G137" s="48"/>
      <c r="H137" s="192"/>
    </row>
    <row r="138" spans="1:8" s="19" customFormat="1" ht="30" x14ac:dyDescent="0.25">
      <c r="A138" s="25">
        <f t="shared" si="6"/>
        <v>128</v>
      </c>
      <c r="B138" s="9" t="s">
        <v>117</v>
      </c>
      <c r="C138" s="52">
        <v>2260880449</v>
      </c>
      <c r="D138" s="54">
        <v>46384</v>
      </c>
      <c r="E138" s="131" t="s">
        <v>97</v>
      </c>
      <c r="F138" s="86">
        <f>141285.52/1000</f>
        <v>141.28551999999999</v>
      </c>
      <c r="G138" s="48"/>
      <c r="H138" s="192"/>
    </row>
    <row r="139" spans="1:8" s="19" customFormat="1" ht="31.5" customHeight="1" x14ac:dyDescent="0.25">
      <c r="A139" s="25">
        <f t="shared" si="6"/>
        <v>129</v>
      </c>
      <c r="B139" s="9" t="s">
        <v>118</v>
      </c>
      <c r="C139" s="52">
        <v>2260880449</v>
      </c>
      <c r="D139" s="54">
        <v>46384</v>
      </c>
      <c r="E139" s="131" t="s">
        <v>97</v>
      </c>
      <c r="F139" s="86">
        <f>410457.34/1000</f>
        <v>410.45734000000004</v>
      </c>
      <c r="G139" s="48"/>
      <c r="H139" s="192"/>
    </row>
    <row r="140" spans="1:8" s="19" customFormat="1" ht="30" x14ac:dyDescent="0.25">
      <c r="A140" s="25">
        <f t="shared" si="6"/>
        <v>130</v>
      </c>
      <c r="B140" s="9" t="s">
        <v>119</v>
      </c>
      <c r="C140" s="52">
        <v>2260880449</v>
      </c>
      <c r="D140" s="54">
        <v>46384</v>
      </c>
      <c r="E140" s="131" t="s">
        <v>97</v>
      </c>
      <c r="F140" s="86">
        <f>251016.23/1000</f>
        <v>251.01623000000001</v>
      </c>
      <c r="G140" s="48"/>
      <c r="H140" s="192"/>
    </row>
    <row r="141" spans="1:8" s="19" customFormat="1" ht="30" x14ac:dyDescent="0.25">
      <c r="A141" s="25">
        <f t="shared" si="6"/>
        <v>131</v>
      </c>
      <c r="B141" s="9" t="s">
        <v>86</v>
      </c>
      <c r="C141" s="52">
        <v>2260880449</v>
      </c>
      <c r="D141" s="54">
        <v>46384</v>
      </c>
      <c r="E141" s="131" t="s">
        <v>97</v>
      </c>
      <c r="F141" s="86">
        <f>3537386.11/1000</f>
        <v>3537.3861099999999</v>
      </c>
      <c r="G141" s="48"/>
      <c r="H141" s="192"/>
    </row>
    <row r="142" spans="1:8" s="19" customFormat="1" ht="45" x14ac:dyDescent="0.25">
      <c r="A142" s="25">
        <f t="shared" si="6"/>
        <v>132</v>
      </c>
      <c r="B142" s="9" t="s">
        <v>120</v>
      </c>
      <c r="C142" s="52">
        <v>2260880449</v>
      </c>
      <c r="D142" s="54">
        <v>46384</v>
      </c>
      <c r="E142" s="131" t="s">
        <v>97</v>
      </c>
      <c r="F142" s="86">
        <f>109914.49/1000</f>
        <v>109.91449</v>
      </c>
      <c r="G142" s="48"/>
      <c r="H142" s="192"/>
    </row>
    <row r="143" spans="1:8" s="19" customFormat="1" ht="30" x14ac:dyDescent="0.25">
      <c r="A143" s="25">
        <f t="shared" si="6"/>
        <v>133</v>
      </c>
      <c r="B143" s="9" t="s">
        <v>121</v>
      </c>
      <c r="C143" s="52">
        <v>2260880449</v>
      </c>
      <c r="D143" s="54">
        <v>46384</v>
      </c>
      <c r="E143" s="131" t="s">
        <v>97</v>
      </c>
      <c r="F143" s="86">
        <f>89828.17/1000</f>
        <v>89.82817</v>
      </c>
      <c r="G143" s="48"/>
      <c r="H143" s="192"/>
    </row>
    <row r="144" spans="1:8" s="19" customFormat="1" ht="30" x14ac:dyDescent="0.25">
      <c r="A144" s="25">
        <f t="shared" si="6"/>
        <v>134</v>
      </c>
      <c r="B144" s="9" t="s">
        <v>122</v>
      </c>
      <c r="C144" s="52">
        <v>2260880449</v>
      </c>
      <c r="D144" s="54">
        <v>46384</v>
      </c>
      <c r="E144" s="131" t="s">
        <v>97</v>
      </c>
      <c r="F144" s="86">
        <f>19730.88/1000</f>
        <v>19.730880000000003</v>
      </c>
      <c r="G144" s="48"/>
      <c r="H144" s="192"/>
    </row>
    <row r="145" spans="1:8" s="19" customFormat="1" ht="30" x14ac:dyDescent="0.25">
      <c r="A145" s="25">
        <f t="shared" si="6"/>
        <v>135</v>
      </c>
      <c r="B145" s="9" t="s">
        <v>45</v>
      </c>
      <c r="C145" s="52">
        <v>2260880449</v>
      </c>
      <c r="D145" s="54">
        <v>46384</v>
      </c>
      <c r="E145" s="131" t="s">
        <v>97</v>
      </c>
      <c r="F145" s="86">
        <f>97643.52/1000</f>
        <v>97.643520000000009</v>
      </c>
      <c r="G145" s="48"/>
      <c r="H145" s="192"/>
    </row>
    <row r="146" spans="1:8" s="19" customFormat="1" ht="30" x14ac:dyDescent="0.25">
      <c r="A146" s="25">
        <f t="shared" si="6"/>
        <v>136</v>
      </c>
      <c r="B146" s="9" t="s">
        <v>123</v>
      </c>
      <c r="C146" s="52">
        <v>2260880449</v>
      </c>
      <c r="D146" s="54">
        <v>46384</v>
      </c>
      <c r="E146" s="131" t="s">
        <v>97</v>
      </c>
      <c r="F146" s="86">
        <f>55246.46/1000</f>
        <v>55.246459999999999</v>
      </c>
      <c r="G146" s="48"/>
      <c r="H146" s="192"/>
    </row>
    <row r="147" spans="1:8" s="19" customFormat="1" ht="30" x14ac:dyDescent="0.25">
      <c r="A147" s="25">
        <f t="shared" si="6"/>
        <v>137</v>
      </c>
      <c r="B147" s="9" t="s">
        <v>124</v>
      </c>
      <c r="C147" s="52">
        <v>2260880449</v>
      </c>
      <c r="D147" s="54">
        <v>46384</v>
      </c>
      <c r="E147" s="131" t="s">
        <v>97</v>
      </c>
      <c r="F147" s="86">
        <f>177577.92/1000</f>
        <v>177.57792000000001</v>
      </c>
      <c r="G147" s="48"/>
      <c r="H147" s="192"/>
    </row>
    <row r="148" spans="1:8" s="19" customFormat="1" ht="30" x14ac:dyDescent="0.25">
      <c r="A148" s="25">
        <f t="shared" si="6"/>
        <v>138</v>
      </c>
      <c r="B148" s="9" t="s">
        <v>125</v>
      </c>
      <c r="C148" s="52">
        <v>2260880449</v>
      </c>
      <c r="D148" s="54">
        <v>46384</v>
      </c>
      <c r="E148" s="131" t="s">
        <v>97</v>
      </c>
      <c r="F148" s="86">
        <f>50412.34/1000</f>
        <v>50.412339999999993</v>
      </c>
      <c r="G148" s="48"/>
      <c r="H148" s="192"/>
    </row>
    <row r="149" spans="1:8" s="19" customFormat="1" ht="30" x14ac:dyDescent="0.25">
      <c r="A149" s="25">
        <f t="shared" si="6"/>
        <v>139</v>
      </c>
      <c r="B149" s="9" t="s">
        <v>126</v>
      </c>
      <c r="C149" s="52">
        <v>2260880449</v>
      </c>
      <c r="D149" s="54">
        <v>46384</v>
      </c>
      <c r="E149" s="131" t="s">
        <v>97</v>
      </c>
      <c r="F149" s="86">
        <f>369077.07/1000</f>
        <v>369.07706999999999</v>
      </c>
      <c r="G149" s="48"/>
      <c r="H149" s="192"/>
    </row>
    <row r="150" spans="1:8" s="19" customFormat="1" ht="45" x14ac:dyDescent="0.25">
      <c r="A150" s="25">
        <f t="shared" si="6"/>
        <v>140</v>
      </c>
      <c r="B150" s="9" t="s">
        <v>127</v>
      </c>
      <c r="C150" s="52">
        <v>2260880449</v>
      </c>
      <c r="D150" s="54">
        <v>46384</v>
      </c>
      <c r="E150" s="131" t="s">
        <v>97</v>
      </c>
      <c r="F150" s="86">
        <f>78002.29/1000</f>
        <v>78.002289999999988</v>
      </c>
      <c r="G150" s="48"/>
      <c r="H150" s="192"/>
    </row>
    <row r="151" spans="1:8" s="19" customFormat="1" ht="30" x14ac:dyDescent="0.25">
      <c r="A151" s="25">
        <f t="shared" si="6"/>
        <v>141</v>
      </c>
      <c r="B151" s="9" t="s">
        <v>128</v>
      </c>
      <c r="C151" s="52">
        <v>2260880449</v>
      </c>
      <c r="D151" s="54">
        <v>46384</v>
      </c>
      <c r="E151" s="131" t="s">
        <v>97</v>
      </c>
      <c r="F151" s="86">
        <f>331589/1000</f>
        <v>331.589</v>
      </c>
      <c r="G151" s="48"/>
      <c r="H151" s="192"/>
    </row>
    <row r="152" spans="1:8" s="19" customFormat="1" ht="30" x14ac:dyDescent="0.25">
      <c r="A152" s="25">
        <f t="shared" si="6"/>
        <v>142</v>
      </c>
      <c r="B152" s="9" t="s">
        <v>129</v>
      </c>
      <c r="C152" s="52">
        <v>2260880449</v>
      </c>
      <c r="D152" s="54">
        <v>46384</v>
      </c>
      <c r="E152" s="131" t="s">
        <v>97</v>
      </c>
      <c r="F152" s="86">
        <f>49228.77/1000</f>
        <v>49.228769999999997</v>
      </c>
      <c r="G152" s="48"/>
      <c r="H152" s="192"/>
    </row>
    <row r="153" spans="1:8" s="19" customFormat="1" ht="30" x14ac:dyDescent="0.25">
      <c r="A153" s="25">
        <f t="shared" si="6"/>
        <v>143</v>
      </c>
      <c r="B153" s="9" t="s">
        <v>35</v>
      </c>
      <c r="C153" s="52">
        <v>2260880449</v>
      </c>
      <c r="D153" s="54">
        <v>46384</v>
      </c>
      <c r="E153" s="131" t="s">
        <v>97</v>
      </c>
      <c r="F153" s="86">
        <f>105231.36/1000</f>
        <v>105.23136</v>
      </c>
      <c r="G153" s="48"/>
      <c r="H153" s="192"/>
    </row>
    <row r="154" spans="1:8" s="19" customFormat="1" ht="90" x14ac:dyDescent="0.25">
      <c r="A154" s="25">
        <f t="shared" si="6"/>
        <v>144</v>
      </c>
      <c r="B154" s="9" t="s">
        <v>130</v>
      </c>
      <c r="C154" s="52">
        <v>2260880449</v>
      </c>
      <c r="D154" s="54">
        <v>46384</v>
      </c>
      <c r="E154" s="131" t="s">
        <v>97</v>
      </c>
      <c r="F154" s="86">
        <v>85</v>
      </c>
      <c r="G154" s="48"/>
      <c r="H154" s="192"/>
    </row>
    <row r="155" spans="1:8" s="19" customFormat="1" ht="30" x14ac:dyDescent="0.25">
      <c r="A155" s="25">
        <f t="shared" si="6"/>
        <v>145</v>
      </c>
      <c r="B155" s="9" t="s">
        <v>131</v>
      </c>
      <c r="C155" s="52">
        <v>2260880449</v>
      </c>
      <c r="D155" s="54">
        <v>46384</v>
      </c>
      <c r="E155" s="131" t="s">
        <v>97</v>
      </c>
      <c r="F155" s="86">
        <v>85.2</v>
      </c>
      <c r="G155" s="48"/>
      <c r="H155" s="192"/>
    </row>
    <row r="156" spans="1:8" s="19" customFormat="1" ht="60" x14ac:dyDescent="0.25">
      <c r="A156" s="25">
        <f t="shared" si="6"/>
        <v>146</v>
      </c>
      <c r="B156" s="9" t="s">
        <v>132</v>
      </c>
      <c r="C156" s="52">
        <v>2260880449</v>
      </c>
      <c r="D156" s="54">
        <v>46384</v>
      </c>
      <c r="E156" s="131" t="s">
        <v>97</v>
      </c>
      <c r="F156" s="86">
        <v>280</v>
      </c>
      <c r="G156" s="48"/>
      <c r="H156" s="192"/>
    </row>
    <row r="157" spans="1:8" s="19" customFormat="1" ht="30" x14ac:dyDescent="0.25">
      <c r="A157" s="25">
        <f t="shared" si="6"/>
        <v>147</v>
      </c>
      <c r="B157" s="9" t="s">
        <v>133</v>
      </c>
      <c r="C157" s="52">
        <v>2260880449</v>
      </c>
      <c r="D157" s="54">
        <v>46783</v>
      </c>
      <c r="E157" s="131" t="s">
        <v>97</v>
      </c>
      <c r="F157" s="86">
        <f>63028.1/1000</f>
        <v>63.028100000000002</v>
      </c>
      <c r="G157" s="48"/>
      <c r="H157" s="192"/>
    </row>
    <row r="158" spans="1:8" s="19" customFormat="1" ht="45" x14ac:dyDescent="0.25">
      <c r="A158" s="25">
        <f t="shared" si="6"/>
        <v>148</v>
      </c>
      <c r="B158" s="9" t="s">
        <v>112</v>
      </c>
      <c r="C158" s="52">
        <v>2260880449</v>
      </c>
      <c r="D158" s="54">
        <v>46783</v>
      </c>
      <c r="E158" s="131" t="s">
        <v>97</v>
      </c>
      <c r="F158" s="86">
        <f>23707.74/1000</f>
        <v>23.707740000000001</v>
      </c>
      <c r="G158" s="48"/>
      <c r="H158" s="192"/>
    </row>
    <row r="159" spans="1:8" s="19" customFormat="1" ht="30" x14ac:dyDescent="0.25">
      <c r="A159" s="25">
        <f t="shared" si="6"/>
        <v>149</v>
      </c>
      <c r="B159" s="9" t="s">
        <v>134</v>
      </c>
      <c r="C159" s="52">
        <v>2260880449</v>
      </c>
      <c r="D159" s="54">
        <v>46904</v>
      </c>
      <c r="E159" s="131" t="s">
        <v>97</v>
      </c>
      <c r="F159" s="86">
        <v>40</v>
      </c>
      <c r="G159" s="48"/>
      <c r="H159" s="192"/>
    </row>
    <row r="160" spans="1:8" s="19" customFormat="1" ht="30" x14ac:dyDescent="0.25">
      <c r="A160" s="25">
        <f t="shared" si="6"/>
        <v>150</v>
      </c>
      <c r="B160" s="9" t="s">
        <v>102</v>
      </c>
      <c r="C160" s="52">
        <v>2260880449</v>
      </c>
      <c r="D160" s="54">
        <v>46539</v>
      </c>
      <c r="E160" s="131" t="s">
        <v>97</v>
      </c>
      <c r="F160" s="86">
        <v>200</v>
      </c>
      <c r="G160" s="48"/>
      <c r="H160" s="192"/>
    </row>
    <row r="161" spans="1:8" s="19" customFormat="1" ht="30" x14ac:dyDescent="0.25">
      <c r="A161" s="25">
        <f t="shared" si="6"/>
        <v>151</v>
      </c>
      <c r="B161" s="9" t="s">
        <v>103</v>
      </c>
      <c r="C161" s="52">
        <v>2260880449</v>
      </c>
      <c r="D161" s="54">
        <v>46539</v>
      </c>
      <c r="E161" s="131" t="s">
        <v>97</v>
      </c>
      <c r="F161" s="86">
        <v>50</v>
      </c>
      <c r="G161" s="48"/>
      <c r="H161" s="192"/>
    </row>
    <row r="162" spans="1:8" s="19" customFormat="1" ht="45" x14ac:dyDescent="0.25">
      <c r="A162" s="25">
        <f t="shared" si="6"/>
        <v>152</v>
      </c>
      <c r="B162" s="9" t="s">
        <v>104</v>
      </c>
      <c r="C162" s="52">
        <v>2260880449</v>
      </c>
      <c r="D162" s="54">
        <v>46539</v>
      </c>
      <c r="E162" s="131" t="s">
        <v>97</v>
      </c>
      <c r="F162" s="86">
        <v>50</v>
      </c>
      <c r="G162" s="48"/>
      <c r="H162" s="192"/>
    </row>
    <row r="163" spans="1:8" s="19" customFormat="1" ht="45" x14ac:dyDescent="0.25">
      <c r="A163" s="25">
        <f t="shared" si="6"/>
        <v>153</v>
      </c>
      <c r="B163" s="9" t="s">
        <v>105</v>
      </c>
      <c r="C163" s="52">
        <v>2260880449</v>
      </c>
      <c r="D163" s="54">
        <v>46539</v>
      </c>
      <c r="E163" s="131" t="s">
        <v>97</v>
      </c>
      <c r="F163" s="86">
        <f>125132/1000</f>
        <v>125.13200000000001</v>
      </c>
      <c r="G163" s="48"/>
      <c r="H163" s="192"/>
    </row>
    <row r="164" spans="1:8" s="19" customFormat="1" ht="30" x14ac:dyDescent="0.25">
      <c r="A164" s="25">
        <f t="shared" si="6"/>
        <v>154</v>
      </c>
      <c r="B164" s="9" t="s">
        <v>106</v>
      </c>
      <c r="C164" s="52">
        <v>2260880449</v>
      </c>
      <c r="D164" s="54">
        <v>46539</v>
      </c>
      <c r="E164" s="131" t="s">
        <v>97</v>
      </c>
      <c r="F164" s="86">
        <f>122500/1000</f>
        <v>122.5</v>
      </c>
      <c r="G164" s="48"/>
      <c r="H164" s="192"/>
    </row>
    <row r="165" spans="1:8" s="19" customFormat="1" ht="30" x14ac:dyDescent="0.25">
      <c r="A165" s="25">
        <f t="shared" si="6"/>
        <v>155</v>
      </c>
      <c r="B165" s="9" t="s">
        <v>107</v>
      </c>
      <c r="C165" s="52">
        <v>2260880449</v>
      </c>
      <c r="D165" s="54">
        <v>46539</v>
      </c>
      <c r="E165" s="131" t="s">
        <v>97</v>
      </c>
      <c r="F165" s="86">
        <v>50</v>
      </c>
      <c r="G165" s="48"/>
      <c r="H165" s="192"/>
    </row>
    <row r="166" spans="1:8" s="19" customFormat="1" ht="30" x14ac:dyDescent="0.25">
      <c r="A166" s="25">
        <f t="shared" si="6"/>
        <v>156</v>
      </c>
      <c r="B166" s="9" t="s">
        <v>108</v>
      </c>
      <c r="C166" s="52">
        <v>2260880449</v>
      </c>
      <c r="D166" s="54">
        <v>46539</v>
      </c>
      <c r="E166" s="131" t="s">
        <v>97</v>
      </c>
      <c r="F166" s="86">
        <v>85</v>
      </c>
      <c r="G166" s="48"/>
      <c r="H166" s="192"/>
    </row>
    <row r="167" spans="1:8" s="19" customFormat="1" ht="30" x14ac:dyDescent="0.25">
      <c r="A167" s="25">
        <f t="shared" si="6"/>
        <v>157</v>
      </c>
      <c r="B167" s="9" t="s">
        <v>109</v>
      </c>
      <c r="C167" s="52">
        <v>2260880449</v>
      </c>
      <c r="D167" s="54">
        <v>46539</v>
      </c>
      <c r="E167" s="131" t="s">
        <v>97</v>
      </c>
      <c r="F167" s="86">
        <v>67.5</v>
      </c>
      <c r="G167" s="48"/>
      <c r="H167" s="192"/>
    </row>
    <row r="168" spans="1:8" s="19" customFormat="1" ht="30" x14ac:dyDescent="0.25">
      <c r="A168" s="25">
        <f t="shared" si="6"/>
        <v>158</v>
      </c>
      <c r="B168" s="9" t="s">
        <v>135</v>
      </c>
      <c r="C168" s="52">
        <v>2260880449</v>
      </c>
      <c r="D168" s="54">
        <v>46539</v>
      </c>
      <c r="E168" s="131" t="s">
        <v>97</v>
      </c>
      <c r="F168" s="86">
        <v>61.16</v>
      </c>
      <c r="G168" s="48"/>
      <c r="H168" s="192"/>
    </row>
    <row r="169" spans="1:8" s="19" customFormat="1" ht="30" x14ac:dyDescent="0.25">
      <c r="A169" s="25">
        <f t="shared" si="6"/>
        <v>159</v>
      </c>
      <c r="B169" s="9" t="s">
        <v>136</v>
      </c>
      <c r="C169" s="52">
        <v>2260880449</v>
      </c>
      <c r="D169" s="54">
        <v>46539</v>
      </c>
      <c r="E169" s="131" t="s">
        <v>97</v>
      </c>
      <c r="F169" s="86">
        <v>101.6</v>
      </c>
      <c r="G169" s="48"/>
      <c r="H169" s="192"/>
    </row>
    <row r="170" spans="1:8" s="19" customFormat="1" ht="30" x14ac:dyDescent="0.25">
      <c r="A170" s="25">
        <f t="shared" si="6"/>
        <v>160</v>
      </c>
      <c r="B170" s="9" t="s">
        <v>137</v>
      </c>
      <c r="C170" s="52">
        <v>2260880449</v>
      </c>
      <c r="D170" s="54">
        <v>46569</v>
      </c>
      <c r="E170" s="131" t="s">
        <v>97</v>
      </c>
      <c r="F170" s="86">
        <f>9208.32/1000</f>
        <v>9.2083200000000005</v>
      </c>
      <c r="G170" s="48"/>
      <c r="H170" s="192"/>
    </row>
    <row r="171" spans="1:8" s="19" customFormat="1" ht="30" x14ac:dyDescent="0.25">
      <c r="A171" s="25">
        <f t="shared" si="6"/>
        <v>161</v>
      </c>
      <c r="B171" s="9" t="s">
        <v>110</v>
      </c>
      <c r="C171" s="52">
        <v>2260880449</v>
      </c>
      <c r="D171" s="54">
        <v>46630</v>
      </c>
      <c r="E171" s="131" t="s">
        <v>97</v>
      </c>
      <c r="F171" s="86">
        <f>69058/1000</f>
        <v>69.058000000000007</v>
      </c>
      <c r="G171" s="48"/>
      <c r="H171" s="192"/>
    </row>
    <row r="172" spans="1:8" s="19" customFormat="1" ht="30" x14ac:dyDescent="0.25">
      <c r="A172" s="25">
        <f t="shared" si="6"/>
        <v>162</v>
      </c>
      <c r="B172" s="9" t="s">
        <v>111</v>
      </c>
      <c r="C172" s="52">
        <v>2260880449</v>
      </c>
      <c r="D172" s="54">
        <v>46660</v>
      </c>
      <c r="E172" s="131" t="s">
        <v>97</v>
      </c>
      <c r="F172" s="86">
        <f>54347.61/1000</f>
        <v>54.347610000000003</v>
      </c>
      <c r="G172" s="48"/>
      <c r="H172" s="192"/>
    </row>
    <row r="173" spans="1:8" s="19" customFormat="1" ht="30" x14ac:dyDescent="0.25">
      <c r="A173" s="25">
        <f t="shared" si="6"/>
        <v>163</v>
      </c>
      <c r="B173" s="117" t="s">
        <v>114</v>
      </c>
      <c r="C173" s="52">
        <v>2260880449</v>
      </c>
      <c r="D173" s="53">
        <v>46737</v>
      </c>
      <c r="E173" s="139" t="s">
        <v>97</v>
      </c>
      <c r="F173" s="85">
        <f>186473/1000</f>
        <v>186.47300000000001</v>
      </c>
      <c r="G173" s="48"/>
      <c r="H173" s="192"/>
    </row>
    <row r="174" spans="1:8" s="19" customFormat="1" ht="60" x14ac:dyDescent="0.25">
      <c r="A174" s="25">
        <f t="shared" si="6"/>
        <v>164</v>
      </c>
      <c r="B174" s="117" t="s">
        <v>115</v>
      </c>
      <c r="C174" s="52">
        <v>2260880449</v>
      </c>
      <c r="D174" s="53">
        <v>46748</v>
      </c>
      <c r="E174" s="139" t="s">
        <v>97</v>
      </c>
      <c r="F174" s="85">
        <f>187417.15/1000</f>
        <v>187.41714999999999</v>
      </c>
      <c r="G174" s="48"/>
      <c r="H174" s="192"/>
    </row>
    <row r="175" spans="1:8" s="19" customFormat="1" ht="30" x14ac:dyDescent="0.25">
      <c r="A175" s="25">
        <f t="shared" si="6"/>
        <v>165</v>
      </c>
      <c r="B175" s="117" t="s">
        <v>18</v>
      </c>
      <c r="C175" s="52">
        <v>2260880449</v>
      </c>
      <c r="D175" s="53">
        <v>46748</v>
      </c>
      <c r="E175" s="139" t="s">
        <v>97</v>
      </c>
      <c r="F175" s="85">
        <f>806766/1000</f>
        <v>806.76599999999996</v>
      </c>
      <c r="G175" s="48"/>
      <c r="H175" s="192"/>
    </row>
    <row r="176" spans="1:8" s="19" customFormat="1" ht="30" x14ac:dyDescent="0.25">
      <c r="A176" s="25">
        <f t="shared" si="6"/>
        <v>166</v>
      </c>
      <c r="B176" s="117" t="s">
        <v>116</v>
      </c>
      <c r="C176" s="52">
        <v>2260880449</v>
      </c>
      <c r="D176" s="53">
        <v>46748</v>
      </c>
      <c r="E176" s="139" t="s">
        <v>97</v>
      </c>
      <c r="F176" s="85">
        <f>417092.02/1000</f>
        <v>417.09201999999999</v>
      </c>
      <c r="G176" s="48"/>
      <c r="H176" s="192"/>
    </row>
    <row r="177" spans="1:8" s="19" customFormat="1" ht="30" x14ac:dyDescent="0.25">
      <c r="A177" s="25">
        <f t="shared" si="6"/>
        <v>167</v>
      </c>
      <c r="B177" s="117" t="s">
        <v>117</v>
      </c>
      <c r="C177" s="52">
        <v>2260880449</v>
      </c>
      <c r="D177" s="53">
        <v>46748</v>
      </c>
      <c r="E177" s="139" t="s">
        <v>97</v>
      </c>
      <c r="F177" s="85">
        <f>146946.97/1000</f>
        <v>146.94696999999999</v>
      </c>
      <c r="G177" s="48"/>
      <c r="H177" s="192"/>
    </row>
    <row r="178" spans="1:8" s="19" customFormat="1" ht="45" x14ac:dyDescent="0.25">
      <c r="A178" s="25">
        <f t="shared" si="6"/>
        <v>168</v>
      </c>
      <c r="B178" s="117" t="s">
        <v>118</v>
      </c>
      <c r="C178" s="52">
        <v>2260880449</v>
      </c>
      <c r="D178" s="53">
        <v>46748</v>
      </c>
      <c r="E178" s="139" t="s">
        <v>97</v>
      </c>
      <c r="F178" s="85">
        <f>426875.65/1000</f>
        <v>426.87565000000001</v>
      </c>
      <c r="G178" s="48"/>
      <c r="H178" s="192"/>
    </row>
    <row r="179" spans="1:8" s="19" customFormat="1" ht="30" x14ac:dyDescent="0.25">
      <c r="A179" s="25">
        <f t="shared" si="6"/>
        <v>169</v>
      </c>
      <c r="B179" s="118" t="s">
        <v>119</v>
      </c>
      <c r="C179" s="52">
        <v>2260880449</v>
      </c>
      <c r="D179" s="53">
        <v>46748</v>
      </c>
      <c r="E179" s="139" t="s">
        <v>97</v>
      </c>
      <c r="F179" s="85">
        <f>261056.89/1000</f>
        <v>261.05689000000001</v>
      </c>
      <c r="G179" s="48"/>
      <c r="H179" s="192"/>
    </row>
    <row r="180" spans="1:8" s="19" customFormat="1" ht="30" x14ac:dyDescent="0.25">
      <c r="A180" s="25">
        <f t="shared" si="6"/>
        <v>170</v>
      </c>
      <c r="B180" s="119" t="s">
        <v>86</v>
      </c>
      <c r="C180" s="52">
        <v>2260880449</v>
      </c>
      <c r="D180" s="53">
        <v>46748</v>
      </c>
      <c r="E180" s="139" t="s">
        <v>97</v>
      </c>
      <c r="F180" s="85">
        <f>3678869.79/1000</f>
        <v>3678.8697900000002</v>
      </c>
      <c r="G180" s="48"/>
      <c r="H180" s="192"/>
    </row>
    <row r="181" spans="1:8" s="19" customFormat="1" ht="45" x14ac:dyDescent="0.25">
      <c r="A181" s="25">
        <f t="shared" si="6"/>
        <v>171</v>
      </c>
      <c r="B181" s="117" t="s">
        <v>120</v>
      </c>
      <c r="C181" s="52">
        <v>2260880449</v>
      </c>
      <c r="D181" s="53">
        <v>46748</v>
      </c>
      <c r="E181" s="139" t="s">
        <v>97</v>
      </c>
      <c r="F181" s="85">
        <f>114310.93/1000</f>
        <v>114.31093</v>
      </c>
      <c r="G181" s="48"/>
      <c r="H181" s="192"/>
    </row>
    <row r="182" spans="1:8" s="19" customFormat="1" ht="30" x14ac:dyDescent="0.25">
      <c r="A182" s="25">
        <f t="shared" si="6"/>
        <v>172</v>
      </c>
      <c r="B182" s="117" t="s">
        <v>121</v>
      </c>
      <c r="C182" s="52">
        <v>2260880449</v>
      </c>
      <c r="D182" s="53">
        <v>46748</v>
      </c>
      <c r="E182" s="139" t="s">
        <v>97</v>
      </c>
      <c r="F182" s="85">
        <f>93421.29/1000</f>
        <v>93.421289999999999</v>
      </c>
      <c r="G182" s="48"/>
      <c r="H182" s="192"/>
    </row>
    <row r="183" spans="1:8" s="19" customFormat="1" ht="30" x14ac:dyDescent="0.25">
      <c r="A183" s="25">
        <f t="shared" si="6"/>
        <v>173</v>
      </c>
      <c r="B183" s="117" t="s">
        <v>122</v>
      </c>
      <c r="C183" s="52">
        <v>2260880449</v>
      </c>
      <c r="D183" s="53">
        <v>46748</v>
      </c>
      <c r="E183" s="139" t="s">
        <v>97</v>
      </c>
      <c r="F183" s="85">
        <f>20520.12/1000</f>
        <v>20.520119999999999</v>
      </c>
      <c r="G183" s="48"/>
      <c r="H183" s="192"/>
    </row>
    <row r="184" spans="1:8" s="19" customFormat="1" ht="30" x14ac:dyDescent="0.25">
      <c r="A184" s="25">
        <f t="shared" ref="A184:A212" si="7">A183+1</f>
        <v>174</v>
      </c>
      <c r="B184" s="117" t="s">
        <v>45</v>
      </c>
      <c r="C184" s="52">
        <v>2260880449</v>
      </c>
      <c r="D184" s="53">
        <v>46748</v>
      </c>
      <c r="E184" s="139" t="s">
        <v>97</v>
      </c>
      <c r="F184" s="85">
        <f>82080.46/1000</f>
        <v>82.080460000000002</v>
      </c>
      <c r="G184" s="48"/>
      <c r="H184" s="192"/>
    </row>
    <row r="185" spans="1:8" s="19" customFormat="1" ht="30" x14ac:dyDescent="0.25">
      <c r="A185" s="25">
        <f t="shared" si="7"/>
        <v>175</v>
      </c>
      <c r="B185" s="117" t="s">
        <v>123</v>
      </c>
      <c r="C185" s="52">
        <v>2260880449</v>
      </c>
      <c r="D185" s="53">
        <v>46748</v>
      </c>
      <c r="E185" s="139" t="s">
        <v>97</v>
      </c>
      <c r="F185" s="85">
        <f>57456.67/1000</f>
        <v>57.456669999999995</v>
      </c>
      <c r="G185" s="48"/>
      <c r="H185" s="192"/>
    </row>
    <row r="186" spans="1:8" s="19" customFormat="1" ht="30" x14ac:dyDescent="0.25">
      <c r="A186" s="25">
        <f t="shared" si="7"/>
        <v>176</v>
      </c>
      <c r="B186" s="117" t="s">
        <v>124</v>
      </c>
      <c r="C186" s="52">
        <v>2260880449</v>
      </c>
      <c r="D186" s="53">
        <v>46748</v>
      </c>
      <c r="E186" s="139" t="s">
        <v>97</v>
      </c>
      <c r="F186" s="85">
        <f>184681.04/1000</f>
        <v>184.68104</v>
      </c>
      <c r="G186" s="48"/>
      <c r="H186" s="192"/>
    </row>
    <row r="187" spans="1:8" s="19" customFormat="1" ht="30" x14ac:dyDescent="0.25">
      <c r="A187" s="25">
        <f t="shared" si="7"/>
        <v>177</v>
      </c>
      <c r="B187" s="117" t="s">
        <v>125</v>
      </c>
      <c r="C187" s="52">
        <v>2260880449</v>
      </c>
      <c r="D187" s="53">
        <v>46748</v>
      </c>
      <c r="E187" s="139" t="s">
        <v>97</v>
      </c>
      <c r="F187" s="85">
        <f>52428.79/1000</f>
        <v>52.428789999999999</v>
      </c>
      <c r="G187" s="48"/>
      <c r="H187" s="192"/>
    </row>
    <row r="188" spans="1:8" s="19" customFormat="1" ht="30" x14ac:dyDescent="0.25">
      <c r="A188" s="25">
        <f t="shared" si="7"/>
        <v>178</v>
      </c>
      <c r="B188" s="117" t="s">
        <v>126</v>
      </c>
      <c r="C188" s="52">
        <v>2260880449</v>
      </c>
      <c r="D188" s="53">
        <v>46748</v>
      </c>
      <c r="E188" s="139" t="s">
        <v>97</v>
      </c>
      <c r="F188" s="85">
        <f>383840.46/1000</f>
        <v>383.84046000000001</v>
      </c>
      <c r="G188" s="48"/>
      <c r="H188" s="192"/>
    </row>
    <row r="189" spans="1:8" s="19" customFormat="1" ht="45" x14ac:dyDescent="0.25">
      <c r="A189" s="25">
        <f t="shared" si="7"/>
        <v>179</v>
      </c>
      <c r="B189" s="117" t="s">
        <v>127</v>
      </c>
      <c r="C189" s="52">
        <v>2260880449</v>
      </c>
      <c r="D189" s="53">
        <v>46748</v>
      </c>
      <c r="E189" s="139" t="s">
        <v>97</v>
      </c>
      <c r="F189" s="85">
        <v>81.12</v>
      </c>
      <c r="G189" s="48"/>
      <c r="H189" s="192"/>
    </row>
    <row r="190" spans="1:8" s="19" customFormat="1" ht="30" x14ac:dyDescent="0.25">
      <c r="A190" s="25">
        <f t="shared" si="7"/>
        <v>180</v>
      </c>
      <c r="B190" s="117" t="s">
        <v>128</v>
      </c>
      <c r="C190" s="52">
        <v>2260880449</v>
      </c>
      <c r="D190" s="53">
        <v>46748</v>
      </c>
      <c r="E190" s="139" t="s">
        <v>97</v>
      </c>
      <c r="F190" s="85">
        <f>344852/1000</f>
        <v>344.85199999999998</v>
      </c>
      <c r="G190" s="48"/>
      <c r="H190" s="192"/>
    </row>
    <row r="191" spans="1:8" s="19" customFormat="1" ht="30" x14ac:dyDescent="0.25">
      <c r="A191" s="25">
        <f t="shared" si="7"/>
        <v>181</v>
      </c>
      <c r="B191" s="117" t="s">
        <v>129</v>
      </c>
      <c r="C191" s="52">
        <v>2260880449</v>
      </c>
      <c r="D191" s="53">
        <v>46748</v>
      </c>
      <c r="E191" s="139" t="s">
        <v>97</v>
      </c>
      <c r="F191" s="85">
        <f>51197.95/1000</f>
        <v>51.197949999999999</v>
      </c>
      <c r="G191" s="48"/>
      <c r="H191" s="192"/>
    </row>
    <row r="192" spans="1:8" s="19" customFormat="1" ht="30" x14ac:dyDescent="0.25">
      <c r="A192" s="25">
        <f t="shared" si="7"/>
        <v>182</v>
      </c>
      <c r="B192" s="117" t="s">
        <v>35</v>
      </c>
      <c r="C192" s="52">
        <v>2260880449</v>
      </c>
      <c r="D192" s="53">
        <v>46748</v>
      </c>
      <c r="E192" s="139" t="s">
        <v>97</v>
      </c>
      <c r="F192" s="85">
        <f>109441.09/1000</f>
        <v>109.44109</v>
      </c>
      <c r="G192" s="48"/>
      <c r="H192" s="192"/>
    </row>
    <row r="193" spans="1:8" s="19" customFormat="1" ht="30" x14ac:dyDescent="0.25">
      <c r="A193" s="25">
        <f t="shared" si="7"/>
        <v>183</v>
      </c>
      <c r="B193" s="55" t="s">
        <v>138</v>
      </c>
      <c r="C193" s="52">
        <v>2260880449</v>
      </c>
      <c r="D193" s="53">
        <v>46748</v>
      </c>
      <c r="E193" s="139" t="s">
        <v>97</v>
      </c>
      <c r="F193" s="85">
        <f>13680.08/1000</f>
        <v>13.68008</v>
      </c>
      <c r="G193" s="48"/>
      <c r="H193" s="192"/>
    </row>
    <row r="194" spans="1:8" s="19" customFormat="1" ht="30" x14ac:dyDescent="0.25">
      <c r="A194" s="25">
        <f t="shared" si="7"/>
        <v>184</v>
      </c>
      <c r="B194" s="55" t="s">
        <v>131</v>
      </c>
      <c r="C194" s="52">
        <v>2260880449</v>
      </c>
      <c r="D194" s="53">
        <v>46748</v>
      </c>
      <c r="E194" s="139" t="s">
        <v>97</v>
      </c>
      <c r="F194" s="85">
        <f>88608/1000</f>
        <v>88.608000000000004</v>
      </c>
      <c r="G194" s="48"/>
      <c r="H194" s="192"/>
    </row>
    <row r="195" spans="1:8" s="19" customFormat="1" ht="60" x14ac:dyDescent="0.25">
      <c r="A195" s="25">
        <f t="shared" si="7"/>
        <v>185</v>
      </c>
      <c r="B195" s="55" t="s">
        <v>132</v>
      </c>
      <c r="C195" s="52">
        <v>2260880449</v>
      </c>
      <c r="D195" s="53">
        <v>46748</v>
      </c>
      <c r="E195" s="139" t="s">
        <v>97</v>
      </c>
      <c r="F195" s="85">
        <f>291200/1000</f>
        <v>291.2</v>
      </c>
      <c r="G195" s="48"/>
      <c r="H195" s="192"/>
    </row>
    <row r="196" spans="1:8" s="19" customFormat="1" ht="30" x14ac:dyDescent="0.25">
      <c r="A196" s="25">
        <f t="shared" si="7"/>
        <v>186</v>
      </c>
      <c r="B196" s="55" t="s">
        <v>133</v>
      </c>
      <c r="C196" s="52">
        <v>2260880449</v>
      </c>
      <c r="D196" s="53">
        <v>46783</v>
      </c>
      <c r="E196" s="139" t="s">
        <v>97</v>
      </c>
      <c r="F196" s="85">
        <v>50.5</v>
      </c>
      <c r="G196" s="48"/>
      <c r="H196" s="192"/>
    </row>
    <row r="197" spans="1:8" s="19" customFormat="1" ht="60" x14ac:dyDescent="0.25">
      <c r="A197" s="25">
        <f t="shared" si="7"/>
        <v>187</v>
      </c>
      <c r="B197" s="55" t="s">
        <v>96</v>
      </c>
      <c r="C197" s="52">
        <v>2260880449</v>
      </c>
      <c r="D197" s="53">
        <v>46783</v>
      </c>
      <c r="E197" s="139" t="s">
        <v>97</v>
      </c>
      <c r="F197" s="85">
        <v>24.08</v>
      </c>
      <c r="G197" s="48"/>
      <c r="H197" s="192"/>
    </row>
    <row r="198" spans="1:8" s="19" customFormat="1" ht="30" x14ac:dyDescent="0.25">
      <c r="A198" s="25">
        <f t="shared" si="7"/>
        <v>188</v>
      </c>
      <c r="B198" s="55" t="s">
        <v>136</v>
      </c>
      <c r="C198" s="52">
        <v>2260880449</v>
      </c>
      <c r="D198" s="53">
        <v>46811</v>
      </c>
      <c r="E198" s="139" t="s">
        <v>97</v>
      </c>
      <c r="F198" s="85">
        <v>101.6</v>
      </c>
      <c r="G198" s="48"/>
      <c r="H198" s="192"/>
    </row>
    <row r="199" spans="1:8" s="19" customFormat="1" ht="30" x14ac:dyDescent="0.25">
      <c r="A199" s="25">
        <f t="shared" si="7"/>
        <v>189</v>
      </c>
      <c r="B199" s="55" t="s">
        <v>101</v>
      </c>
      <c r="C199" s="52">
        <v>2260880449</v>
      </c>
      <c r="D199" s="53">
        <v>46843</v>
      </c>
      <c r="E199" s="139" t="s">
        <v>97</v>
      </c>
      <c r="F199" s="85">
        <v>382.2</v>
      </c>
      <c r="G199" s="48"/>
      <c r="H199" s="192"/>
    </row>
    <row r="200" spans="1:8" s="19" customFormat="1" ht="30" x14ac:dyDescent="0.25">
      <c r="A200" s="25">
        <f t="shared" si="7"/>
        <v>190</v>
      </c>
      <c r="B200" s="55" t="s">
        <v>102</v>
      </c>
      <c r="C200" s="52">
        <v>2260880449</v>
      </c>
      <c r="D200" s="53">
        <v>46174</v>
      </c>
      <c r="E200" s="139" t="s">
        <v>97</v>
      </c>
      <c r="F200" s="85">
        <v>200</v>
      </c>
      <c r="G200" s="48"/>
      <c r="H200" s="192"/>
    </row>
    <row r="201" spans="1:8" s="19" customFormat="1" ht="30" x14ac:dyDescent="0.25">
      <c r="A201" s="25">
        <f t="shared" si="7"/>
        <v>191</v>
      </c>
      <c r="B201" s="55" t="s">
        <v>103</v>
      </c>
      <c r="C201" s="52">
        <v>2260880449</v>
      </c>
      <c r="D201" s="53">
        <v>46174</v>
      </c>
      <c r="E201" s="139" t="s">
        <v>97</v>
      </c>
      <c r="F201" s="85">
        <v>50</v>
      </c>
      <c r="G201" s="48"/>
      <c r="H201" s="192"/>
    </row>
    <row r="202" spans="1:8" s="19" customFormat="1" ht="45" x14ac:dyDescent="0.25">
      <c r="A202" s="25">
        <f t="shared" si="7"/>
        <v>192</v>
      </c>
      <c r="B202" s="55" t="s">
        <v>104</v>
      </c>
      <c r="C202" s="52">
        <v>2260880449</v>
      </c>
      <c r="D202" s="53">
        <v>46174</v>
      </c>
      <c r="E202" s="139" t="s">
        <v>97</v>
      </c>
      <c r="F202" s="85">
        <v>50</v>
      </c>
      <c r="G202" s="48"/>
      <c r="H202" s="192"/>
    </row>
    <row r="203" spans="1:8" s="19" customFormat="1" ht="45" x14ac:dyDescent="0.25">
      <c r="A203" s="25">
        <f t="shared" si="7"/>
        <v>193</v>
      </c>
      <c r="B203" s="55" t="s">
        <v>105</v>
      </c>
      <c r="C203" s="52">
        <v>2260880449</v>
      </c>
      <c r="D203" s="53">
        <v>46174</v>
      </c>
      <c r="E203" s="139" t="s">
        <v>97</v>
      </c>
      <c r="F203" s="85">
        <v>125.13</v>
      </c>
      <c r="G203" s="48"/>
      <c r="H203" s="192"/>
    </row>
    <row r="204" spans="1:8" s="19" customFormat="1" ht="30" x14ac:dyDescent="0.25">
      <c r="A204" s="25">
        <f t="shared" si="7"/>
        <v>194</v>
      </c>
      <c r="B204" s="55" t="s">
        <v>106</v>
      </c>
      <c r="C204" s="52">
        <v>2260880449</v>
      </c>
      <c r="D204" s="53">
        <v>46174</v>
      </c>
      <c r="E204" s="139" t="s">
        <v>97</v>
      </c>
      <c r="F204" s="85">
        <v>122.5</v>
      </c>
      <c r="G204" s="48"/>
      <c r="H204" s="192"/>
    </row>
    <row r="205" spans="1:8" s="19" customFormat="1" ht="30" x14ac:dyDescent="0.25">
      <c r="A205" s="25">
        <f t="shared" si="7"/>
        <v>195</v>
      </c>
      <c r="B205" s="55" t="s">
        <v>107</v>
      </c>
      <c r="C205" s="52">
        <v>2260880449</v>
      </c>
      <c r="D205" s="53">
        <v>46174</v>
      </c>
      <c r="E205" s="139" t="s">
        <v>97</v>
      </c>
      <c r="F205" s="85">
        <v>50</v>
      </c>
      <c r="G205" s="48"/>
      <c r="H205" s="192"/>
    </row>
    <row r="206" spans="1:8" s="19" customFormat="1" ht="30" x14ac:dyDescent="0.25">
      <c r="A206" s="25">
        <f t="shared" si="7"/>
        <v>196</v>
      </c>
      <c r="B206" s="55" t="s">
        <v>108</v>
      </c>
      <c r="C206" s="52">
        <v>2260880449</v>
      </c>
      <c r="D206" s="53">
        <v>46174</v>
      </c>
      <c r="E206" s="139" t="s">
        <v>97</v>
      </c>
      <c r="F206" s="85">
        <v>85</v>
      </c>
      <c r="G206" s="48"/>
      <c r="H206" s="192"/>
    </row>
    <row r="207" spans="1:8" s="19" customFormat="1" ht="30" x14ac:dyDescent="0.25">
      <c r="A207" s="25">
        <f t="shared" si="7"/>
        <v>197</v>
      </c>
      <c r="B207" s="55" t="s">
        <v>109</v>
      </c>
      <c r="C207" s="52">
        <v>2260880449</v>
      </c>
      <c r="D207" s="53">
        <v>46174</v>
      </c>
      <c r="E207" s="139" t="s">
        <v>97</v>
      </c>
      <c r="F207" s="85">
        <v>67.5</v>
      </c>
      <c r="G207" s="48"/>
      <c r="H207" s="192"/>
    </row>
    <row r="208" spans="1:8" s="19" customFormat="1" ht="30" x14ac:dyDescent="0.25">
      <c r="A208" s="25">
        <f t="shared" si="7"/>
        <v>198</v>
      </c>
      <c r="B208" s="55" t="s">
        <v>137</v>
      </c>
      <c r="C208" s="52">
        <v>2260880449</v>
      </c>
      <c r="D208" s="53">
        <v>46935</v>
      </c>
      <c r="E208" s="139" t="s">
        <v>97</v>
      </c>
      <c r="F208" s="85">
        <f>9576.4/1000</f>
        <v>9.5763999999999996</v>
      </c>
      <c r="G208" s="48"/>
      <c r="H208" s="192"/>
    </row>
    <row r="209" spans="1:10" s="19" customFormat="1" ht="30" x14ac:dyDescent="0.25">
      <c r="A209" s="25">
        <f t="shared" si="7"/>
        <v>199</v>
      </c>
      <c r="B209" s="55" t="s">
        <v>139</v>
      </c>
      <c r="C209" s="52">
        <v>2260880449</v>
      </c>
      <c r="D209" s="53">
        <v>46965</v>
      </c>
      <c r="E209" s="139" t="s">
        <v>97</v>
      </c>
      <c r="F209" s="85">
        <v>124.8</v>
      </c>
      <c r="G209" s="48"/>
      <c r="H209" s="192"/>
    </row>
    <row r="210" spans="1:10" s="19" customFormat="1" ht="30" x14ac:dyDescent="0.25">
      <c r="A210" s="25">
        <f t="shared" si="7"/>
        <v>200</v>
      </c>
      <c r="B210" s="55" t="s">
        <v>140</v>
      </c>
      <c r="C210" s="52">
        <v>2260880449</v>
      </c>
      <c r="D210" s="53">
        <v>46965</v>
      </c>
      <c r="E210" s="139" t="s">
        <v>97</v>
      </c>
      <c r="F210" s="85">
        <v>72.8</v>
      </c>
      <c r="G210" s="48"/>
      <c r="H210" s="192"/>
    </row>
    <row r="211" spans="1:10" s="19" customFormat="1" ht="30" x14ac:dyDescent="0.25">
      <c r="A211" s="25">
        <f t="shared" si="7"/>
        <v>201</v>
      </c>
      <c r="B211" s="55" t="s">
        <v>110</v>
      </c>
      <c r="C211" s="52">
        <v>2260880449</v>
      </c>
      <c r="D211" s="53">
        <v>46996</v>
      </c>
      <c r="E211" s="139" t="s">
        <v>97</v>
      </c>
      <c r="F211" s="85">
        <v>126.88</v>
      </c>
      <c r="G211" s="48"/>
      <c r="H211" s="192"/>
    </row>
    <row r="212" spans="1:10" s="19" customFormat="1" ht="30" x14ac:dyDescent="0.25">
      <c r="A212" s="25">
        <f t="shared" si="7"/>
        <v>202</v>
      </c>
      <c r="B212" s="55" t="s">
        <v>111</v>
      </c>
      <c r="C212" s="52">
        <v>2260880449</v>
      </c>
      <c r="D212" s="53">
        <v>47026</v>
      </c>
      <c r="E212" s="139" t="s">
        <v>97</v>
      </c>
      <c r="F212" s="85">
        <v>85</v>
      </c>
      <c r="G212" s="48"/>
      <c r="H212" s="193"/>
    </row>
    <row r="213" spans="1:10" s="19" customFormat="1" x14ac:dyDescent="0.25">
      <c r="A213" s="26"/>
      <c r="B213" s="27"/>
      <c r="C213" s="26"/>
      <c r="D213" s="56"/>
      <c r="E213" s="132"/>
      <c r="F213" s="39"/>
      <c r="G213" s="46"/>
      <c r="H213" s="47"/>
    </row>
    <row r="214" spans="1:10" s="19" customFormat="1" ht="30" x14ac:dyDescent="0.25">
      <c r="A214" s="25">
        <f>A212+1</f>
        <v>203</v>
      </c>
      <c r="B214" s="120" t="s">
        <v>236</v>
      </c>
      <c r="C214" s="52">
        <v>2260881443</v>
      </c>
      <c r="D214" s="57">
        <v>46357</v>
      </c>
      <c r="E214" s="70" t="s">
        <v>97</v>
      </c>
      <c r="F214" s="49">
        <v>105.2</v>
      </c>
      <c r="G214" s="48"/>
      <c r="H214" s="185" t="s">
        <v>149</v>
      </c>
    </row>
    <row r="215" spans="1:10" s="19" customFormat="1" ht="30" x14ac:dyDescent="0.25">
      <c r="A215" s="25">
        <f>A214+1</f>
        <v>204</v>
      </c>
      <c r="B215" s="120" t="s">
        <v>142</v>
      </c>
      <c r="C215" s="52">
        <v>2260881443</v>
      </c>
      <c r="D215" s="57">
        <v>46358</v>
      </c>
      <c r="E215" s="70" t="s">
        <v>97</v>
      </c>
      <c r="F215" s="49">
        <v>331.6</v>
      </c>
      <c r="G215" s="48"/>
      <c r="H215" s="186"/>
    </row>
    <row r="216" spans="1:10" s="19" customFormat="1" ht="30" x14ac:dyDescent="0.25">
      <c r="A216" s="25">
        <f t="shared" ref="A216:A221" si="8">A215+1</f>
        <v>205</v>
      </c>
      <c r="B216" s="120" t="s">
        <v>143</v>
      </c>
      <c r="C216" s="52">
        <v>2260881443</v>
      </c>
      <c r="D216" s="57">
        <v>46359</v>
      </c>
      <c r="E216" s="70" t="s">
        <v>97</v>
      </c>
      <c r="F216" s="49">
        <v>177.6</v>
      </c>
      <c r="G216" s="48"/>
      <c r="H216" s="186"/>
    </row>
    <row r="217" spans="1:10" s="19" customFormat="1" ht="30" x14ac:dyDescent="0.25">
      <c r="A217" s="25">
        <f t="shared" si="8"/>
        <v>206</v>
      </c>
      <c r="B217" s="120" t="s">
        <v>144</v>
      </c>
      <c r="C217" s="52">
        <v>2260881443</v>
      </c>
      <c r="D217" s="57">
        <v>46360</v>
      </c>
      <c r="E217" s="70" t="s">
        <v>97</v>
      </c>
      <c r="F217" s="58">
        <v>251</v>
      </c>
      <c r="G217" s="48"/>
      <c r="H217" s="186"/>
    </row>
    <row r="218" spans="1:10" s="19" customFormat="1" ht="30" x14ac:dyDescent="0.25">
      <c r="A218" s="25">
        <f t="shared" si="8"/>
        <v>207</v>
      </c>
      <c r="B218" s="120" t="s">
        <v>145</v>
      </c>
      <c r="C218" s="52">
        <v>2260881443</v>
      </c>
      <c r="D218" s="57">
        <v>46361</v>
      </c>
      <c r="E218" s="70" t="s">
        <v>97</v>
      </c>
      <c r="F218" s="49">
        <v>3537.4</v>
      </c>
      <c r="G218" s="48"/>
      <c r="H218" s="186"/>
    </row>
    <row r="219" spans="1:10" s="19" customFormat="1" ht="30" x14ac:dyDescent="0.25">
      <c r="A219" s="25">
        <f t="shared" si="8"/>
        <v>208</v>
      </c>
      <c r="B219" s="120" t="s">
        <v>146</v>
      </c>
      <c r="C219" s="52">
        <v>2260881443</v>
      </c>
      <c r="D219" s="57">
        <v>46362</v>
      </c>
      <c r="E219" s="70" t="s">
        <v>97</v>
      </c>
      <c r="F219" s="49">
        <v>180.2</v>
      </c>
      <c r="G219" s="48"/>
      <c r="H219" s="186"/>
    </row>
    <row r="220" spans="1:10" s="19" customFormat="1" ht="30" x14ac:dyDescent="0.25">
      <c r="A220" s="25">
        <f t="shared" si="8"/>
        <v>209</v>
      </c>
      <c r="B220" s="120" t="s">
        <v>147</v>
      </c>
      <c r="C220" s="52">
        <v>2260881443</v>
      </c>
      <c r="D220" s="57">
        <v>46363</v>
      </c>
      <c r="E220" s="70" t="s">
        <v>97</v>
      </c>
      <c r="F220" s="49">
        <v>379.6</v>
      </c>
      <c r="G220" s="48"/>
      <c r="H220" s="186"/>
    </row>
    <row r="221" spans="1:10" s="19" customFormat="1" ht="30" x14ac:dyDescent="0.25">
      <c r="A221" s="25">
        <f t="shared" si="8"/>
        <v>210</v>
      </c>
      <c r="B221" s="120" t="s">
        <v>148</v>
      </c>
      <c r="C221" s="52">
        <v>2260881443</v>
      </c>
      <c r="D221" s="57">
        <v>46364</v>
      </c>
      <c r="E221" s="70" t="s">
        <v>97</v>
      </c>
      <c r="F221" s="49">
        <v>410.5</v>
      </c>
      <c r="G221" s="48"/>
      <c r="H221" s="186"/>
    </row>
    <row r="222" spans="1:10" s="19" customFormat="1" x14ac:dyDescent="0.25">
      <c r="A222" s="26"/>
      <c r="B222" s="27"/>
      <c r="C222" s="26"/>
      <c r="D222" s="56"/>
      <c r="E222" s="132"/>
      <c r="F222" s="39"/>
      <c r="G222" s="46"/>
      <c r="H222" s="47"/>
    </row>
    <row r="223" spans="1:10" s="19" customFormat="1" ht="75" x14ac:dyDescent="0.25">
      <c r="A223" s="25">
        <f>A221+1</f>
        <v>211</v>
      </c>
      <c r="B223" s="121" t="s">
        <v>150</v>
      </c>
      <c r="C223" s="143">
        <v>2250840993</v>
      </c>
      <c r="D223" s="141">
        <v>46054</v>
      </c>
      <c r="E223" s="73" t="s">
        <v>97</v>
      </c>
      <c r="F223" s="144">
        <v>110</v>
      </c>
      <c r="G223" s="48"/>
      <c r="H223" s="176" t="s">
        <v>157</v>
      </c>
      <c r="J223" s="87"/>
    </row>
    <row r="224" spans="1:10" s="19" customFormat="1" ht="30" x14ac:dyDescent="0.25">
      <c r="A224" s="25">
        <f>A223+1</f>
        <v>212</v>
      </c>
      <c r="B224" s="121" t="s">
        <v>151</v>
      </c>
      <c r="C224" s="143">
        <v>2250840993</v>
      </c>
      <c r="D224" s="141">
        <v>46082</v>
      </c>
      <c r="E224" s="145" t="s">
        <v>34</v>
      </c>
      <c r="F224" s="144">
        <v>446</v>
      </c>
      <c r="G224" s="48"/>
      <c r="H224" s="178"/>
      <c r="J224" s="87"/>
    </row>
    <row r="225" spans="1:10" s="19" customFormat="1" ht="30" x14ac:dyDescent="0.25">
      <c r="A225" s="25">
        <f t="shared" ref="A225:A241" si="9">A224+1</f>
        <v>213</v>
      </c>
      <c r="B225" s="121" t="s">
        <v>152</v>
      </c>
      <c r="C225" s="143">
        <v>2250840993</v>
      </c>
      <c r="D225" s="141">
        <v>46082</v>
      </c>
      <c r="E225" s="145" t="s">
        <v>34</v>
      </c>
      <c r="F225" s="144">
        <v>450</v>
      </c>
      <c r="G225" s="48"/>
      <c r="H225" s="178"/>
      <c r="J225" s="87"/>
    </row>
    <row r="226" spans="1:10" s="19" customFormat="1" ht="30" x14ac:dyDescent="0.25">
      <c r="A226" s="25">
        <f t="shared" si="9"/>
        <v>214</v>
      </c>
      <c r="B226" s="121" t="s">
        <v>153</v>
      </c>
      <c r="C226" s="143">
        <v>2250840993</v>
      </c>
      <c r="D226" s="141">
        <v>46082</v>
      </c>
      <c r="E226" s="145" t="s">
        <v>34</v>
      </c>
      <c r="F226" s="144">
        <v>550</v>
      </c>
      <c r="G226" s="48"/>
      <c r="H226" s="178"/>
      <c r="J226" s="87"/>
    </row>
    <row r="227" spans="1:10" s="19" customFormat="1" ht="30" x14ac:dyDescent="0.25">
      <c r="A227" s="25">
        <f t="shared" si="9"/>
        <v>215</v>
      </c>
      <c r="B227" s="121" t="s">
        <v>154</v>
      </c>
      <c r="C227" s="143">
        <v>2250840993</v>
      </c>
      <c r="D227" s="141">
        <v>46143</v>
      </c>
      <c r="E227" s="145" t="s">
        <v>34</v>
      </c>
      <c r="F227" s="144">
        <v>72</v>
      </c>
      <c r="G227" s="48"/>
      <c r="H227" s="178"/>
      <c r="J227" s="87"/>
    </row>
    <row r="228" spans="1:10" s="19" customFormat="1" ht="30" x14ac:dyDescent="0.25">
      <c r="A228" s="25">
        <f t="shared" si="9"/>
        <v>216</v>
      </c>
      <c r="B228" s="122" t="s">
        <v>155</v>
      </c>
      <c r="C228" s="143">
        <v>2250840993</v>
      </c>
      <c r="D228" s="142">
        <v>46204</v>
      </c>
      <c r="E228" s="145" t="s">
        <v>34</v>
      </c>
      <c r="F228" s="144">
        <v>105</v>
      </c>
      <c r="G228" s="48"/>
      <c r="H228" s="178"/>
      <c r="J228" s="87"/>
    </row>
    <row r="229" spans="1:10" s="19" customFormat="1" ht="30" x14ac:dyDescent="0.25">
      <c r="A229" s="25">
        <f t="shared" si="9"/>
        <v>217</v>
      </c>
      <c r="B229" s="121" t="s">
        <v>156</v>
      </c>
      <c r="C229" s="143">
        <v>2250840993</v>
      </c>
      <c r="D229" s="142">
        <v>46296</v>
      </c>
      <c r="E229" s="145" t="s">
        <v>34</v>
      </c>
      <c r="F229" s="144">
        <v>1100</v>
      </c>
      <c r="G229" s="48"/>
      <c r="H229" s="178"/>
      <c r="J229" s="87"/>
    </row>
    <row r="230" spans="1:10" s="19" customFormat="1" ht="30" x14ac:dyDescent="0.25">
      <c r="A230" s="25">
        <f t="shared" si="9"/>
        <v>218</v>
      </c>
      <c r="B230" s="121" t="s">
        <v>151</v>
      </c>
      <c r="C230" s="143">
        <v>2250840993</v>
      </c>
      <c r="D230" s="142">
        <v>46419</v>
      </c>
      <c r="E230" s="145" t="s">
        <v>34</v>
      </c>
      <c r="F230" s="144">
        <v>446</v>
      </c>
      <c r="G230" s="48"/>
      <c r="H230" s="178"/>
      <c r="J230" s="87"/>
    </row>
    <row r="231" spans="1:10" s="19" customFormat="1" ht="30" x14ac:dyDescent="0.25">
      <c r="A231" s="25">
        <f t="shared" si="9"/>
        <v>219</v>
      </c>
      <c r="B231" s="121" t="s">
        <v>152</v>
      </c>
      <c r="C231" s="143">
        <v>2250840993</v>
      </c>
      <c r="D231" s="142">
        <v>46419</v>
      </c>
      <c r="E231" s="145" t="s">
        <v>34</v>
      </c>
      <c r="F231" s="144">
        <v>600</v>
      </c>
      <c r="G231" s="48"/>
      <c r="H231" s="178"/>
      <c r="J231" s="87"/>
    </row>
    <row r="232" spans="1:10" s="19" customFormat="1" ht="30" x14ac:dyDescent="0.25">
      <c r="A232" s="25">
        <f t="shared" si="9"/>
        <v>220</v>
      </c>
      <c r="B232" s="121" t="s">
        <v>153</v>
      </c>
      <c r="C232" s="143">
        <v>2250840993</v>
      </c>
      <c r="D232" s="142">
        <v>46447</v>
      </c>
      <c r="E232" s="145" t="s">
        <v>34</v>
      </c>
      <c r="F232" s="144">
        <v>500</v>
      </c>
      <c r="G232" s="48"/>
      <c r="H232" s="178"/>
      <c r="J232" s="87"/>
    </row>
    <row r="233" spans="1:10" s="19" customFormat="1" ht="30" x14ac:dyDescent="0.25">
      <c r="A233" s="25">
        <f t="shared" si="9"/>
        <v>221</v>
      </c>
      <c r="B233" s="121" t="s">
        <v>154</v>
      </c>
      <c r="C233" s="143">
        <v>2250840993</v>
      </c>
      <c r="D233" s="142">
        <v>46478</v>
      </c>
      <c r="E233" s="145" t="s">
        <v>34</v>
      </c>
      <c r="F233" s="144">
        <v>72</v>
      </c>
      <c r="G233" s="48"/>
      <c r="H233" s="178"/>
      <c r="J233" s="87"/>
    </row>
    <row r="234" spans="1:10" s="19" customFormat="1" ht="30" x14ac:dyDescent="0.25">
      <c r="A234" s="25">
        <f t="shared" si="9"/>
        <v>222</v>
      </c>
      <c r="B234" s="122" t="s">
        <v>155</v>
      </c>
      <c r="C234" s="143">
        <v>2250840993</v>
      </c>
      <c r="D234" s="142">
        <v>46569</v>
      </c>
      <c r="E234" s="145" t="s">
        <v>34</v>
      </c>
      <c r="F234" s="144">
        <v>102</v>
      </c>
      <c r="G234" s="48"/>
      <c r="H234" s="178"/>
      <c r="J234" s="87"/>
    </row>
    <row r="235" spans="1:10" s="19" customFormat="1" ht="30" x14ac:dyDescent="0.25">
      <c r="A235" s="25">
        <f t="shared" si="9"/>
        <v>223</v>
      </c>
      <c r="B235" s="121" t="s">
        <v>156</v>
      </c>
      <c r="C235" s="143">
        <v>2250840993</v>
      </c>
      <c r="D235" s="142">
        <v>46661</v>
      </c>
      <c r="E235" s="145" t="s">
        <v>34</v>
      </c>
      <c r="F235" s="144">
        <v>2500</v>
      </c>
      <c r="G235" s="48"/>
      <c r="H235" s="178"/>
      <c r="J235" s="87"/>
    </row>
    <row r="236" spans="1:10" s="19" customFormat="1" ht="30" x14ac:dyDescent="0.25">
      <c r="A236" s="25">
        <f t="shared" si="9"/>
        <v>224</v>
      </c>
      <c r="B236" s="121" t="s">
        <v>151</v>
      </c>
      <c r="C236" s="143">
        <v>2250840993</v>
      </c>
      <c r="D236" s="142">
        <v>46784</v>
      </c>
      <c r="E236" s="145" t="s">
        <v>34</v>
      </c>
      <c r="F236" s="144">
        <v>446</v>
      </c>
      <c r="G236" s="48"/>
      <c r="H236" s="178"/>
      <c r="J236" s="87"/>
    </row>
    <row r="237" spans="1:10" s="19" customFormat="1" ht="30" x14ac:dyDescent="0.25">
      <c r="A237" s="25">
        <f t="shared" si="9"/>
        <v>225</v>
      </c>
      <c r="B237" s="121" t="s">
        <v>152</v>
      </c>
      <c r="C237" s="143">
        <v>2250840993</v>
      </c>
      <c r="D237" s="142">
        <v>46784</v>
      </c>
      <c r="E237" s="145" t="s">
        <v>34</v>
      </c>
      <c r="F237" s="144">
        <v>600</v>
      </c>
      <c r="G237" s="48"/>
      <c r="H237" s="178"/>
      <c r="J237" s="87"/>
    </row>
    <row r="238" spans="1:10" s="19" customFormat="1" ht="30" x14ac:dyDescent="0.25">
      <c r="A238" s="25">
        <f t="shared" si="9"/>
        <v>226</v>
      </c>
      <c r="B238" s="121" t="s">
        <v>154</v>
      </c>
      <c r="C238" s="143">
        <v>2250840993</v>
      </c>
      <c r="D238" s="142">
        <v>46813</v>
      </c>
      <c r="E238" s="145" t="s">
        <v>34</v>
      </c>
      <c r="F238" s="144">
        <v>72</v>
      </c>
      <c r="G238" s="48"/>
      <c r="H238" s="178"/>
      <c r="J238" s="87"/>
    </row>
    <row r="239" spans="1:10" s="19" customFormat="1" ht="30" x14ac:dyDescent="0.25">
      <c r="A239" s="25">
        <f t="shared" si="9"/>
        <v>227</v>
      </c>
      <c r="B239" s="121" t="s">
        <v>153</v>
      </c>
      <c r="C239" s="143">
        <v>2250840993</v>
      </c>
      <c r="D239" s="142">
        <v>46813</v>
      </c>
      <c r="E239" s="145" t="s">
        <v>34</v>
      </c>
      <c r="F239" s="144">
        <v>500</v>
      </c>
      <c r="G239" s="48"/>
      <c r="H239" s="178"/>
      <c r="J239" s="87"/>
    </row>
    <row r="240" spans="1:10" s="19" customFormat="1" ht="30" x14ac:dyDescent="0.25">
      <c r="A240" s="25">
        <f t="shared" si="9"/>
        <v>228</v>
      </c>
      <c r="B240" s="122" t="s">
        <v>155</v>
      </c>
      <c r="C240" s="143">
        <v>2250840993</v>
      </c>
      <c r="D240" s="142">
        <v>46935</v>
      </c>
      <c r="E240" s="145" t="s">
        <v>34</v>
      </c>
      <c r="F240" s="144">
        <v>102</v>
      </c>
      <c r="G240" s="48"/>
      <c r="H240" s="178"/>
      <c r="J240" s="87"/>
    </row>
    <row r="241" spans="1:10" s="19" customFormat="1" ht="30" x14ac:dyDescent="0.25">
      <c r="A241" s="25">
        <f t="shared" si="9"/>
        <v>229</v>
      </c>
      <c r="B241" s="121" t="s">
        <v>156</v>
      </c>
      <c r="C241" s="143">
        <v>2250840993</v>
      </c>
      <c r="D241" s="142">
        <v>47027</v>
      </c>
      <c r="E241" s="145" t="s">
        <v>34</v>
      </c>
      <c r="F241" s="144">
        <v>2500</v>
      </c>
      <c r="G241" s="48"/>
      <c r="H241" s="177"/>
      <c r="J241" s="87"/>
    </row>
    <row r="242" spans="1:10" s="19" customFormat="1" x14ac:dyDescent="0.25">
      <c r="A242" s="26"/>
      <c r="B242" s="27"/>
      <c r="C242" s="26"/>
      <c r="D242" s="146"/>
      <c r="E242" s="133"/>
      <c r="F242" s="39"/>
      <c r="G242" s="46"/>
      <c r="H242" s="47"/>
    </row>
    <row r="243" spans="1:10" s="19" customFormat="1" ht="30" customHeight="1" x14ac:dyDescent="0.25">
      <c r="A243" s="25">
        <f>A241+1</f>
        <v>230</v>
      </c>
      <c r="B243" s="123" t="s">
        <v>158</v>
      </c>
      <c r="C243" s="88">
        <v>2250863389</v>
      </c>
      <c r="D243" s="59" t="s">
        <v>159</v>
      </c>
      <c r="E243" s="70" t="s">
        <v>97</v>
      </c>
      <c r="F243" s="61">
        <f>300006/1000</f>
        <v>300.00599999999997</v>
      </c>
      <c r="G243" s="48"/>
      <c r="H243" s="185" t="s">
        <v>180</v>
      </c>
    </row>
    <row r="244" spans="1:10" s="19" customFormat="1" ht="46.5" customHeight="1" x14ac:dyDescent="0.25">
      <c r="A244" s="25">
        <f>A243+1</f>
        <v>231</v>
      </c>
      <c r="B244" s="123" t="s">
        <v>160</v>
      </c>
      <c r="C244" s="88">
        <v>2250863389</v>
      </c>
      <c r="D244" s="59" t="s">
        <v>159</v>
      </c>
      <c r="E244" s="70" t="s">
        <v>97</v>
      </c>
      <c r="F244" s="61">
        <f>107076/1000</f>
        <v>107.07599999999999</v>
      </c>
      <c r="G244" s="48"/>
      <c r="H244" s="186"/>
    </row>
    <row r="245" spans="1:10" s="19" customFormat="1" ht="30" customHeight="1" x14ac:dyDescent="0.25">
      <c r="A245" s="25">
        <f t="shared" ref="A245:A261" si="10">A244+1</f>
        <v>232</v>
      </c>
      <c r="B245" s="123" t="s">
        <v>161</v>
      </c>
      <c r="C245" s="88">
        <v>2250863389</v>
      </c>
      <c r="D245" s="59" t="s">
        <v>159</v>
      </c>
      <c r="E245" s="70" t="s">
        <v>97</v>
      </c>
      <c r="F245" s="61">
        <f>75888/1000</f>
        <v>75.888000000000005</v>
      </c>
      <c r="G245" s="48"/>
      <c r="H245" s="186"/>
    </row>
    <row r="246" spans="1:10" s="19" customFormat="1" ht="75" customHeight="1" x14ac:dyDescent="0.25">
      <c r="A246" s="25">
        <f t="shared" si="10"/>
        <v>233</v>
      </c>
      <c r="B246" s="123" t="s">
        <v>162</v>
      </c>
      <c r="C246" s="88">
        <v>2250863389</v>
      </c>
      <c r="D246" s="59" t="s">
        <v>159</v>
      </c>
      <c r="E246" s="70" t="s">
        <v>97</v>
      </c>
      <c r="F246" s="61">
        <f>59316/1000</f>
        <v>59.316000000000003</v>
      </c>
      <c r="G246" s="48"/>
      <c r="H246" s="186"/>
    </row>
    <row r="247" spans="1:10" s="19" customFormat="1" ht="30" customHeight="1" x14ac:dyDescent="0.25">
      <c r="A247" s="25">
        <f t="shared" si="10"/>
        <v>234</v>
      </c>
      <c r="B247" s="123" t="s">
        <v>163</v>
      </c>
      <c r="C247" s="88">
        <v>2250863389</v>
      </c>
      <c r="D247" s="59" t="s">
        <v>159</v>
      </c>
      <c r="E247" s="70" t="s">
        <v>97</v>
      </c>
      <c r="F247" s="61">
        <f>170748/1000</f>
        <v>170.74799999999999</v>
      </c>
      <c r="G247" s="48"/>
      <c r="H247" s="186"/>
    </row>
    <row r="248" spans="1:10" s="19" customFormat="1" ht="40.5" customHeight="1" x14ac:dyDescent="0.25">
      <c r="A248" s="25">
        <f t="shared" si="10"/>
        <v>235</v>
      </c>
      <c r="B248" s="123" t="s">
        <v>164</v>
      </c>
      <c r="C248" s="88">
        <v>2250863389</v>
      </c>
      <c r="D248" s="59" t="s">
        <v>159</v>
      </c>
      <c r="E248" s="70" t="s">
        <v>97</v>
      </c>
      <c r="F248" s="61">
        <f>200000/1000</f>
        <v>200</v>
      </c>
      <c r="G248" s="48"/>
      <c r="H248" s="186"/>
    </row>
    <row r="249" spans="1:10" s="19" customFormat="1" ht="30" customHeight="1" x14ac:dyDescent="0.25">
      <c r="A249" s="25">
        <f t="shared" si="10"/>
        <v>236</v>
      </c>
      <c r="B249" s="123" t="s">
        <v>165</v>
      </c>
      <c r="C249" s="88">
        <v>2250863389</v>
      </c>
      <c r="D249" s="59" t="s">
        <v>159</v>
      </c>
      <c r="E249" s="70" t="s">
        <v>97</v>
      </c>
      <c r="F249" s="62">
        <f>172404/1000</f>
        <v>172.404</v>
      </c>
      <c r="G249" s="48"/>
      <c r="H249" s="186"/>
    </row>
    <row r="250" spans="1:10" s="19" customFormat="1" ht="30" customHeight="1" x14ac:dyDescent="0.25">
      <c r="A250" s="25">
        <f t="shared" si="10"/>
        <v>237</v>
      </c>
      <c r="B250" s="123" t="s">
        <v>166</v>
      </c>
      <c r="C250" s="88">
        <v>2250863389</v>
      </c>
      <c r="D250" s="59" t="s">
        <v>159</v>
      </c>
      <c r="E250" s="70" t="s">
        <v>97</v>
      </c>
      <c r="F250" s="61">
        <f>240000/1000</f>
        <v>240</v>
      </c>
      <c r="G250" s="48"/>
      <c r="H250" s="186"/>
    </row>
    <row r="251" spans="1:10" s="19" customFormat="1" ht="30" customHeight="1" x14ac:dyDescent="0.25">
      <c r="A251" s="25">
        <f t="shared" si="10"/>
        <v>238</v>
      </c>
      <c r="B251" s="123" t="s">
        <v>167</v>
      </c>
      <c r="C251" s="88">
        <v>2250863389</v>
      </c>
      <c r="D251" s="59" t="s">
        <v>159</v>
      </c>
      <c r="E251" s="70" t="s">
        <v>97</v>
      </c>
      <c r="F251" s="61">
        <f>173256/1000</f>
        <v>173.256</v>
      </c>
      <c r="G251" s="48"/>
      <c r="H251" s="186"/>
    </row>
    <row r="252" spans="1:10" s="19" customFormat="1" ht="30" customHeight="1" x14ac:dyDescent="0.25">
      <c r="A252" s="25">
        <f t="shared" si="10"/>
        <v>239</v>
      </c>
      <c r="B252" s="124" t="s">
        <v>168</v>
      </c>
      <c r="C252" s="88">
        <v>2250863389</v>
      </c>
      <c r="D252" s="59" t="s">
        <v>159</v>
      </c>
      <c r="E252" s="70" t="s">
        <v>97</v>
      </c>
      <c r="F252" s="62">
        <f>126480/1000</f>
        <v>126.48</v>
      </c>
      <c r="G252" s="48"/>
      <c r="H252" s="186"/>
    </row>
    <row r="253" spans="1:10" s="19" customFormat="1" ht="30" customHeight="1" x14ac:dyDescent="0.25">
      <c r="A253" s="25">
        <f t="shared" si="10"/>
        <v>240</v>
      </c>
      <c r="B253" s="125" t="s">
        <v>169</v>
      </c>
      <c r="C253" s="88">
        <v>2250863389</v>
      </c>
      <c r="D253" s="59" t="s">
        <v>159</v>
      </c>
      <c r="E253" s="70" t="s">
        <v>97</v>
      </c>
      <c r="F253" s="61">
        <f>246720/1000</f>
        <v>246.72</v>
      </c>
      <c r="G253" s="48"/>
      <c r="H253" s="186"/>
    </row>
    <row r="254" spans="1:10" s="19" customFormat="1" ht="30" customHeight="1" x14ac:dyDescent="0.25">
      <c r="A254" s="25">
        <f t="shared" si="10"/>
        <v>241</v>
      </c>
      <c r="B254" s="126" t="s">
        <v>170</v>
      </c>
      <c r="C254" s="88">
        <v>2250863389</v>
      </c>
      <c r="D254" s="59" t="s">
        <v>171</v>
      </c>
      <c r="E254" s="70" t="s">
        <v>97</v>
      </c>
      <c r="F254" s="63">
        <f>553392/1000</f>
        <v>553.39200000000005</v>
      </c>
      <c r="G254" s="48"/>
      <c r="H254" s="186"/>
    </row>
    <row r="255" spans="1:10" s="19" customFormat="1" ht="30" customHeight="1" x14ac:dyDescent="0.25">
      <c r="A255" s="25">
        <f t="shared" si="10"/>
        <v>242</v>
      </c>
      <c r="B255" s="126" t="s">
        <v>172</v>
      </c>
      <c r="C255" s="88">
        <v>2250863389</v>
      </c>
      <c r="D255" s="59" t="s">
        <v>159</v>
      </c>
      <c r="E255" s="140" t="s">
        <v>34</v>
      </c>
      <c r="F255" s="62">
        <f>154700/1000</f>
        <v>154.69999999999999</v>
      </c>
      <c r="G255" s="48"/>
      <c r="H255" s="186"/>
    </row>
    <row r="256" spans="1:10" s="19" customFormat="1" ht="30" customHeight="1" x14ac:dyDescent="0.25">
      <c r="A256" s="25">
        <f t="shared" si="10"/>
        <v>243</v>
      </c>
      <c r="B256" s="124" t="s">
        <v>173</v>
      </c>
      <c r="C256" s="88">
        <v>2250863389</v>
      </c>
      <c r="D256" s="60" t="s">
        <v>159</v>
      </c>
      <c r="E256" s="70" t="s">
        <v>97</v>
      </c>
      <c r="F256" s="62">
        <f>170000/1000</f>
        <v>170</v>
      </c>
      <c r="G256" s="48"/>
      <c r="H256" s="186"/>
    </row>
    <row r="257" spans="1:8" s="19" customFormat="1" ht="30" customHeight="1" x14ac:dyDescent="0.25">
      <c r="A257" s="25">
        <f t="shared" si="10"/>
        <v>244</v>
      </c>
      <c r="B257" s="127" t="s">
        <v>170</v>
      </c>
      <c r="C257" s="88">
        <v>2250863389</v>
      </c>
      <c r="D257" s="65" t="s">
        <v>174</v>
      </c>
      <c r="E257" s="70" t="s">
        <v>97</v>
      </c>
      <c r="F257" s="64">
        <f>553392/1000</f>
        <v>553.39200000000005</v>
      </c>
      <c r="G257" s="48"/>
      <c r="H257" s="186"/>
    </row>
    <row r="258" spans="1:8" s="19" customFormat="1" ht="30" customHeight="1" x14ac:dyDescent="0.25">
      <c r="A258" s="25">
        <f t="shared" si="10"/>
        <v>245</v>
      </c>
      <c r="B258" s="147" t="s">
        <v>175</v>
      </c>
      <c r="C258" s="148">
        <v>2250863389</v>
      </c>
      <c r="D258" s="151" t="s">
        <v>176</v>
      </c>
      <c r="E258" s="149" t="s">
        <v>97</v>
      </c>
      <c r="F258" s="64">
        <f>562464/1000</f>
        <v>562.46400000000006</v>
      </c>
      <c r="G258" s="48"/>
      <c r="H258" s="186"/>
    </row>
    <row r="259" spans="1:8" s="19" customFormat="1" ht="30" customHeight="1" x14ac:dyDescent="0.25">
      <c r="A259" s="25">
        <f t="shared" si="10"/>
        <v>246</v>
      </c>
      <c r="B259" s="147" t="s">
        <v>175</v>
      </c>
      <c r="C259" s="148">
        <v>2250863389</v>
      </c>
      <c r="D259" s="151" t="s">
        <v>177</v>
      </c>
      <c r="E259" s="149" t="s">
        <v>97</v>
      </c>
      <c r="F259" s="64">
        <f>553392/1000</f>
        <v>553.39200000000005</v>
      </c>
      <c r="G259" s="48"/>
      <c r="H259" s="186"/>
    </row>
    <row r="260" spans="1:8" s="19" customFormat="1" ht="30" customHeight="1" x14ac:dyDescent="0.25">
      <c r="A260" s="25">
        <f t="shared" si="10"/>
        <v>247</v>
      </c>
      <c r="B260" s="147" t="s">
        <v>172</v>
      </c>
      <c r="C260" s="148">
        <v>2250863389</v>
      </c>
      <c r="D260" s="151" t="s">
        <v>178</v>
      </c>
      <c r="E260" s="150" t="s">
        <v>34</v>
      </c>
      <c r="F260" s="64">
        <f>154700/1000</f>
        <v>154.69999999999999</v>
      </c>
      <c r="G260" s="48"/>
      <c r="H260" s="186"/>
    </row>
    <row r="261" spans="1:8" s="19" customFormat="1" ht="30" customHeight="1" x14ac:dyDescent="0.25">
      <c r="A261" s="25">
        <f t="shared" si="10"/>
        <v>248</v>
      </c>
      <c r="B261" s="147" t="s">
        <v>175</v>
      </c>
      <c r="C261" s="148">
        <v>2250863389</v>
      </c>
      <c r="D261" s="151" t="s">
        <v>179</v>
      </c>
      <c r="E261" s="150" t="s">
        <v>34</v>
      </c>
      <c r="F261" s="64">
        <f>553392/1000</f>
        <v>553.39200000000005</v>
      </c>
      <c r="G261" s="48"/>
      <c r="H261" s="177"/>
    </row>
    <row r="262" spans="1:8" s="19" customFormat="1" x14ac:dyDescent="0.25">
      <c r="A262" s="26"/>
      <c r="B262" s="27"/>
      <c r="C262" s="26"/>
      <c r="D262" s="56"/>
      <c r="E262" s="132"/>
      <c r="F262" s="39"/>
      <c r="G262" s="46"/>
      <c r="H262" s="47"/>
    </row>
    <row r="263" spans="1:8" s="19" customFormat="1" ht="30" x14ac:dyDescent="0.25">
      <c r="A263" s="25">
        <f>A261+1</f>
        <v>249</v>
      </c>
      <c r="B263" s="128" t="s">
        <v>227</v>
      </c>
      <c r="C263" s="88">
        <v>2260879670</v>
      </c>
      <c r="D263" s="89">
        <v>46023</v>
      </c>
      <c r="E263" s="70" t="s">
        <v>97</v>
      </c>
      <c r="F263" s="90">
        <v>101.184</v>
      </c>
      <c r="G263" s="48"/>
      <c r="H263" s="176" t="s">
        <v>184</v>
      </c>
    </row>
    <row r="264" spans="1:8" s="19" customFormat="1" ht="18" customHeight="1" x14ac:dyDescent="0.25">
      <c r="A264" s="25">
        <f>A263+1</f>
        <v>250</v>
      </c>
      <c r="B264" s="129" t="s">
        <v>181</v>
      </c>
      <c r="C264" s="88">
        <v>2260879670</v>
      </c>
      <c r="D264" s="91">
        <v>46023</v>
      </c>
      <c r="E264" s="70" t="s">
        <v>33</v>
      </c>
      <c r="F264" s="92">
        <v>908.30589999999995</v>
      </c>
      <c r="G264" s="48"/>
      <c r="H264" s="186"/>
    </row>
    <row r="265" spans="1:8" s="19" customFormat="1" ht="30" x14ac:dyDescent="0.25">
      <c r="A265" s="25">
        <f t="shared" ref="A265:A273" si="11">A264+1</f>
        <v>251</v>
      </c>
      <c r="B265" s="129" t="s">
        <v>182</v>
      </c>
      <c r="C265" s="88">
        <v>2260879670</v>
      </c>
      <c r="D265" s="91">
        <v>46023</v>
      </c>
      <c r="E265" s="70" t="s">
        <v>33</v>
      </c>
      <c r="F265" s="92">
        <v>126.51724</v>
      </c>
      <c r="G265" s="48"/>
      <c r="H265" s="186"/>
    </row>
    <row r="266" spans="1:8" s="19" customFormat="1" x14ac:dyDescent="0.25">
      <c r="A266" s="25">
        <f t="shared" si="11"/>
        <v>252</v>
      </c>
      <c r="B266" s="129" t="s">
        <v>183</v>
      </c>
      <c r="C266" s="88">
        <v>2260879670</v>
      </c>
      <c r="D266" s="91">
        <v>46023</v>
      </c>
      <c r="E266" s="70" t="s">
        <v>33</v>
      </c>
      <c r="F266" s="92">
        <v>279.43491999999998</v>
      </c>
      <c r="G266" s="48"/>
      <c r="H266" s="186"/>
    </row>
    <row r="267" spans="1:8" s="19" customFormat="1" x14ac:dyDescent="0.25">
      <c r="A267" s="25">
        <f t="shared" si="11"/>
        <v>253</v>
      </c>
      <c r="B267" s="129" t="s">
        <v>228</v>
      </c>
      <c r="C267" s="88">
        <v>2260879670</v>
      </c>
      <c r="D267" s="91">
        <v>46023</v>
      </c>
      <c r="E267" s="70" t="s">
        <v>33</v>
      </c>
      <c r="F267" s="92">
        <v>704.52815999999996</v>
      </c>
      <c r="G267" s="48"/>
      <c r="H267" s="186"/>
    </row>
    <row r="268" spans="1:8" s="19" customFormat="1" x14ac:dyDescent="0.25">
      <c r="A268" s="25">
        <f t="shared" si="11"/>
        <v>254</v>
      </c>
      <c r="B268" s="129" t="s">
        <v>229</v>
      </c>
      <c r="C268" s="88">
        <v>2260879670</v>
      </c>
      <c r="D268" s="91">
        <v>46023</v>
      </c>
      <c r="E268" s="70" t="s">
        <v>33</v>
      </c>
      <c r="F268" s="92">
        <v>1019.48952</v>
      </c>
      <c r="G268" s="48"/>
      <c r="H268" s="186"/>
    </row>
    <row r="269" spans="1:8" s="19" customFormat="1" x14ac:dyDescent="0.25">
      <c r="A269" s="25">
        <f t="shared" si="11"/>
        <v>255</v>
      </c>
      <c r="B269" s="129" t="s">
        <v>230</v>
      </c>
      <c r="C269" s="88">
        <v>2260879670</v>
      </c>
      <c r="D269" s="91">
        <v>46023</v>
      </c>
      <c r="E269" s="70" t="s">
        <v>33</v>
      </c>
      <c r="F269" s="92">
        <v>537.35850000000005</v>
      </c>
      <c r="G269" s="48"/>
      <c r="H269" s="186"/>
    </row>
    <row r="270" spans="1:8" s="19" customFormat="1" ht="30" x14ac:dyDescent="0.25">
      <c r="A270" s="25">
        <f t="shared" si="11"/>
        <v>256</v>
      </c>
      <c r="B270" s="129" t="s">
        <v>231</v>
      </c>
      <c r="C270" s="88">
        <v>2260879670</v>
      </c>
      <c r="D270" s="91">
        <v>46023</v>
      </c>
      <c r="E270" s="70" t="s">
        <v>33</v>
      </c>
      <c r="F270" s="92">
        <v>1178.8875</v>
      </c>
      <c r="G270" s="48"/>
      <c r="H270" s="186"/>
    </row>
    <row r="271" spans="1:8" s="19" customFormat="1" ht="30" x14ac:dyDescent="0.25">
      <c r="A271" s="25">
        <f t="shared" si="11"/>
        <v>257</v>
      </c>
      <c r="B271" s="129" t="s">
        <v>232</v>
      </c>
      <c r="C271" s="88">
        <v>2260879670</v>
      </c>
      <c r="D271" s="91">
        <v>46023</v>
      </c>
      <c r="E271" s="70" t="s">
        <v>33</v>
      </c>
      <c r="F271" s="92">
        <v>521.6925</v>
      </c>
      <c r="G271" s="48"/>
      <c r="H271" s="186"/>
    </row>
    <row r="272" spans="1:8" s="19" customFormat="1" x14ac:dyDescent="0.25">
      <c r="A272" s="25">
        <f t="shared" si="11"/>
        <v>258</v>
      </c>
      <c r="B272" s="129" t="s">
        <v>233</v>
      </c>
      <c r="C272" s="88">
        <v>2260879670</v>
      </c>
      <c r="D272" s="91">
        <v>46023</v>
      </c>
      <c r="E272" s="70" t="s">
        <v>33</v>
      </c>
      <c r="F272" s="92">
        <v>334.3725</v>
      </c>
      <c r="G272" s="48"/>
      <c r="H272" s="186"/>
    </row>
    <row r="273" spans="1:8" s="19" customFormat="1" ht="30" x14ac:dyDescent="0.25">
      <c r="A273" s="25">
        <f t="shared" si="11"/>
        <v>259</v>
      </c>
      <c r="B273" s="129" t="s">
        <v>231</v>
      </c>
      <c r="C273" s="88">
        <v>2260879670</v>
      </c>
      <c r="D273" s="91">
        <v>46023</v>
      </c>
      <c r="E273" s="70" t="s">
        <v>33</v>
      </c>
      <c r="F273" s="92">
        <v>11178.887500000001</v>
      </c>
      <c r="G273" s="48"/>
      <c r="H273" s="177"/>
    </row>
    <row r="274" spans="1:8" s="19" customFormat="1" x14ac:dyDescent="0.25">
      <c r="A274" s="26"/>
      <c r="B274" s="27"/>
      <c r="C274" s="26"/>
      <c r="D274" s="56"/>
      <c r="E274" s="132"/>
      <c r="F274" s="39"/>
      <c r="G274" s="46"/>
      <c r="H274" s="47"/>
    </row>
    <row r="275" spans="1:8" s="19" customFormat="1" ht="30" x14ac:dyDescent="0.25">
      <c r="A275" s="25">
        <f>A273+1</f>
        <v>260</v>
      </c>
      <c r="B275" s="66" t="s">
        <v>185</v>
      </c>
      <c r="C275" s="67">
        <v>2250857268</v>
      </c>
      <c r="D275" s="68">
        <v>46023</v>
      </c>
      <c r="E275" s="70" t="s">
        <v>97</v>
      </c>
      <c r="F275" s="93">
        <f>367500/1000</f>
        <v>367.5</v>
      </c>
      <c r="G275" s="48"/>
      <c r="H275" s="176" t="s">
        <v>188</v>
      </c>
    </row>
    <row r="276" spans="1:8" s="19" customFormat="1" ht="30" x14ac:dyDescent="0.25">
      <c r="A276" s="25">
        <f>A275+1</f>
        <v>261</v>
      </c>
      <c r="B276" s="66" t="s">
        <v>186</v>
      </c>
      <c r="C276" s="67">
        <v>2250857268</v>
      </c>
      <c r="D276" s="68">
        <v>46044</v>
      </c>
      <c r="E276" s="70" t="s">
        <v>97</v>
      </c>
      <c r="F276" s="93">
        <f>110984/1000</f>
        <v>110.98399999999999</v>
      </c>
      <c r="G276" s="48"/>
      <c r="H276" s="186"/>
    </row>
    <row r="277" spans="1:8" s="19" customFormat="1" ht="30" x14ac:dyDescent="0.25">
      <c r="A277" s="25">
        <f>A276+1</f>
        <v>262</v>
      </c>
      <c r="B277" s="66" t="s">
        <v>187</v>
      </c>
      <c r="C277" s="67">
        <v>2250857268</v>
      </c>
      <c r="D277" s="68">
        <v>46044</v>
      </c>
      <c r="E277" s="70" t="s">
        <v>97</v>
      </c>
      <c r="F277" s="93">
        <f>110343.4/1000</f>
        <v>110.34339999999999</v>
      </c>
      <c r="G277" s="48"/>
      <c r="H277" s="177"/>
    </row>
    <row r="278" spans="1:8" s="19" customFormat="1" x14ac:dyDescent="0.25">
      <c r="A278" s="26"/>
      <c r="B278" s="27"/>
      <c r="C278" s="26"/>
      <c r="D278" s="56"/>
      <c r="E278" s="132"/>
      <c r="F278" s="39"/>
      <c r="G278" s="46"/>
      <c r="H278" s="47"/>
    </row>
    <row r="279" spans="1:8" s="19" customFormat="1" ht="30" x14ac:dyDescent="0.25">
      <c r="A279" s="25">
        <f>A277+1</f>
        <v>263</v>
      </c>
      <c r="B279" s="69" t="s">
        <v>190</v>
      </c>
      <c r="C279" s="25">
        <v>2250846164</v>
      </c>
      <c r="D279" s="68">
        <v>46044</v>
      </c>
      <c r="E279" s="70" t="s">
        <v>97</v>
      </c>
      <c r="F279" s="71">
        <v>40</v>
      </c>
      <c r="G279" s="48"/>
      <c r="H279" s="176" t="s">
        <v>191</v>
      </c>
    </row>
    <row r="280" spans="1:8" s="19" customFormat="1" ht="30" x14ac:dyDescent="0.25">
      <c r="A280" s="25">
        <f>A279+1</f>
        <v>264</v>
      </c>
      <c r="B280" s="70" t="s">
        <v>189</v>
      </c>
      <c r="C280" s="25">
        <v>2250846164</v>
      </c>
      <c r="D280" s="68">
        <v>46044</v>
      </c>
      <c r="E280" s="70" t="s">
        <v>97</v>
      </c>
      <c r="F280" s="72">
        <v>238.88</v>
      </c>
      <c r="G280" s="48"/>
      <c r="H280" s="177"/>
    </row>
    <row r="281" spans="1:8" s="19" customFormat="1" x14ac:dyDescent="0.25">
      <c r="A281" s="26"/>
      <c r="B281" s="27"/>
      <c r="C281" s="26"/>
      <c r="D281" s="56"/>
      <c r="E281" s="132"/>
      <c r="F281" s="39"/>
      <c r="G281" s="46"/>
      <c r="H281" s="47"/>
    </row>
    <row r="282" spans="1:8" s="19" customFormat="1" ht="30" x14ac:dyDescent="0.25">
      <c r="A282" s="25">
        <f>A280+1</f>
        <v>265</v>
      </c>
      <c r="B282" s="73" t="s">
        <v>192</v>
      </c>
      <c r="C282" s="74">
        <v>2260878595</v>
      </c>
      <c r="D282" s="152">
        <v>46044</v>
      </c>
      <c r="E282" s="73" t="s">
        <v>97</v>
      </c>
      <c r="F282" s="18">
        <v>292.22000000000003</v>
      </c>
      <c r="G282" s="48"/>
      <c r="H282" s="176" t="s">
        <v>201</v>
      </c>
    </row>
    <row r="283" spans="1:8" s="19" customFormat="1" ht="45" x14ac:dyDescent="0.25">
      <c r="A283" s="25">
        <f>A282+1</f>
        <v>266</v>
      </c>
      <c r="B283" s="73" t="s">
        <v>193</v>
      </c>
      <c r="C283" s="74">
        <v>2260878595</v>
      </c>
      <c r="D283" s="152">
        <v>46044</v>
      </c>
      <c r="E283" s="73" t="s">
        <v>97</v>
      </c>
      <c r="F283" s="18">
        <v>313.04000000000002</v>
      </c>
      <c r="G283" s="48"/>
      <c r="H283" s="186"/>
    </row>
    <row r="284" spans="1:8" s="19" customFormat="1" ht="30" x14ac:dyDescent="0.25">
      <c r="A284" s="25">
        <f t="shared" ref="A284:A292" si="12">A283+1</f>
        <v>267</v>
      </c>
      <c r="B284" s="73" t="s">
        <v>35</v>
      </c>
      <c r="C284" s="74">
        <v>2260878595</v>
      </c>
      <c r="D284" s="152">
        <v>46044</v>
      </c>
      <c r="E284" s="73" t="s">
        <v>97</v>
      </c>
      <c r="F284" s="18">
        <v>101.18</v>
      </c>
      <c r="G284" s="48"/>
      <c r="H284" s="186"/>
    </row>
    <row r="285" spans="1:8" s="19" customFormat="1" ht="45" x14ac:dyDescent="0.25">
      <c r="A285" s="25">
        <f t="shared" si="12"/>
        <v>268</v>
      </c>
      <c r="B285" s="73" t="s">
        <v>194</v>
      </c>
      <c r="C285" s="74">
        <v>2260878595</v>
      </c>
      <c r="D285" s="152">
        <v>46044</v>
      </c>
      <c r="E285" s="73" t="s">
        <v>97</v>
      </c>
      <c r="F285" s="18">
        <v>208.69</v>
      </c>
      <c r="G285" s="48"/>
      <c r="H285" s="186"/>
    </row>
    <row r="286" spans="1:8" s="19" customFormat="1" ht="58.5" customHeight="1" x14ac:dyDescent="0.25">
      <c r="A286" s="25">
        <f t="shared" si="12"/>
        <v>269</v>
      </c>
      <c r="B286" s="73" t="s">
        <v>195</v>
      </c>
      <c r="C286" s="74">
        <v>2260878595</v>
      </c>
      <c r="D286" s="152">
        <v>46044</v>
      </c>
      <c r="E286" s="73" t="s">
        <v>97</v>
      </c>
      <c r="F286" s="18">
        <v>275.69</v>
      </c>
      <c r="G286" s="48"/>
      <c r="H286" s="186"/>
    </row>
    <row r="287" spans="1:8" s="19" customFormat="1" ht="45" x14ac:dyDescent="0.25">
      <c r="A287" s="25">
        <f t="shared" si="12"/>
        <v>270</v>
      </c>
      <c r="B287" s="73" t="s">
        <v>196</v>
      </c>
      <c r="C287" s="74">
        <v>2260878595</v>
      </c>
      <c r="D287" s="152">
        <v>46044</v>
      </c>
      <c r="E287" s="73" t="s">
        <v>97</v>
      </c>
      <c r="F287" s="130">
        <v>300</v>
      </c>
      <c r="G287" s="48"/>
      <c r="H287" s="186"/>
    </row>
    <row r="288" spans="1:8" s="19" customFormat="1" ht="30" x14ac:dyDescent="0.25">
      <c r="A288" s="25">
        <f t="shared" si="12"/>
        <v>271</v>
      </c>
      <c r="B288" s="73" t="s">
        <v>197</v>
      </c>
      <c r="C288" s="74">
        <v>2260878595</v>
      </c>
      <c r="D288" s="152">
        <v>46044</v>
      </c>
      <c r="E288" s="73" t="s">
        <v>97</v>
      </c>
      <c r="F288" s="130">
        <v>129</v>
      </c>
      <c r="G288" s="48"/>
      <c r="H288" s="186"/>
    </row>
    <row r="289" spans="1:9" s="19" customFormat="1" ht="30" x14ac:dyDescent="0.25">
      <c r="A289" s="25">
        <f t="shared" si="12"/>
        <v>272</v>
      </c>
      <c r="B289" s="73" t="s">
        <v>198</v>
      </c>
      <c r="C289" s="74">
        <v>2260878595</v>
      </c>
      <c r="D289" s="152">
        <v>46044</v>
      </c>
      <c r="E289" s="73" t="s">
        <v>97</v>
      </c>
      <c r="F289" s="130">
        <v>148.32</v>
      </c>
      <c r="G289" s="48"/>
      <c r="H289" s="186"/>
    </row>
    <row r="290" spans="1:9" s="19" customFormat="1" ht="30" x14ac:dyDescent="0.25">
      <c r="A290" s="25">
        <f t="shared" si="12"/>
        <v>273</v>
      </c>
      <c r="B290" s="73" t="s">
        <v>199</v>
      </c>
      <c r="C290" s="74">
        <v>2260878595</v>
      </c>
      <c r="D290" s="152">
        <v>46044</v>
      </c>
      <c r="E290" s="73" t="s">
        <v>97</v>
      </c>
      <c r="F290" s="130">
        <v>366</v>
      </c>
      <c r="G290" s="48"/>
      <c r="H290" s="186"/>
    </row>
    <row r="291" spans="1:9" s="19" customFormat="1" ht="30" x14ac:dyDescent="0.25">
      <c r="A291" s="25">
        <f t="shared" si="12"/>
        <v>274</v>
      </c>
      <c r="B291" s="73" t="s">
        <v>86</v>
      </c>
      <c r="C291" s="74">
        <v>2260878595</v>
      </c>
      <c r="D291" s="152">
        <v>46044</v>
      </c>
      <c r="E291" s="73" t="s">
        <v>97</v>
      </c>
      <c r="F291" s="130">
        <v>519.12</v>
      </c>
      <c r="G291" s="48"/>
      <c r="H291" s="186"/>
    </row>
    <row r="292" spans="1:9" s="19" customFormat="1" ht="30" x14ac:dyDescent="0.25">
      <c r="A292" s="25">
        <f t="shared" si="12"/>
        <v>275</v>
      </c>
      <c r="B292" s="73" t="s">
        <v>200</v>
      </c>
      <c r="C292" s="74">
        <v>2260878595</v>
      </c>
      <c r="D292" s="152">
        <v>46044</v>
      </c>
      <c r="E292" s="73" t="s">
        <v>97</v>
      </c>
      <c r="F292" s="130">
        <v>850.98</v>
      </c>
      <c r="G292" s="48"/>
      <c r="H292" s="177"/>
    </row>
    <row r="293" spans="1:9" s="19" customFormat="1" ht="4.5" customHeight="1" x14ac:dyDescent="0.25">
      <c r="A293" s="26"/>
      <c r="B293" s="27"/>
      <c r="C293" s="26"/>
      <c r="D293" s="56"/>
      <c r="E293" s="30"/>
      <c r="F293" s="39"/>
      <c r="G293" s="46"/>
      <c r="H293" s="47"/>
    </row>
    <row r="294" spans="1:9" s="4" customFormat="1" x14ac:dyDescent="0.25">
      <c r="A294" s="189" t="s">
        <v>7</v>
      </c>
      <c r="B294" s="190"/>
      <c r="C294" s="190"/>
      <c r="D294" s="190"/>
      <c r="E294" s="190"/>
      <c r="F294" s="155">
        <f>SUM(F4:F293)</f>
        <v>137614.20838000014</v>
      </c>
      <c r="G294" s="156"/>
      <c r="H294" s="156"/>
    </row>
    <row r="295" spans="1:9" s="4" customFormat="1" x14ac:dyDescent="0.25">
      <c r="A295" s="159"/>
      <c r="B295" s="160"/>
      <c r="C295" s="161"/>
      <c r="D295" s="162"/>
      <c r="E295" s="163"/>
      <c r="F295" s="164"/>
      <c r="G295" s="165"/>
      <c r="H295" s="165"/>
      <c r="I295" s="153"/>
    </row>
    <row r="296" spans="1:9" x14ac:dyDescent="0.25">
      <c r="A296" s="166" t="s">
        <v>6</v>
      </c>
      <c r="B296" s="167"/>
      <c r="C296" s="166"/>
      <c r="D296" s="166"/>
      <c r="E296" s="166"/>
      <c r="F296" s="166"/>
      <c r="G296" s="166"/>
      <c r="H296" s="166"/>
      <c r="I296" s="154"/>
    </row>
    <row r="297" spans="1:9" ht="27.75" customHeight="1" x14ac:dyDescent="0.25">
      <c r="A297" s="179" t="s">
        <v>237</v>
      </c>
      <c r="B297" s="179"/>
      <c r="C297" s="168"/>
      <c r="D297" s="166"/>
      <c r="E297" s="166"/>
      <c r="F297" s="166"/>
      <c r="G297" s="166"/>
      <c r="H297" s="166"/>
      <c r="I297" s="154"/>
    </row>
    <row r="298" spans="1:9" x14ac:dyDescent="0.25">
      <c r="A298" s="169" t="s">
        <v>238</v>
      </c>
      <c r="B298" s="170"/>
      <c r="C298" s="168"/>
      <c r="D298" s="166"/>
      <c r="E298" s="166"/>
      <c r="F298" s="166"/>
      <c r="G298" s="166"/>
      <c r="H298" s="166"/>
      <c r="I298" s="154"/>
    </row>
    <row r="299" spans="1:9" x14ac:dyDescent="0.25">
      <c r="A299" s="168"/>
      <c r="B299" s="171"/>
      <c r="C299" s="168"/>
      <c r="D299" s="166"/>
      <c r="E299" s="166"/>
      <c r="F299" s="166"/>
      <c r="G299" s="166"/>
      <c r="H299" s="166"/>
      <c r="I299" s="154"/>
    </row>
    <row r="300" spans="1:9" x14ac:dyDescent="0.25">
      <c r="A300" s="157"/>
      <c r="B300" s="158"/>
      <c r="C300" s="157"/>
      <c r="D300" s="157"/>
      <c r="E300" s="157"/>
      <c r="F300" s="157"/>
      <c r="G300" s="157"/>
      <c r="H300" s="157"/>
    </row>
  </sheetData>
  <mergeCells count="18">
    <mergeCell ref="H263:H273"/>
    <mergeCell ref="H275:H277"/>
    <mergeCell ref="H279:H280"/>
    <mergeCell ref="H223:H241"/>
    <mergeCell ref="A297:B297"/>
    <mergeCell ref="A1:H1"/>
    <mergeCell ref="H4:H12"/>
    <mergeCell ref="H14:H42"/>
    <mergeCell ref="H44:H45"/>
    <mergeCell ref="H214:H221"/>
    <mergeCell ref="H71:H91"/>
    <mergeCell ref="A294:E294"/>
    <mergeCell ref="H282:H292"/>
    <mergeCell ref="H47:H53"/>
    <mergeCell ref="H55:H69"/>
    <mergeCell ref="H93:H116"/>
    <mergeCell ref="H118:H212"/>
    <mergeCell ref="H243:H261"/>
  </mergeCells>
  <printOptions horizontalCentered="1"/>
  <pageMargins left="0.39370078740157483" right="0.39370078740157483" top="0.39370078740157483" bottom="0.39370078740157483" header="0" footer="0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2026-02-04T04:00:27Z</dcterms:modified>
</cp:coreProperties>
</file>