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июнь 20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" l="1"/>
  <c r="E24" i="2"/>
  <c r="E14" i="2"/>
  <c r="E11" i="2"/>
  <c r="E19" i="2" l="1"/>
  <c r="E10" i="2"/>
  <c r="AF17" i="2" l="1"/>
  <c r="E21" i="2"/>
  <c r="E20" i="2"/>
  <c r="E17" i="2"/>
  <c r="E9" i="2"/>
  <c r="N17" i="2" l="1"/>
  <c r="L17" i="2" l="1"/>
  <c r="E18" i="2" l="1"/>
  <c r="M17" i="2" l="1"/>
  <c r="O17" i="2" l="1"/>
  <c r="D17" i="2" l="1"/>
  <c r="G14" i="2"/>
  <c r="F14" i="2" s="1"/>
  <c r="K13" i="2" l="1"/>
  <c r="G24" i="2" l="1"/>
  <c r="I24" i="2" s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H21" i="2"/>
  <c r="G21" i="2"/>
  <c r="I21" i="2" s="1"/>
  <c r="D21" i="2"/>
  <c r="G20" i="2"/>
  <c r="F20" i="2" s="1"/>
  <c r="D20" i="2"/>
  <c r="G19" i="2"/>
  <c r="I19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I14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E13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S8" i="2" s="1"/>
  <c r="R11" i="2"/>
  <c r="P11" i="2"/>
  <c r="O11" i="2"/>
  <c r="N11" i="2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T9" i="2"/>
  <c r="S9" i="2"/>
  <c r="R9" i="2"/>
  <c r="Q9" i="2"/>
  <c r="P9" i="2"/>
  <c r="O9" i="2"/>
  <c r="N9" i="2"/>
  <c r="M9" i="2"/>
  <c r="L9" i="2"/>
  <c r="K9" i="2"/>
  <c r="J9" i="2"/>
  <c r="AG8" i="2"/>
  <c r="AA8" i="2"/>
  <c r="Y8" i="2"/>
  <c r="J8" i="2"/>
  <c r="U8" i="2" l="1"/>
  <c r="Z8" i="2"/>
  <c r="E8" i="2"/>
  <c r="X8" i="2"/>
  <c r="R8" i="2"/>
  <c r="AB8" i="2"/>
  <c r="V8" i="2"/>
  <c r="L8" i="2"/>
  <c r="G10" i="2"/>
  <c r="F10" i="2" s="1"/>
  <c r="Q8" i="2"/>
  <c r="G11" i="2"/>
  <c r="G9" i="2"/>
  <c r="M8" i="2"/>
  <c r="H17" i="2"/>
  <c r="F17" i="2"/>
  <c r="F16" i="2" s="1"/>
  <c r="K8" i="2"/>
  <c r="O8" i="2"/>
  <c r="AF8" i="2"/>
  <c r="P8" i="2"/>
  <c r="D9" i="2"/>
  <c r="D18" i="2"/>
  <c r="AD8" i="2"/>
  <c r="T8" i="2"/>
  <c r="D11" i="2"/>
  <c r="N8" i="2"/>
  <c r="F21" i="2"/>
  <c r="D10" i="2"/>
  <c r="D16" i="2"/>
  <c r="G16" i="2"/>
  <c r="F13" i="2"/>
  <c r="F19" i="2"/>
  <c r="F18" i="2" s="1"/>
  <c r="H20" i="2"/>
  <c r="F24" i="2"/>
  <c r="F23" i="2" s="1"/>
  <c r="I20" i="2"/>
  <c r="H14" i="2"/>
  <c r="H24" i="2"/>
  <c r="H19" i="2"/>
  <c r="G13" i="2"/>
  <c r="G18" i="2"/>
  <c r="G23" i="2"/>
  <c r="I9" i="2" l="1"/>
  <c r="F9" i="2"/>
  <c r="G8" i="2"/>
  <c r="D8" i="2"/>
  <c r="I11" i="2"/>
  <c r="I10" i="2"/>
  <c r="H10" i="2"/>
  <c r="F11" i="2"/>
  <c r="H11" i="2"/>
  <c r="H9" i="2"/>
  <c r="I8" i="2"/>
  <c r="I23" i="2"/>
  <c r="H23" i="2"/>
  <c r="I18" i="2"/>
  <c r="H18" i="2"/>
  <c r="I16" i="2"/>
  <c r="H16" i="2"/>
  <c r="I13" i="2"/>
  <c r="H13" i="2"/>
  <c r="F8" i="2" l="1"/>
  <c r="H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<sst xmlns="http://schemas.openxmlformats.org/spreadsheetml/2006/main" count="83" uniqueCount="50">
  <si>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</si>
  <si>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</si>
  <si>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</si>
  <si>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</si>
  <si>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</si>
  <si>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</si>
  <si>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</si>
  <si>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</si>
  <si>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</si>
  <si>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</si>
  <si>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</si>
  <si>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</si>
  <si>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</si>
  <si>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</si>
  <si>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</si>
  <si>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</si>
  <si>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</si>
  <si>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</si>
  <si>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</si>
  <si>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</si>
  <si>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</si>
  <si>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</si>
  <si>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</si>
  <si>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</si>
  <si>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</si>
  <si>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</si>
  <si>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</si>
  <si>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</si>
  <si>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</si>
  <si>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</si>
  <si>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</si>
  <si>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</si>
  <si>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</si>
  <si>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</si>
  <si>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</si>
  <si>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</si>
  <si>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</si>
  <si>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</si>
  <si>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</si>
  <si>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</si>
  <si>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</si>
  <si>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</si>
  <si>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</si>
  <si>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</si>
  <si>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</si>
  <si>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</si>
  <si>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</si>
  <si>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</si>
  <si>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</si>
  <si>
    <t xml:space="preserve">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</si>
</sst>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0" fontId="7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29"/>
  <sheetViews>
    <sheetView tabSelected="1" zoomScale="70" zoomScaleNormal="70" workbookViewId="0">
      <pane xSplit="6" ySplit="7" topLeftCell="R8" activePane="bottomRight" state="frozen"/>
      <selection pane="topRight" activeCell="G1" sqref="G1"/>
      <selection pane="bottomLeft" activeCell="A8" sqref="A8"/>
      <selection pane="bottomRight" activeCell="AH13" sqref="AH13:AH1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4.42578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5.4257812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8" t="s">
        <v>3</v>
      </c>
      <c r="B4" s="61" t="s">
        <v>4</v>
      </c>
      <c r="C4" s="61" t="s">
        <v>5</v>
      </c>
      <c r="D4" s="64" t="s">
        <v>6</v>
      </c>
      <c r="E4" s="64" t="s">
        <v>6</v>
      </c>
      <c r="F4" s="64" t="s">
        <v>7</v>
      </c>
      <c r="G4" s="64" t="s">
        <v>8</v>
      </c>
      <c r="H4" s="66" t="s">
        <v>9</v>
      </c>
      <c r="I4" s="67"/>
      <c r="J4" s="66" t="s">
        <v>10</v>
      </c>
      <c r="K4" s="67"/>
      <c r="L4" s="66" t="s">
        <v>11</v>
      </c>
      <c r="M4" s="67"/>
      <c r="N4" s="66" t="s">
        <v>12</v>
      </c>
      <c r="O4" s="67"/>
      <c r="P4" s="66" t="s">
        <v>13</v>
      </c>
      <c r="Q4" s="67"/>
      <c r="R4" s="66" t="s">
        <v>14</v>
      </c>
      <c r="S4" s="67"/>
      <c r="T4" s="66" t="s">
        <v>15</v>
      </c>
      <c r="U4" s="67"/>
      <c r="V4" s="66" t="s">
        <v>16</v>
      </c>
      <c r="W4" s="67"/>
      <c r="X4" s="66" t="s">
        <v>17</v>
      </c>
      <c r="Y4" s="67"/>
      <c r="Z4" s="66" t="s">
        <v>18</v>
      </c>
      <c r="AA4" s="67"/>
      <c r="AB4" s="66" t="s">
        <v>19</v>
      </c>
      <c r="AC4" s="67"/>
      <c r="AD4" s="66" t="s">
        <v>20</v>
      </c>
      <c r="AE4" s="67"/>
      <c r="AF4" s="66" t="s">
        <v>21</v>
      </c>
      <c r="AG4" s="67"/>
      <c r="AH4" s="54" t="s">
        <v>22</v>
      </c>
    </row>
    <row r="5" spans="1:35" s="13" customFormat="1" ht="39" customHeight="1" x14ac:dyDescent="0.25">
      <c r="A5" s="59"/>
      <c r="B5" s="62"/>
      <c r="C5" s="62"/>
      <c r="D5" s="65"/>
      <c r="E5" s="65"/>
      <c r="F5" s="65"/>
      <c r="G5" s="65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55"/>
    </row>
    <row r="6" spans="1:35" s="13" customFormat="1" ht="64.5" customHeight="1" x14ac:dyDescent="0.25">
      <c r="A6" s="60"/>
      <c r="B6" s="63"/>
      <c r="C6" s="63"/>
      <c r="D6" s="14">
        <v>2025</v>
      </c>
      <c r="E6" s="15">
        <v>45839</v>
      </c>
      <c r="F6" s="15">
        <v>45839</v>
      </c>
      <c r="G6" s="15">
        <v>45778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74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45"/>
      <c r="B8" s="54" t="s">
        <v>27</v>
      </c>
      <c r="C8" s="18" t="s">
        <v>28</v>
      </c>
      <c r="D8" s="19">
        <f>D9+D10+D11</f>
        <v>169792.40031999999</v>
      </c>
      <c r="E8" s="19">
        <f>E9+E10+E11</f>
        <v>91563.06921999999</v>
      </c>
      <c r="F8" s="19">
        <f>F9+F10+F11</f>
        <v>78039.930720000004</v>
      </c>
      <c r="G8" s="19">
        <f>G9+G10+G11</f>
        <v>78039.930720000004</v>
      </c>
      <c r="H8" s="19">
        <f>IFERROR(G8/D8*100,0)</f>
        <v>45.961969188798619</v>
      </c>
      <c r="I8" s="19">
        <f>IFERROR(G8/E8*100,0)</f>
        <v>85.230793795795847</v>
      </c>
      <c r="J8" s="20">
        <f t="shared" ref="J8:AG8" si="0">J9+J10+J11</f>
        <v>20558.323539999998</v>
      </c>
      <c r="K8" s="20">
        <f t="shared" si="0"/>
        <v>11175.61418</v>
      </c>
      <c r="L8" s="20">
        <f t="shared" si="0"/>
        <v>14928.411610000001</v>
      </c>
      <c r="M8" s="20">
        <f t="shared" si="0"/>
        <v>14859.00542</v>
      </c>
      <c r="N8" s="20">
        <f t="shared" si="0"/>
        <v>10323.5807</v>
      </c>
      <c r="O8" s="20">
        <f t="shared" si="0"/>
        <v>12135.214739999999</v>
      </c>
      <c r="P8" s="20">
        <f t="shared" si="0"/>
        <v>21032.123380000001</v>
      </c>
      <c r="Q8" s="20">
        <f t="shared" si="0"/>
        <v>12479.2376</v>
      </c>
      <c r="R8" s="40">
        <f t="shared" si="0"/>
        <v>12951.813</v>
      </c>
      <c r="S8" s="40">
        <f t="shared" si="0"/>
        <v>13365.41827</v>
      </c>
      <c r="T8" s="20">
        <f t="shared" si="0"/>
        <v>11119.377989999999</v>
      </c>
      <c r="U8" s="20">
        <f t="shared" si="0"/>
        <v>14025.44051</v>
      </c>
      <c r="V8" s="20">
        <f t="shared" si="0"/>
        <v>20328.676609999999</v>
      </c>
      <c r="W8" s="20">
        <f t="shared" si="0"/>
        <v>0</v>
      </c>
      <c r="X8" s="20">
        <f t="shared" si="0"/>
        <v>11727.578</v>
      </c>
      <c r="Y8" s="20">
        <f t="shared" si="0"/>
        <v>0</v>
      </c>
      <c r="Z8" s="20">
        <f t="shared" si="0"/>
        <v>8849.5769999999993</v>
      </c>
      <c r="AA8" s="20">
        <f t="shared" si="0"/>
        <v>0</v>
      </c>
      <c r="AB8" s="20">
        <f t="shared" si="0"/>
        <v>13355.693600000001</v>
      </c>
      <c r="AC8" s="20">
        <f t="shared" si="0"/>
        <v>0</v>
      </c>
      <c r="AD8" s="20">
        <f t="shared" si="0"/>
        <v>9350.6840000000011</v>
      </c>
      <c r="AE8" s="20">
        <f t="shared" si="0"/>
        <v>0</v>
      </c>
      <c r="AF8" s="20">
        <f t="shared" si="0"/>
        <v>15266.560890000001</v>
      </c>
      <c r="AG8" s="20">
        <f t="shared" si="0"/>
        <v>0</v>
      </c>
      <c r="AH8" s="21"/>
    </row>
    <row r="9" spans="1:35" s="22" customFormat="1" ht="31.5" customHeight="1" x14ac:dyDescent="0.25">
      <c r="A9" s="52"/>
      <c r="B9" s="55"/>
      <c r="C9" s="23" t="s">
        <v>29</v>
      </c>
      <c r="D9" s="24">
        <f>SUM(J9,L9,N9,P9,R9,T9,V9,X9,Z9,AB9,AD9,AF9)</f>
        <v>6379</v>
      </c>
      <c r="E9" s="24">
        <f>J9+L9+N9+P9+R9+R9+T9</f>
        <v>3804.7429999999995</v>
      </c>
      <c r="F9" s="24">
        <f>G9</f>
        <v>3098.4013500000001</v>
      </c>
      <c r="G9" s="24">
        <f>SUM(K9,M9,O9,Q9,S9,U9,W9,Y9,AA9,AC9,AE9,AG9)</f>
        <v>3098.4013500000001</v>
      </c>
      <c r="H9" s="24">
        <f>IFERROR(G9/D9*100,0)</f>
        <v>48.571897632857819</v>
      </c>
      <c r="I9" s="24">
        <f>IFERROR(G9/E9*100,0)</f>
        <v>81.435233601849077</v>
      </c>
      <c r="J9" s="20">
        <f t="shared" ref="J9:AG10" si="1">J19</f>
        <v>533.65200000000004</v>
      </c>
      <c r="K9" s="20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348.72284000000002</v>
      </c>
      <c r="P9" s="20">
        <f t="shared" si="1"/>
        <v>614.40700000000004</v>
      </c>
      <c r="Q9" s="20">
        <f t="shared" si="1"/>
        <v>453.94542000000001</v>
      </c>
      <c r="R9" s="40">
        <f t="shared" si="1"/>
        <v>649.43899999999996</v>
      </c>
      <c r="S9" s="40">
        <f t="shared" si="1"/>
        <v>678.62918000000002</v>
      </c>
      <c r="T9" s="20">
        <f t="shared" si="1"/>
        <v>296.709</v>
      </c>
      <c r="U9" s="20">
        <f t="shared" si="1"/>
        <v>427.98540000000003</v>
      </c>
      <c r="V9" s="20">
        <f t="shared" si="1"/>
        <v>523.43399999999997</v>
      </c>
      <c r="W9" s="20">
        <f t="shared" si="1"/>
        <v>0</v>
      </c>
      <c r="X9" s="20">
        <f t="shared" si="1"/>
        <v>653.15700000000004</v>
      </c>
      <c r="Y9" s="20">
        <f t="shared" si="1"/>
        <v>0</v>
      </c>
      <c r="Z9" s="20">
        <f t="shared" si="1"/>
        <v>718.149</v>
      </c>
      <c r="AA9" s="20">
        <f t="shared" si="1"/>
        <v>0</v>
      </c>
      <c r="AB9" s="20">
        <f t="shared" si="1"/>
        <v>339.88</v>
      </c>
      <c r="AC9" s="20">
        <f t="shared" si="1"/>
        <v>0</v>
      </c>
      <c r="AD9" s="20">
        <f t="shared" si="1"/>
        <v>464.73599999999999</v>
      </c>
      <c r="AE9" s="20">
        <f t="shared" si="1"/>
        <v>0</v>
      </c>
      <c r="AF9" s="20">
        <f t="shared" si="1"/>
        <v>524.34</v>
      </c>
      <c r="AG9" s="20">
        <f t="shared" si="1"/>
        <v>0</v>
      </c>
      <c r="AH9" s="21"/>
    </row>
    <row r="10" spans="1:35" s="22" customFormat="1" ht="31.5" customHeight="1" x14ac:dyDescent="0.25">
      <c r="A10" s="52"/>
      <c r="B10" s="55"/>
      <c r="C10" s="23" t="s">
        <v>30</v>
      </c>
      <c r="D10" s="24">
        <f>SUM(J10,L10,N10,P10,R10,T10,V10,X10,Z10,AB10,AD10,AF10)</f>
        <v>2480.1014399999999</v>
      </c>
      <c r="E10" s="24">
        <f>J10+L10+N10+P10+R10+T10</f>
        <v>1150.60268</v>
      </c>
      <c r="F10" s="24">
        <f>G10</f>
        <v>980.67457999999999</v>
      </c>
      <c r="G10" s="24">
        <f>SUM(K10,M10,O10,Q10,S10,U10,W10,Y10,AA10,AC10,AE10,AG10)</f>
        <v>980.67457999999999</v>
      </c>
      <c r="H10" s="24">
        <f>IFERROR(G10/D10*100,0)</f>
        <v>39.541712455116354</v>
      </c>
      <c r="I10" s="24">
        <f>IFERROR(G10/E10*100,0)</f>
        <v>85.231383260814241</v>
      </c>
      <c r="J10" s="20">
        <f t="shared" si="1"/>
        <v>277.38954000000001</v>
      </c>
      <c r="K10" s="20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151.1</v>
      </c>
      <c r="O10" s="20">
        <f t="shared" si="1"/>
        <v>223.33718999999999</v>
      </c>
      <c r="P10" s="20">
        <f t="shared" si="1"/>
        <v>201.77414999999999</v>
      </c>
      <c r="Q10" s="20">
        <f t="shared" si="1"/>
        <v>199.33436</v>
      </c>
      <c r="R10" s="40">
        <f t="shared" si="1"/>
        <v>177.14</v>
      </c>
      <c r="S10" s="40">
        <f t="shared" si="1"/>
        <v>0</v>
      </c>
      <c r="T10" s="20">
        <f t="shared" si="1"/>
        <v>324.19898999999998</v>
      </c>
      <c r="U10" s="20">
        <f t="shared" si="1"/>
        <v>340.09037000000001</v>
      </c>
      <c r="V10" s="20">
        <f t="shared" si="1"/>
        <v>385.71015</v>
      </c>
      <c r="W10" s="20">
        <f t="shared" si="1"/>
        <v>0</v>
      </c>
      <c r="X10" s="20">
        <f t="shared" si="1"/>
        <v>225</v>
      </c>
      <c r="Y10" s="20">
        <f t="shared" si="1"/>
        <v>0</v>
      </c>
      <c r="Z10" s="20">
        <f t="shared" si="1"/>
        <v>30</v>
      </c>
      <c r="AA10" s="20">
        <f t="shared" si="1"/>
        <v>0</v>
      </c>
      <c r="AB10" s="20">
        <f t="shared" si="1"/>
        <v>535.75160000000005</v>
      </c>
      <c r="AC10" s="20">
        <f t="shared" si="1"/>
        <v>0</v>
      </c>
      <c r="AD10" s="20">
        <f t="shared" si="1"/>
        <v>50</v>
      </c>
      <c r="AE10" s="20">
        <f t="shared" si="1"/>
        <v>0</v>
      </c>
      <c r="AF10" s="20">
        <f t="shared" si="1"/>
        <v>103.03701</v>
      </c>
      <c r="AG10" s="20">
        <f t="shared" si="1"/>
        <v>0</v>
      </c>
      <c r="AH10" s="21"/>
    </row>
    <row r="11" spans="1:35" s="26" customFormat="1" ht="38.25" customHeight="1" x14ac:dyDescent="0.25">
      <c r="A11" s="52"/>
      <c r="B11" s="55"/>
      <c r="C11" s="23" t="s">
        <v>31</v>
      </c>
      <c r="D11" s="24">
        <f>SUM(J11,L11,N11,P11,R11,T11,V11,X11,Z11,AB11,AD11,AF11)</f>
        <v>160933.29887999999</v>
      </c>
      <c r="E11" s="24">
        <f>J11+L11+N11+P11+R11+T11</f>
        <v>86607.723539999992</v>
      </c>
      <c r="F11" s="24">
        <f>G11</f>
        <v>73960.854789999998</v>
      </c>
      <c r="G11" s="24">
        <f>SUM(K11,M11,O11,Q11,S11,U11,W11,Y11,AA11,AC11,AE11,AG11)</f>
        <v>73960.854789999998</v>
      </c>
      <c r="H11" s="24">
        <f>IFERROR(G11/D11*100,0)</f>
        <v>45.957458962640764</v>
      </c>
      <c r="I11" s="24">
        <f>IFERROR(G11/E11*100,0)</f>
        <v>85.397527803442372</v>
      </c>
      <c r="J11" s="24">
        <f t="shared" ref="J11:AG11" si="2">J14+J17+J21+J24</f>
        <v>19747.281999999999</v>
      </c>
      <c r="K11" s="24">
        <f t="shared" si="2"/>
        <v>10563.27275</v>
      </c>
      <c r="L11" s="24">
        <f t="shared" si="2"/>
        <v>14174.72061</v>
      </c>
      <c r="M11" s="24">
        <f t="shared" si="2"/>
        <v>14064.31568</v>
      </c>
      <c r="N11" s="24">
        <f t="shared" si="2"/>
        <v>9846.074700000001</v>
      </c>
      <c r="O11" s="24">
        <f t="shared" si="2"/>
        <v>11563.154709999999</v>
      </c>
      <c r="P11" s="24">
        <f t="shared" si="2"/>
        <v>20215.942230000001</v>
      </c>
      <c r="Q11" s="24">
        <f>Q14+Q17+Q21+Q24</f>
        <v>11825.95782</v>
      </c>
      <c r="R11" s="38">
        <f t="shared" si="2"/>
        <v>12125.234</v>
      </c>
      <c r="S11" s="38">
        <f t="shared" si="2"/>
        <v>12686.78909</v>
      </c>
      <c r="T11" s="24">
        <f t="shared" si="2"/>
        <v>10498.47</v>
      </c>
      <c r="U11" s="24">
        <f t="shared" si="2"/>
        <v>13257.364740000001</v>
      </c>
      <c r="V11" s="24">
        <f t="shared" si="2"/>
        <v>19419.532459999999</v>
      </c>
      <c r="W11" s="24">
        <f t="shared" si="2"/>
        <v>0</v>
      </c>
      <c r="X11" s="24">
        <f t="shared" si="2"/>
        <v>10849.421</v>
      </c>
      <c r="Y11" s="24">
        <f t="shared" si="2"/>
        <v>0</v>
      </c>
      <c r="Z11" s="24">
        <f t="shared" si="2"/>
        <v>8101.4279999999999</v>
      </c>
      <c r="AA11" s="24">
        <f t="shared" si="2"/>
        <v>0</v>
      </c>
      <c r="AB11" s="24">
        <f t="shared" si="2"/>
        <v>12480.062</v>
      </c>
      <c r="AC11" s="24">
        <f t="shared" si="2"/>
        <v>0</v>
      </c>
      <c r="AD11" s="24">
        <f t="shared" si="2"/>
        <v>8835.9480000000003</v>
      </c>
      <c r="AE11" s="24">
        <f t="shared" si="2"/>
        <v>0</v>
      </c>
      <c r="AF11" s="24">
        <f t="shared" si="2"/>
        <v>14639.18388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49" t="s">
        <v>33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H12" s="28"/>
    </row>
    <row r="13" spans="1:35" s="22" customFormat="1" ht="88.5" customHeight="1" x14ac:dyDescent="0.25">
      <c r="A13" s="45" t="s">
        <v>34</v>
      </c>
      <c r="B13" s="47" t="s">
        <v>35</v>
      </c>
      <c r="C13" s="42" t="s">
        <v>28</v>
      </c>
      <c r="D13" s="43">
        <f>D14</f>
        <v>899.2</v>
      </c>
      <c r="E13" s="43">
        <f>E14</f>
        <v>600.20000000000005</v>
      </c>
      <c r="F13" s="43">
        <f>F14</f>
        <v>338.19288</v>
      </c>
      <c r="G13" s="43">
        <f>G14</f>
        <v>338.19288</v>
      </c>
      <c r="H13" s="43">
        <f>IFERROR(G13/D13*100,0)</f>
        <v>37.610418149466192</v>
      </c>
      <c r="I13" s="43">
        <f>IFERROR(G13/E13*100,0)</f>
        <v>56.346697767410859</v>
      </c>
      <c r="J13" s="40">
        <f t="shared" ref="J13:AG13" si="3">J14</f>
        <v>0</v>
      </c>
      <c r="K13" s="40">
        <f>K14</f>
        <v>0</v>
      </c>
      <c r="L13" s="40">
        <f t="shared" si="3"/>
        <v>0</v>
      </c>
      <c r="M13" s="40">
        <f t="shared" si="3"/>
        <v>0</v>
      </c>
      <c r="N13" s="40">
        <f t="shared" si="3"/>
        <v>400</v>
      </c>
      <c r="O13" s="40">
        <f t="shared" si="3"/>
        <v>299</v>
      </c>
      <c r="P13" s="40">
        <f t="shared" si="3"/>
        <v>0</v>
      </c>
      <c r="Q13" s="40">
        <f t="shared" si="3"/>
        <v>0</v>
      </c>
      <c r="R13" s="40">
        <f t="shared" si="3"/>
        <v>0</v>
      </c>
      <c r="S13" s="40">
        <f t="shared" si="3"/>
        <v>30.94172</v>
      </c>
      <c r="T13" s="40">
        <f t="shared" si="3"/>
        <v>200.2</v>
      </c>
      <c r="U13" s="40">
        <f t="shared" si="3"/>
        <v>8.2511600000000005</v>
      </c>
      <c r="V13" s="40">
        <f t="shared" si="3"/>
        <v>0</v>
      </c>
      <c r="W13" s="40">
        <f t="shared" si="3"/>
        <v>0</v>
      </c>
      <c r="X13" s="40">
        <f t="shared" si="3"/>
        <v>0</v>
      </c>
      <c r="Y13" s="40">
        <f t="shared" si="3"/>
        <v>0</v>
      </c>
      <c r="Z13" s="40">
        <f t="shared" si="3"/>
        <v>0</v>
      </c>
      <c r="AA13" s="40">
        <f t="shared" si="3"/>
        <v>0</v>
      </c>
      <c r="AB13" s="40">
        <f t="shared" si="3"/>
        <v>299</v>
      </c>
      <c r="AC13" s="40">
        <f t="shared" si="3"/>
        <v>0</v>
      </c>
      <c r="AD13" s="40">
        <f t="shared" si="3"/>
        <v>0</v>
      </c>
      <c r="AE13" s="40">
        <f t="shared" si="3"/>
        <v>0</v>
      </c>
      <c r="AF13" s="40">
        <f t="shared" si="3"/>
        <v>0</v>
      </c>
      <c r="AG13" s="40">
        <f t="shared" si="3"/>
        <v>0</v>
      </c>
      <c r="AH13" s="70" t="s">
        <v>49</v>
      </c>
      <c r="AI13" s="30"/>
    </row>
    <row r="14" spans="1:35" s="22" customFormat="1" ht="171.75" customHeight="1" x14ac:dyDescent="0.25">
      <c r="A14" s="46"/>
      <c r="B14" s="48"/>
      <c r="C14" s="44" t="s">
        <v>31</v>
      </c>
      <c r="D14" s="38">
        <f>SUM(J14,L14,N14,P14,R14,T14,V14,X14,Z14,AB14,AD14,AF14)</f>
        <v>899.2</v>
      </c>
      <c r="E14" s="38">
        <f>J14+L14+N14+P14+R14+T14</f>
        <v>600.20000000000005</v>
      </c>
      <c r="F14" s="38">
        <f>G14</f>
        <v>338.19288</v>
      </c>
      <c r="G14" s="38">
        <f>SUM(K14,M14,O14,Q14,S14,U14,W14,Y14,AA14,AC14,AE14,AG14)</f>
        <v>338.19288</v>
      </c>
      <c r="H14" s="38">
        <f>IFERROR(G14/D14*100,0)</f>
        <v>37.610418149466192</v>
      </c>
      <c r="I14" s="38">
        <f>IFERROR(G14/E14*100,0)</f>
        <v>56.346697767410859</v>
      </c>
      <c r="J14" s="39">
        <v>0</v>
      </c>
      <c r="K14" s="39">
        <v>0</v>
      </c>
      <c r="L14" s="39">
        <v>0</v>
      </c>
      <c r="M14" s="39">
        <v>0</v>
      </c>
      <c r="N14" s="39">
        <v>400</v>
      </c>
      <c r="O14" s="39">
        <v>299</v>
      </c>
      <c r="P14" s="39">
        <v>0</v>
      </c>
      <c r="Q14" s="39">
        <v>0</v>
      </c>
      <c r="R14" s="39">
        <v>0</v>
      </c>
      <c r="S14" s="39">
        <v>30.94172</v>
      </c>
      <c r="T14" s="39">
        <v>200.2</v>
      </c>
      <c r="U14" s="39">
        <v>8.2511600000000005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299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71"/>
      <c r="AI14" s="30"/>
    </row>
    <row r="15" spans="1:35" s="29" customFormat="1" ht="18.75" customHeight="1" x14ac:dyDescent="0.25">
      <c r="A15" s="27" t="s">
        <v>36</v>
      </c>
      <c r="B15" s="49" t="s">
        <v>37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1"/>
      <c r="AH15" s="28"/>
    </row>
    <row r="16" spans="1:35" s="22" customFormat="1" ht="82.5" customHeight="1" x14ac:dyDescent="0.25">
      <c r="A16" s="45" t="s">
        <v>38</v>
      </c>
      <c r="B16" s="47" t="s">
        <v>39</v>
      </c>
      <c r="C16" s="18" t="s">
        <v>28</v>
      </c>
      <c r="D16" s="43">
        <f>D17</f>
        <v>38352.398880000001</v>
      </c>
      <c r="E16" s="43">
        <f>E17</f>
        <v>18964.538540000001</v>
      </c>
      <c r="F16" s="43">
        <f>F17</f>
        <v>13492.420610000001</v>
      </c>
      <c r="G16" s="43">
        <f>G17</f>
        <v>13492.420610000001</v>
      </c>
      <c r="H16" s="43">
        <f t="shared" ref="H16:H21" si="4">IFERROR(G16/D16*100,0)</f>
        <v>35.180121723848742</v>
      </c>
      <c r="I16" s="43">
        <f t="shared" ref="I16:I21" si="5">IFERROR(G16/E16*100,0)</f>
        <v>71.145525537264149</v>
      </c>
      <c r="J16" s="40">
        <f t="shared" ref="J16:AG16" si="6">J17</f>
        <v>2602.2539999999999</v>
      </c>
      <c r="K16" s="40">
        <f t="shared" si="6"/>
        <v>1757.0483200000001</v>
      </c>
      <c r="L16" s="40">
        <f t="shared" si="6"/>
        <v>3489.15461</v>
      </c>
      <c r="M16" s="40">
        <f t="shared" si="6"/>
        <v>1902.97363</v>
      </c>
      <c r="N16" s="40">
        <f t="shared" si="6"/>
        <v>1227.7879399999999</v>
      </c>
      <c r="O16" s="40">
        <f t="shared" si="6"/>
        <v>1444.02099</v>
      </c>
      <c r="P16" s="40">
        <f t="shared" si="6"/>
        <v>7845.6759899999997</v>
      </c>
      <c r="Q16" s="40">
        <f t="shared" si="6"/>
        <v>2836.2499800000001</v>
      </c>
      <c r="R16" s="40">
        <f t="shared" si="6"/>
        <v>1717.9480000000001</v>
      </c>
      <c r="S16" s="40">
        <f t="shared" si="6"/>
        <v>2185.2884300000001</v>
      </c>
      <c r="T16" s="40">
        <f t="shared" si="6"/>
        <v>2081.7179999999998</v>
      </c>
      <c r="U16" s="40">
        <f t="shared" si="6"/>
        <v>3366.8392600000002</v>
      </c>
      <c r="V16" s="40">
        <f t="shared" si="6"/>
        <v>6422.01746</v>
      </c>
      <c r="W16" s="40">
        <f t="shared" si="6"/>
        <v>0</v>
      </c>
      <c r="X16" s="40">
        <f t="shared" si="6"/>
        <v>861.35799999999995</v>
      </c>
      <c r="Y16" s="40">
        <f t="shared" si="6"/>
        <v>0</v>
      </c>
      <c r="Z16" s="40">
        <f t="shared" si="6"/>
        <v>901.35799999999995</v>
      </c>
      <c r="AA16" s="40">
        <f t="shared" si="6"/>
        <v>0</v>
      </c>
      <c r="AB16" s="40">
        <f t="shared" si="6"/>
        <v>3221.19</v>
      </c>
      <c r="AC16" s="40">
        <f t="shared" si="6"/>
        <v>0</v>
      </c>
      <c r="AD16" s="40">
        <f t="shared" si="6"/>
        <v>834.58299999999997</v>
      </c>
      <c r="AE16" s="40">
        <f t="shared" si="6"/>
        <v>0</v>
      </c>
      <c r="AF16" s="40">
        <f t="shared" si="6"/>
        <v>7147.3538799999997</v>
      </c>
      <c r="AG16" s="40">
        <f t="shared" si="6"/>
        <v>0</v>
      </c>
      <c r="AH16" s="70" t="s">
        <v>48</v>
      </c>
      <c r="AI16" s="32"/>
    </row>
    <row r="17" spans="1:35" s="26" customFormat="1" ht="236.25" customHeight="1" x14ac:dyDescent="0.25">
      <c r="A17" s="46"/>
      <c r="B17" s="48"/>
      <c r="C17" s="23" t="s">
        <v>31</v>
      </c>
      <c r="D17" s="38">
        <f>SUM(J17,L17,N17,P17,R17,T17,V17,X17,Z17,AB17,AD17,AF17)</f>
        <v>38352.398880000001</v>
      </c>
      <c r="E17" s="38">
        <f>J17+L17+N17+P17+R17+T17</f>
        <v>18964.538540000001</v>
      </c>
      <c r="F17" s="38">
        <f>G17</f>
        <v>13492.420610000001</v>
      </c>
      <c r="G17" s="38">
        <f>SUM(K17,M17,O17,Q17,S17,U17,W17,Y17,AA17,AC17,AE17,AG17)</f>
        <v>13492.420610000001</v>
      </c>
      <c r="H17" s="38">
        <f t="shared" si="4"/>
        <v>35.180121723848742</v>
      </c>
      <c r="I17" s="38">
        <f t="shared" si="5"/>
        <v>71.145525537264149</v>
      </c>
      <c r="J17" s="39">
        <v>2602.2539999999999</v>
      </c>
      <c r="K17" s="39">
        <v>1757.0483200000001</v>
      </c>
      <c r="L17" s="39">
        <f>3282.855+206.29961</f>
        <v>3489.15461</v>
      </c>
      <c r="M17" s="39">
        <f>1696.67402+206.29961</f>
        <v>1902.97363</v>
      </c>
      <c r="N17" s="39">
        <f>1227.78794</f>
        <v>1227.7879399999999</v>
      </c>
      <c r="O17" s="39">
        <f>1332.98505+111.03594</f>
        <v>1444.02099</v>
      </c>
      <c r="P17" s="39">
        <v>7845.6759899999997</v>
      </c>
      <c r="Q17" s="39">
        <v>2836.2499800000001</v>
      </c>
      <c r="R17" s="39">
        <v>1717.9480000000001</v>
      </c>
      <c r="S17" s="39">
        <v>2185.2884300000001</v>
      </c>
      <c r="T17" s="39">
        <v>2081.7179999999998</v>
      </c>
      <c r="U17" s="39">
        <v>3366.8392600000002</v>
      </c>
      <c r="V17" s="39">
        <v>6422.01746</v>
      </c>
      <c r="W17" s="39">
        <v>0</v>
      </c>
      <c r="X17" s="39">
        <v>861.35799999999995</v>
      </c>
      <c r="Y17" s="39">
        <v>0</v>
      </c>
      <c r="Z17" s="39">
        <v>901.35799999999995</v>
      </c>
      <c r="AA17" s="39">
        <v>0</v>
      </c>
      <c r="AB17" s="39">
        <v>3221.19</v>
      </c>
      <c r="AC17" s="39">
        <v>0</v>
      </c>
      <c r="AD17" s="39">
        <v>834.58299999999997</v>
      </c>
      <c r="AE17" s="39">
        <v>0</v>
      </c>
      <c r="AF17" s="39">
        <f>5996.15349+1151.20039</f>
        <v>7147.3538799999997</v>
      </c>
      <c r="AG17" s="39">
        <v>0</v>
      </c>
      <c r="AH17" s="72"/>
      <c r="AI17" s="32"/>
    </row>
    <row r="18" spans="1:35" s="22" customFormat="1" ht="82.5" customHeight="1" x14ac:dyDescent="0.25">
      <c r="A18" s="45" t="s">
        <v>40</v>
      </c>
      <c r="B18" s="47" t="s">
        <v>41</v>
      </c>
      <c r="C18" s="18" t="s">
        <v>28</v>
      </c>
      <c r="D18" s="20">
        <f t="shared" ref="D18:AG18" si="7">D19+D20+D21</f>
        <v>8859.1014400000004</v>
      </c>
      <c r="E18" s="20">
        <f>E19+E20+E21</f>
        <v>4305.9066800000001</v>
      </c>
      <c r="F18" s="20">
        <f t="shared" si="7"/>
        <v>4079.07593</v>
      </c>
      <c r="G18" s="20">
        <f t="shared" si="7"/>
        <v>4079.07593</v>
      </c>
      <c r="H18" s="20">
        <f t="shared" si="4"/>
        <v>46.043901377880594</v>
      </c>
      <c r="I18" s="20">
        <f t="shared" si="5"/>
        <v>94.732102508083145</v>
      </c>
      <c r="J18" s="40">
        <f t="shared" si="7"/>
        <v>811.04154000000005</v>
      </c>
      <c r="K18" s="40">
        <f t="shared" si="7"/>
        <v>612.34142999999995</v>
      </c>
      <c r="L18" s="40">
        <f t="shared" si="7"/>
        <v>753.69100000000003</v>
      </c>
      <c r="M18" s="40">
        <f t="shared" si="7"/>
        <v>794.68974000000003</v>
      </c>
      <c r="N18" s="40">
        <f t="shared" si="7"/>
        <v>477.50599999999997</v>
      </c>
      <c r="O18" s="40">
        <f t="shared" si="7"/>
        <v>572.06002999999998</v>
      </c>
      <c r="P18" s="40">
        <f t="shared" si="7"/>
        <v>816.18115</v>
      </c>
      <c r="Q18" s="40">
        <f t="shared" si="7"/>
        <v>653.27978000000007</v>
      </c>
      <c r="R18" s="40">
        <f t="shared" si="7"/>
        <v>826.57899999999995</v>
      </c>
      <c r="S18" s="40">
        <f t="shared" si="7"/>
        <v>678.62918000000002</v>
      </c>
      <c r="T18" s="40">
        <f t="shared" si="7"/>
        <v>620.90798999999993</v>
      </c>
      <c r="U18" s="40">
        <f t="shared" si="7"/>
        <v>768.07577000000003</v>
      </c>
      <c r="V18" s="40">
        <f t="shared" si="7"/>
        <v>909.14414999999997</v>
      </c>
      <c r="W18" s="40">
        <f t="shared" si="7"/>
        <v>0</v>
      </c>
      <c r="X18" s="40">
        <f t="shared" si="7"/>
        <v>878.15700000000004</v>
      </c>
      <c r="Y18" s="40">
        <f t="shared" si="7"/>
        <v>0</v>
      </c>
      <c r="Z18" s="40">
        <f t="shared" si="7"/>
        <v>748.149</v>
      </c>
      <c r="AA18" s="40">
        <f t="shared" si="7"/>
        <v>0</v>
      </c>
      <c r="AB18" s="40">
        <f t="shared" si="7"/>
        <v>875.63160000000005</v>
      </c>
      <c r="AC18" s="40">
        <f t="shared" si="7"/>
        <v>0</v>
      </c>
      <c r="AD18" s="40">
        <f t="shared" si="7"/>
        <v>514.73599999999999</v>
      </c>
      <c r="AE18" s="40">
        <f t="shared" si="7"/>
        <v>0</v>
      </c>
      <c r="AF18" s="40">
        <f t="shared" si="7"/>
        <v>627.37701000000004</v>
      </c>
      <c r="AG18" s="20">
        <f t="shared" si="7"/>
        <v>0</v>
      </c>
      <c r="AH18" s="70" t="s">
        <v>46</v>
      </c>
      <c r="AI18" s="32"/>
    </row>
    <row r="19" spans="1:35" s="22" customFormat="1" ht="45.75" customHeight="1" x14ac:dyDescent="0.25">
      <c r="A19" s="52"/>
      <c r="B19" s="53"/>
      <c r="C19" s="23" t="s">
        <v>29</v>
      </c>
      <c r="D19" s="24">
        <f>SUM(J19,L19,N19,P19,R19,T19,V19,X19,Z19,AB19,AD19,AF19)</f>
        <v>6379</v>
      </c>
      <c r="E19" s="24">
        <f>J19+L19+N19+P19+R19+T19</f>
        <v>3155.3039999999996</v>
      </c>
      <c r="F19" s="24">
        <f>G19</f>
        <v>3098.4013500000001</v>
      </c>
      <c r="G19" s="24">
        <f>SUM(K19,M19,O19,Q19,S19,U19,W19,Y19,AA19,AC19,AE19,AG19)</f>
        <v>3098.4013500000001</v>
      </c>
      <c r="H19" s="24">
        <f t="shared" si="4"/>
        <v>48.571897632857819</v>
      </c>
      <c r="I19" s="24">
        <f t="shared" si="5"/>
        <v>98.196603243300814</v>
      </c>
      <c r="J19" s="39">
        <v>533.65200000000004</v>
      </c>
      <c r="K19" s="39">
        <v>407.34699999999998</v>
      </c>
      <c r="L19" s="39">
        <v>734.69100000000003</v>
      </c>
      <c r="M19" s="39">
        <v>781.77151000000003</v>
      </c>
      <c r="N19" s="39">
        <v>326.40600000000001</v>
      </c>
      <c r="O19" s="39">
        <v>348.72284000000002</v>
      </c>
      <c r="P19" s="39">
        <v>614.40700000000004</v>
      </c>
      <c r="Q19" s="39">
        <v>453.94542000000001</v>
      </c>
      <c r="R19" s="39">
        <v>649.43899999999996</v>
      </c>
      <c r="S19" s="39">
        <v>678.62918000000002</v>
      </c>
      <c r="T19" s="39">
        <v>296.709</v>
      </c>
      <c r="U19" s="39">
        <v>427.98540000000003</v>
      </c>
      <c r="V19" s="39">
        <v>523.43399999999997</v>
      </c>
      <c r="W19" s="39">
        <v>0</v>
      </c>
      <c r="X19" s="39">
        <v>653.15700000000004</v>
      </c>
      <c r="Y19" s="39">
        <v>0</v>
      </c>
      <c r="Z19" s="39">
        <v>718.149</v>
      </c>
      <c r="AA19" s="39">
        <v>0</v>
      </c>
      <c r="AB19" s="39">
        <v>339.88</v>
      </c>
      <c r="AC19" s="39">
        <v>0</v>
      </c>
      <c r="AD19" s="39">
        <v>464.73599999999999</v>
      </c>
      <c r="AE19" s="39">
        <v>0</v>
      </c>
      <c r="AF19" s="39">
        <v>524.34</v>
      </c>
      <c r="AG19" s="31">
        <v>0</v>
      </c>
      <c r="AH19" s="73"/>
      <c r="AI19" s="32"/>
    </row>
    <row r="20" spans="1:35" s="22" customFormat="1" ht="52.5" customHeight="1" x14ac:dyDescent="0.25">
      <c r="A20" s="52"/>
      <c r="B20" s="53"/>
      <c r="C20" s="23" t="s">
        <v>30</v>
      </c>
      <c r="D20" s="24">
        <f>SUM(J20,L20,N20,P20,R20,T20,V20,X20,Z20,AB20,AD20,AF20)</f>
        <v>2480.1014399999999</v>
      </c>
      <c r="E20" s="24">
        <f>J20+L20+N20+P20+R20+T20</f>
        <v>1150.60268</v>
      </c>
      <c r="F20" s="24">
        <f>G20</f>
        <v>980.67457999999999</v>
      </c>
      <c r="G20" s="24">
        <f>SUM(K20,M20,O20,Q20,S20,U20,W20,Y20,AA20,AC20,AE20,AG20)</f>
        <v>980.67457999999999</v>
      </c>
      <c r="H20" s="24">
        <f t="shared" si="4"/>
        <v>39.541712455116354</v>
      </c>
      <c r="I20" s="24">
        <f t="shared" si="5"/>
        <v>85.231383260814241</v>
      </c>
      <c r="J20" s="39">
        <v>277.38954000000001</v>
      </c>
      <c r="K20" s="39">
        <v>204.99442999999999</v>
      </c>
      <c r="L20" s="39">
        <v>19</v>
      </c>
      <c r="M20" s="39">
        <v>12.918229999999999</v>
      </c>
      <c r="N20" s="39">
        <v>151.1</v>
      </c>
      <c r="O20" s="39">
        <v>223.33718999999999</v>
      </c>
      <c r="P20" s="39">
        <v>201.77414999999999</v>
      </c>
      <c r="Q20" s="39">
        <v>199.33436</v>
      </c>
      <c r="R20" s="39">
        <v>177.14</v>
      </c>
      <c r="S20" s="39">
        <v>0</v>
      </c>
      <c r="T20" s="39">
        <v>324.19898999999998</v>
      </c>
      <c r="U20" s="39">
        <v>340.09037000000001</v>
      </c>
      <c r="V20" s="39">
        <v>385.71015</v>
      </c>
      <c r="W20" s="39">
        <v>0</v>
      </c>
      <c r="X20" s="39">
        <v>225</v>
      </c>
      <c r="Y20" s="39">
        <v>0</v>
      </c>
      <c r="Z20" s="39">
        <v>30</v>
      </c>
      <c r="AA20" s="39">
        <v>0</v>
      </c>
      <c r="AB20" s="39">
        <v>535.75160000000005</v>
      </c>
      <c r="AC20" s="39">
        <v>0</v>
      </c>
      <c r="AD20" s="39">
        <v>50</v>
      </c>
      <c r="AE20" s="39">
        <v>0</v>
      </c>
      <c r="AF20" s="39">
        <v>103.03701</v>
      </c>
      <c r="AG20" s="31">
        <v>0</v>
      </c>
      <c r="AH20" s="73"/>
      <c r="AI20" s="32"/>
    </row>
    <row r="21" spans="1:35" s="26" customFormat="1" ht="53.25" customHeight="1" x14ac:dyDescent="0.25">
      <c r="A21" s="46"/>
      <c r="B21" s="48"/>
      <c r="C21" s="23" t="s">
        <v>31</v>
      </c>
      <c r="D21" s="24">
        <f>SUM(J21,L21,N21,P21,R21,T21,V21,X21,Z21,AB21,AD21,AF21)</f>
        <v>0</v>
      </c>
      <c r="E21" s="24">
        <f>J21+L21+N21+P21+R21+T21</f>
        <v>0</v>
      </c>
      <c r="F21" s="24">
        <f>G21</f>
        <v>0</v>
      </c>
      <c r="G21" s="24">
        <f>SUM(K21,M21,O21,Q21,S21,U21,W21,Y21,AA21,AC21,AE21,AG21)</f>
        <v>0</v>
      </c>
      <c r="H21" s="24">
        <f t="shared" si="4"/>
        <v>0</v>
      </c>
      <c r="I21" s="24">
        <f t="shared" si="5"/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9">
        <v>0</v>
      </c>
      <c r="Q21" s="39">
        <v>0</v>
      </c>
      <c r="R21" s="39">
        <v>0</v>
      </c>
      <c r="S21" s="39">
        <v>0</v>
      </c>
      <c r="T21" s="31">
        <v>0</v>
      </c>
      <c r="U21" s="39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72"/>
      <c r="AI21" s="32"/>
    </row>
    <row r="22" spans="1:35" s="29" customFormat="1" ht="18.75" customHeight="1" x14ac:dyDescent="0.25">
      <c r="A22" s="27" t="s">
        <v>42</v>
      </c>
      <c r="B22" s="49" t="s">
        <v>43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1"/>
      <c r="AH22" s="28"/>
    </row>
    <row r="23" spans="1:35" s="34" customFormat="1" ht="112.5" customHeight="1" x14ac:dyDescent="0.25">
      <c r="A23" s="45" t="s">
        <v>44</v>
      </c>
      <c r="B23" s="47" t="s">
        <v>45</v>
      </c>
      <c r="C23" s="18" t="s">
        <v>28</v>
      </c>
      <c r="D23" s="19">
        <f>D24</f>
        <v>121681.70000000001</v>
      </c>
      <c r="E23" s="19">
        <f>E24</f>
        <v>67042.985000000001</v>
      </c>
      <c r="F23" s="19">
        <f>F24</f>
        <v>60130.241299999994</v>
      </c>
      <c r="G23" s="19">
        <f>G24</f>
        <v>60130.241299999994</v>
      </c>
      <c r="H23" s="19">
        <f>IFERROR(G23/D23*100,0)</f>
        <v>49.416010213532509</v>
      </c>
      <c r="I23" s="19">
        <f>IFERROR(G23/E23*100,0)</f>
        <v>89.689087232616487</v>
      </c>
      <c r="J23" s="20">
        <f t="shared" ref="J23:AG23" si="8">J24</f>
        <v>17145.027999999998</v>
      </c>
      <c r="K23" s="20">
        <f t="shared" si="8"/>
        <v>8806.2244300000002</v>
      </c>
      <c r="L23" s="20">
        <f t="shared" si="8"/>
        <v>10685.566000000001</v>
      </c>
      <c r="M23" s="20">
        <f t="shared" si="8"/>
        <v>12161.342049999999</v>
      </c>
      <c r="N23" s="20">
        <f t="shared" si="8"/>
        <v>8218.2867600000009</v>
      </c>
      <c r="O23" s="20">
        <f t="shared" si="8"/>
        <v>9820.1337199999998</v>
      </c>
      <c r="P23" s="40">
        <f t="shared" si="8"/>
        <v>12370.266240000001</v>
      </c>
      <c r="Q23" s="40">
        <f t="shared" si="8"/>
        <v>8989.7078399999991</v>
      </c>
      <c r="R23" s="40">
        <f t="shared" si="8"/>
        <v>10407.286</v>
      </c>
      <c r="S23" s="40">
        <f t="shared" si="8"/>
        <v>10470.558940000001</v>
      </c>
      <c r="T23" s="20">
        <f t="shared" si="8"/>
        <v>8216.5519999999997</v>
      </c>
      <c r="U23" s="40">
        <f t="shared" si="8"/>
        <v>9882.2743200000004</v>
      </c>
      <c r="V23" s="20">
        <f t="shared" si="8"/>
        <v>12997.514999999999</v>
      </c>
      <c r="W23" s="20">
        <f t="shared" si="8"/>
        <v>0</v>
      </c>
      <c r="X23" s="20">
        <f t="shared" si="8"/>
        <v>9988.0630000000001</v>
      </c>
      <c r="Y23" s="20">
        <f t="shared" si="8"/>
        <v>0</v>
      </c>
      <c r="Z23" s="20">
        <f t="shared" si="8"/>
        <v>7200.07</v>
      </c>
      <c r="AA23" s="20">
        <f t="shared" si="8"/>
        <v>0</v>
      </c>
      <c r="AB23" s="20">
        <f t="shared" si="8"/>
        <v>8959.8719999999994</v>
      </c>
      <c r="AC23" s="20">
        <f t="shared" si="8"/>
        <v>0</v>
      </c>
      <c r="AD23" s="20">
        <f t="shared" si="8"/>
        <v>8001.3649999999998</v>
      </c>
      <c r="AE23" s="20">
        <f t="shared" si="8"/>
        <v>0</v>
      </c>
      <c r="AF23" s="20">
        <f t="shared" si="8"/>
        <v>7491.83</v>
      </c>
      <c r="AG23" s="20">
        <f t="shared" si="8"/>
        <v>0</v>
      </c>
      <c r="AH23" s="70" t="s">
        <v>47</v>
      </c>
      <c r="AI23" s="33"/>
    </row>
    <row r="24" spans="1:35" s="35" customFormat="1" ht="115.5" customHeight="1" x14ac:dyDescent="0.25">
      <c r="A24" s="46"/>
      <c r="B24" s="48"/>
      <c r="C24" s="23" t="s">
        <v>31</v>
      </c>
      <c r="D24" s="24">
        <f>SUM(J24,L24,N24,P24,R24,T24,V24,X24,Z24,AB24,AD24,AF24)</f>
        <v>121681.70000000001</v>
      </c>
      <c r="E24" s="24">
        <f>J24+L24+N24+P24+R24+T24</f>
        <v>67042.985000000001</v>
      </c>
      <c r="F24" s="24">
        <f>G24</f>
        <v>60130.241299999994</v>
      </c>
      <c r="G24" s="24">
        <f>SUM(K24,M24,O24,Q24,S24,U24,W24,Y24,AA24,AC24,AE24,AG24)</f>
        <v>60130.241299999994</v>
      </c>
      <c r="H24" s="24">
        <f>IFERROR(G24/D24*100,0)</f>
        <v>49.416010213532509</v>
      </c>
      <c r="I24" s="24">
        <f>IFERROR(G24/E24*100,0)</f>
        <v>89.689087232616487</v>
      </c>
      <c r="J24" s="39">
        <v>17145.027999999998</v>
      </c>
      <c r="K24" s="39">
        <v>8806.2244300000002</v>
      </c>
      <c r="L24" s="39">
        <v>10685.566000000001</v>
      </c>
      <c r="M24" s="39">
        <v>12161.342049999999</v>
      </c>
      <c r="N24" s="39">
        <v>8218.2867600000009</v>
      </c>
      <c r="O24" s="39">
        <v>9820.1337199999998</v>
      </c>
      <c r="P24" s="39">
        <v>12370.266240000001</v>
      </c>
      <c r="Q24" s="39">
        <v>8989.7078399999991</v>
      </c>
      <c r="R24" s="39">
        <v>10407.286</v>
      </c>
      <c r="S24" s="39">
        <v>10470.558940000001</v>
      </c>
      <c r="T24" s="39">
        <v>8216.5519999999997</v>
      </c>
      <c r="U24" s="39">
        <v>9882.2743200000004</v>
      </c>
      <c r="V24" s="39">
        <v>12997.514999999999</v>
      </c>
      <c r="W24" s="39">
        <v>0</v>
      </c>
      <c r="X24" s="39">
        <v>9988.0630000000001</v>
      </c>
      <c r="Y24" s="39">
        <v>0</v>
      </c>
      <c r="Z24" s="39">
        <v>7200.07</v>
      </c>
      <c r="AA24" s="39">
        <v>0</v>
      </c>
      <c r="AB24" s="39">
        <v>8959.8719999999994</v>
      </c>
      <c r="AC24" s="39">
        <v>0</v>
      </c>
      <c r="AD24" s="39">
        <v>8001.3649999999998</v>
      </c>
      <c r="AE24" s="39">
        <v>0</v>
      </c>
      <c r="AF24" s="39">
        <v>7491.83</v>
      </c>
      <c r="AG24" s="39">
        <v>0</v>
      </c>
      <c r="AH24" s="72"/>
      <c r="AI24" s="33"/>
    </row>
    <row r="25" spans="1:35" s="13" customFormat="1" x14ac:dyDescent="0.25">
      <c r="C25" s="36"/>
    </row>
    <row r="27" spans="1:35" x14ac:dyDescent="0.25">
      <c r="D27" s="41"/>
      <c r="O27" s="41"/>
    </row>
    <row r="29" spans="1:35" x14ac:dyDescent="0.25">
      <c r="D29" s="41"/>
    </row>
  </sheetData>
  <mergeCells count="40">
    <mergeCell ref="AH13:AH14"/>
    <mergeCell ref="AH23:AH24"/>
    <mergeCell ref="AH18:AH21"/>
    <mergeCell ref="AH16:AH17"/>
    <mergeCell ref="R4:S5"/>
    <mergeCell ref="T4:U5"/>
    <mergeCell ref="AH4:AH6"/>
    <mergeCell ref="V4:W5"/>
    <mergeCell ref="X4:Y5"/>
    <mergeCell ref="Z4:AA5"/>
    <mergeCell ref="AB4:AC5"/>
    <mergeCell ref="AD4:AE5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8:A11"/>
    <mergeCell ref="B8:B11"/>
    <mergeCell ref="B12:AG12"/>
    <mergeCell ref="A13:A14"/>
    <mergeCell ref="B13:B14"/>
    <mergeCell ref="A23:A24"/>
    <mergeCell ref="B23:B24"/>
    <mergeCell ref="B15:AG15"/>
    <mergeCell ref="A16:A17"/>
    <mergeCell ref="B16:B17"/>
    <mergeCell ref="A18:A21"/>
    <mergeCell ref="B18:B21"/>
    <mergeCell ref="B22:AG22"/>
  </mergeCells>
  <pageMargins left="0.7" right="0.7" top="0.75" bottom="0.75" header="0.3" footer="0.3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июнь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2025-10-31T11:42:57Z</dcterms:modified>
</cp:coreProperties>
</file>