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9" i="1" l="1"/>
  <c r="F369" i="1"/>
  <c r="G368" i="1"/>
  <c r="F368" i="1"/>
  <c r="G367" i="1"/>
  <c r="F367" i="1"/>
  <c r="G366" i="1"/>
  <c r="F366" i="1"/>
  <c r="E365" i="1"/>
  <c r="D365" i="1"/>
  <c r="C365" i="1"/>
  <c r="B365" i="1"/>
  <c r="AD351" i="1"/>
  <c r="V351" i="1"/>
  <c r="U351" i="1"/>
  <c r="N351" i="1"/>
  <c r="AA350" i="1"/>
  <c r="S350" i="1"/>
  <c r="AE348" i="1"/>
  <c r="X348" i="1"/>
  <c r="W348" i="1"/>
  <c r="P348" i="1"/>
  <c r="O348" i="1"/>
  <c r="AB345" i="1"/>
  <c r="AB363" i="1" s="1"/>
  <c r="AB375" i="1" s="1"/>
  <c r="T345" i="1"/>
  <c r="T363" i="1" s="1"/>
  <c r="T375" i="1" s="1"/>
  <c r="L345" i="1"/>
  <c r="L363" i="1" s="1"/>
  <c r="L375" i="1" s="1"/>
  <c r="D345" i="1"/>
  <c r="D363" i="1" s="1"/>
  <c r="D375" i="1" s="1"/>
  <c r="C345" i="1"/>
  <c r="C363" i="1" s="1"/>
  <c r="C375" i="1" s="1"/>
  <c r="Z344" i="1"/>
  <c r="R344" i="1"/>
  <c r="J344" i="1"/>
  <c r="X343" i="1"/>
  <c r="P343" i="1"/>
  <c r="H343" i="1"/>
  <c r="AD342" i="1"/>
  <c r="V342" i="1"/>
  <c r="N342" i="1"/>
  <c r="C341" i="1"/>
  <c r="AE338" i="1"/>
  <c r="H336" i="1"/>
  <c r="E332" i="1"/>
  <c r="C332" i="1"/>
  <c r="B332" i="1"/>
  <c r="E331" i="1"/>
  <c r="F331" i="1" s="1"/>
  <c r="D331" i="1"/>
  <c r="C331" i="1"/>
  <c r="G331" i="1" s="1"/>
  <c r="B331" i="1"/>
  <c r="F330" i="1"/>
  <c r="E330" i="1"/>
  <c r="C330" i="1"/>
  <c r="B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E327" i="1"/>
  <c r="E325" i="1" s="1"/>
  <c r="C327" i="1"/>
  <c r="B327" i="1"/>
  <c r="B325" i="1" s="1"/>
  <c r="E326" i="1"/>
  <c r="F326" i="1" s="1"/>
  <c r="D326" i="1"/>
  <c r="C326" i="1"/>
  <c r="B326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C323" i="1"/>
  <c r="AD322" i="1"/>
  <c r="Z322" i="1"/>
  <c r="H322" i="1"/>
  <c r="E322" i="1"/>
  <c r="D322" i="1"/>
  <c r="D309" i="1" s="1"/>
  <c r="C322" i="1"/>
  <c r="AD321" i="1"/>
  <c r="AD308" i="1" s="1"/>
  <c r="H321" i="1"/>
  <c r="B321" i="1" s="1"/>
  <c r="B308" i="1" s="1"/>
  <c r="E321" i="1"/>
  <c r="F321" i="1" s="1"/>
  <c r="D321" i="1"/>
  <c r="C321" i="1"/>
  <c r="G321" i="1" s="1"/>
  <c r="X320" i="1"/>
  <c r="X307" i="1" s="1"/>
  <c r="N320" i="1"/>
  <c r="E320" i="1"/>
  <c r="D320" i="1"/>
  <c r="AD319" i="1"/>
  <c r="AD306" i="1" s="1"/>
  <c r="X319" i="1"/>
  <c r="X318" i="1" s="1"/>
  <c r="H319" i="1"/>
  <c r="E319" i="1"/>
  <c r="AE318" i="1"/>
  <c r="AD318" i="1"/>
  <c r="AC318" i="1"/>
  <c r="AB318" i="1"/>
  <c r="AA318" i="1"/>
  <c r="Z318" i="1"/>
  <c r="Y318" i="1"/>
  <c r="W318" i="1"/>
  <c r="V318" i="1"/>
  <c r="U318" i="1"/>
  <c r="T318" i="1"/>
  <c r="S318" i="1"/>
  <c r="R318" i="1"/>
  <c r="Q318" i="1"/>
  <c r="P318" i="1"/>
  <c r="O318" i="1"/>
  <c r="M318" i="1"/>
  <c r="L318" i="1"/>
  <c r="K318" i="1"/>
  <c r="J318" i="1"/>
  <c r="I318" i="1"/>
  <c r="E316" i="1"/>
  <c r="C316" i="1"/>
  <c r="B316" i="1"/>
  <c r="C315" i="1"/>
  <c r="V314" i="1"/>
  <c r="E314" i="1"/>
  <c r="D314" i="1"/>
  <c r="C314" i="1"/>
  <c r="C313" i="1"/>
  <c r="B313" i="1"/>
  <c r="AE312" i="1"/>
  <c r="AD312" i="1"/>
  <c r="AC312" i="1"/>
  <c r="AB312" i="1"/>
  <c r="AA312" i="1"/>
  <c r="Z312" i="1"/>
  <c r="Y312" i="1"/>
  <c r="X312" i="1"/>
  <c r="W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AE310" i="1"/>
  <c r="AD310" i="1"/>
  <c r="AD339" i="1" s="1"/>
  <c r="AC310" i="1"/>
  <c r="AB310" i="1"/>
  <c r="AA310" i="1"/>
  <c r="Z310" i="1"/>
  <c r="Z351" i="1" s="1"/>
  <c r="Y310" i="1"/>
  <c r="X310" i="1"/>
  <c r="W310" i="1"/>
  <c r="V310" i="1"/>
  <c r="V339" i="1" s="1"/>
  <c r="U310" i="1"/>
  <c r="T310" i="1"/>
  <c r="S310" i="1"/>
  <c r="R310" i="1"/>
  <c r="R351" i="1" s="1"/>
  <c r="Q310" i="1"/>
  <c r="P310" i="1"/>
  <c r="O310" i="1"/>
  <c r="N310" i="1"/>
  <c r="N339" i="1" s="1"/>
  <c r="M310" i="1"/>
  <c r="L310" i="1"/>
  <c r="K310" i="1"/>
  <c r="J310" i="1"/>
  <c r="J351" i="1" s="1"/>
  <c r="I310" i="1"/>
  <c r="H310" i="1"/>
  <c r="D310" i="1"/>
  <c r="C310" i="1"/>
  <c r="B310" i="1"/>
  <c r="B351" i="1" s="1"/>
  <c r="AE309" i="1"/>
  <c r="AD309" i="1"/>
  <c r="AC309" i="1"/>
  <c r="AB309" i="1"/>
  <c r="AB348" i="1" s="1"/>
  <c r="AA309" i="1"/>
  <c r="AA348" i="1" s="1"/>
  <c r="Z309" i="1"/>
  <c r="Y309" i="1"/>
  <c r="X309" i="1"/>
  <c r="W309" i="1"/>
  <c r="V309" i="1"/>
  <c r="U309" i="1"/>
  <c r="T309" i="1"/>
  <c r="T348" i="1" s="1"/>
  <c r="S309" i="1"/>
  <c r="S348" i="1" s="1"/>
  <c r="R309" i="1"/>
  <c r="Q309" i="1"/>
  <c r="P309" i="1"/>
  <c r="O309" i="1"/>
  <c r="N309" i="1"/>
  <c r="M309" i="1"/>
  <c r="L309" i="1"/>
  <c r="L348" i="1" s="1"/>
  <c r="K309" i="1"/>
  <c r="K348" i="1" s="1"/>
  <c r="J309" i="1"/>
  <c r="I309" i="1"/>
  <c r="E309" i="1"/>
  <c r="AE308" i="1"/>
  <c r="AC308" i="1"/>
  <c r="AB308" i="1"/>
  <c r="AB337" i="1" s="1"/>
  <c r="AA308" i="1"/>
  <c r="AA337" i="1" s="1"/>
  <c r="Z308" i="1"/>
  <c r="Y308" i="1"/>
  <c r="X308" i="1"/>
  <c r="X337" i="1" s="1"/>
  <c r="W308" i="1"/>
  <c r="W337" i="1" s="1"/>
  <c r="V308" i="1"/>
  <c r="U308" i="1"/>
  <c r="T308" i="1"/>
  <c r="T337" i="1" s="1"/>
  <c r="S308" i="1"/>
  <c r="S337" i="1" s="1"/>
  <c r="R308" i="1"/>
  <c r="Q308" i="1"/>
  <c r="P308" i="1"/>
  <c r="P337" i="1" s="1"/>
  <c r="O308" i="1"/>
  <c r="O337" i="1" s="1"/>
  <c r="N308" i="1"/>
  <c r="M308" i="1"/>
  <c r="L308" i="1"/>
  <c r="L337" i="1" s="1"/>
  <c r="K308" i="1"/>
  <c r="K337" i="1" s="1"/>
  <c r="J308" i="1"/>
  <c r="I308" i="1"/>
  <c r="H308" i="1"/>
  <c r="H337" i="1" s="1"/>
  <c r="G308" i="1"/>
  <c r="E308" i="1"/>
  <c r="F308" i="1" s="1"/>
  <c r="D308" i="1"/>
  <c r="C308" i="1"/>
  <c r="AE307" i="1"/>
  <c r="AE350" i="1" s="1"/>
  <c r="AD307" i="1"/>
  <c r="AC307" i="1"/>
  <c r="AB307" i="1"/>
  <c r="AA307" i="1"/>
  <c r="AA336" i="1" s="1"/>
  <c r="Z307" i="1"/>
  <c r="Y307" i="1"/>
  <c r="Y305" i="1" s="1"/>
  <c r="W307" i="1"/>
  <c r="V307" i="1"/>
  <c r="U307" i="1"/>
  <c r="T307" i="1"/>
  <c r="S307" i="1"/>
  <c r="R307" i="1"/>
  <c r="Q307" i="1"/>
  <c r="P307" i="1"/>
  <c r="O307" i="1"/>
  <c r="N307" i="1"/>
  <c r="M307" i="1"/>
  <c r="M350" i="1" s="1"/>
  <c r="L307" i="1"/>
  <c r="K307" i="1"/>
  <c r="J307" i="1"/>
  <c r="I307" i="1"/>
  <c r="H307" i="1"/>
  <c r="E307" i="1"/>
  <c r="AE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AD305" i="1"/>
  <c r="V305" i="1"/>
  <c r="U305" i="1"/>
  <c r="Q305" i="1"/>
  <c r="M305" i="1"/>
  <c r="I305" i="1"/>
  <c r="C303" i="1"/>
  <c r="C302" i="1"/>
  <c r="AD301" i="1"/>
  <c r="U301" i="1"/>
  <c r="U299" i="1" s="1"/>
  <c r="T301" i="1"/>
  <c r="O301" i="1"/>
  <c r="E301" i="1"/>
  <c r="B301" i="1"/>
  <c r="C300" i="1"/>
  <c r="AE299" i="1"/>
  <c r="AD299" i="1"/>
  <c r="AC299" i="1"/>
  <c r="AB299" i="1"/>
  <c r="AA299" i="1"/>
  <c r="Z299" i="1"/>
  <c r="Y299" i="1"/>
  <c r="X299" i="1"/>
  <c r="W299" i="1"/>
  <c r="V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B299" i="1"/>
  <c r="E297" i="1"/>
  <c r="F297" i="1" s="1"/>
  <c r="D297" i="1"/>
  <c r="C297" i="1"/>
  <c r="C293" i="1" s="1"/>
  <c r="B297" i="1"/>
  <c r="C296" i="1"/>
  <c r="AD295" i="1"/>
  <c r="B295" i="1" s="1"/>
  <c r="G295" i="1"/>
  <c r="E295" i="1"/>
  <c r="D295" i="1"/>
  <c r="D293" i="1" s="1"/>
  <c r="C295" i="1"/>
  <c r="C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B293" i="1"/>
  <c r="C291" i="1"/>
  <c r="C290" i="1"/>
  <c r="AD289" i="1"/>
  <c r="AD283" i="1" s="1"/>
  <c r="Z289" i="1"/>
  <c r="Y289" i="1"/>
  <c r="F289" i="1"/>
  <c r="E289" i="1"/>
  <c r="B289" i="1"/>
  <c r="B283" i="1" s="1"/>
  <c r="E288" i="1"/>
  <c r="F288" i="1" s="1"/>
  <c r="D288" i="1"/>
  <c r="C288" i="1"/>
  <c r="G288" i="1" s="1"/>
  <c r="B288" i="1"/>
  <c r="AE287" i="1"/>
  <c r="AD287" i="1"/>
  <c r="AC287" i="1"/>
  <c r="AB287" i="1"/>
  <c r="AA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E287" i="1"/>
  <c r="B287" i="1"/>
  <c r="AE285" i="1"/>
  <c r="AD285" i="1"/>
  <c r="AC285" i="1"/>
  <c r="AC351" i="1" s="1"/>
  <c r="AB285" i="1"/>
  <c r="AA285" i="1"/>
  <c r="Z285" i="1"/>
  <c r="Y285" i="1"/>
  <c r="Y339" i="1" s="1"/>
  <c r="X285" i="1"/>
  <c r="W285" i="1"/>
  <c r="V285" i="1"/>
  <c r="U285" i="1"/>
  <c r="T285" i="1"/>
  <c r="T281" i="1" s="1"/>
  <c r="S285" i="1"/>
  <c r="R285" i="1"/>
  <c r="Q285" i="1"/>
  <c r="Q339" i="1" s="1"/>
  <c r="P285" i="1"/>
  <c r="O285" i="1"/>
  <c r="N285" i="1"/>
  <c r="M285" i="1"/>
  <c r="M351" i="1" s="1"/>
  <c r="L285" i="1"/>
  <c r="K285" i="1"/>
  <c r="J285" i="1"/>
  <c r="I285" i="1"/>
  <c r="I339" i="1" s="1"/>
  <c r="H285" i="1"/>
  <c r="E285" i="1"/>
  <c r="F285" i="1" s="1"/>
  <c r="D285" i="1"/>
  <c r="C285" i="1"/>
  <c r="B285" i="1"/>
  <c r="G284" i="1"/>
  <c r="F284" i="1"/>
  <c r="AE283" i="1"/>
  <c r="AC283" i="1"/>
  <c r="AB283" i="1"/>
  <c r="AB350" i="1" s="1"/>
  <c r="AA283" i="1"/>
  <c r="Y283" i="1"/>
  <c r="X283" i="1"/>
  <c r="W283" i="1"/>
  <c r="V283" i="1"/>
  <c r="U283" i="1"/>
  <c r="T283" i="1"/>
  <c r="R283" i="1"/>
  <c r="Q283" i="1"/>
  <c r="P283" i="1"/>
  <c r="P281" i="1" s="1"/>
  <c r="O283" i="1"/>
  <c r="N283" i="1"/>
  <c r="N281" i="1" s="1"/>
  <c r="M283" i="1"/>
  <c r="L283" i="1"/>
  <c r="L350" i="1" s="1"/>
  <c r="K283" i="1"/>
  <c r="K350" i="1" s="1"/>
  <c r="J283" i="1"/>
  <c r="I283" i="1"/>
  <c r="H283" i="1"/>
  <c r="AE282" i="1"/>
  <c r="AD282" i="1"/>
  <c r="AC282" i="1"/>
  <c r="AB282" i="1"/>
  <c r="AA282" i="1"/>
  <c r="Z282" i="1"/>
  <c r="Y282" i="1"/>
  <c r="Y349" i="1" s="1"/>
  <c r="X282" i="1"/>
  <c r="X281" i="1" s="1"/>
  <c r="W282" i="1"/>
  <c r="V282" i="1"/>
  <c r="U282" i="1"/>
  <c r="U281" i="1" s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H281" i="1" s="1"/>
  <c r="F282" i="1"/>
  <c r="E282" i="1"/>
  <c r="D282" i="1"/>
  <c r="B282" i="1"/>
  <c r="AD281" i="1"/>
  <c r="AB281" i="1"/>
  <c r="AA281" i="1"/>
  <c r="W281" i="1"/>
  <c r="V281" i="1"/>
  <c r="S281" i="1"/>
  <c r="R281" i="1"/>
  <c r="O281" i="1"/>
  <c r="K281" i="1"/>
  <c r="J281" i="1"/>
  <c r="B278" i="1"/>
  <c r="E277" i="1"/>
  <c r="C277" i="1"/>
  <c r="B277" i="1"/>
  <c r="B270" i="1" s="1"/>
  <c r="B342" i="1" s="1"/>
  <c r="E276" i="1"/>
  <c r="C276" i="1"/>
  <c r="C269" i="1" s="1"/>
  <c r="B276" i="1"/>
  <c r="AD275" i="1"/>
  <c r="E275" i="1"/>
  <c r="D275" i="1"/>
  <c r="D268" i="1" s="1"/>
  <c r="D344" i="1" s="1"/>
  <c r="C275" i="1"/>
  <c r="G275" i="1" s="1"/>
  <c r="AD274" i="1"/>
  <c r="G274" i="1"/>
  <c r="E274" i="1"/>
  <c r="D274" i="1" s="1"/>
  <c r="D267" i="1" s="1"/>
  <c r="D343" i="1" s="1"/>
  <c r="C274" i="1"/>
  <c r="B274" i="1"/>
  <c r="AE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AE271" i="1"/>
  <c r="AE345" i="1" s="1"/>
  <c r="AE363" i="1" s="1"/>
  <c r="AE375" i="1" s="1"/>
  <c r="AD271" i="1"/>
  <c r="AD345" i="1" s="1"/>
  <c r="AD363" i="1" s="1"/>
  <c r="AD375" i="1" s="1"/>
  <c r="AC271" i="1"/>
  <c r="AC345" i="1" s="1"/>
  <c r="AC363" i="1" s="1"/>
  <c r="AC375" i="1" s="1"/>
  <c r="AB271" i="1"/>
  <c r="AA271" i="1"/>
  <c r="Z271" i="1"/>
  <c r="Y271" i="1"/>
  <c r="Y345" i="1" s="1"/>
  <c r="Y363" i="1" s="1"/>
  <c r="Y375" i="1" s="1"/>
  <c r="X271" i="1"/>
  <c r="X345" i="1" s="1"/>
  <c r="X363" i="1" s="1"/>
  <c r="X375" i="1" s="1"/>
  <c r="W271" i="1"/>
  <c r="W345" i="1" s="1"/>
  <c r="W363" i="1" s="1"/>
  <c r="W375" i="1" s="1"/>
  <c r="V271" i="1"/>
  <c r="V345" i="1" s="1"/>
  <c r="V363" i="1" s="1"/>
  <c r="V375" i="1" s="1"/>
  <c r="U271" i="1"/>
  <c r="U345" i="1" s="1"/>
  <c r="U363" i="1" s="1"/>
  <c r="U375" i="1" s="1"/>
  <c r="T271" i="1"/>
  <c r="S271" i="1"/>
  <c r="R271" i="1"/>
  <c r="Q271" i="1"/>
  <c r="Q345" i="1" s="1"/>
  <c r="Q363" i="1" s="1"/>
  <c r="Q375" i="1" s="1"/>
  <c r="P271" i="1"/>
  <c r="P345" i="1" s="1"/>
  <c r="P363" i="1" s="1"/>
  <c r="P375" i="1" s="1"/>
  <c r="O271" i="1"/>
  <c r="O345" i="1" s="1"/>
  <c r="O363" i="1" s="1"/>
  <c r="O375" i="1" s="1"/>
  <c r="N271" i="1"/>
  <c r="N345" i="1" s="1"/>
  <c r="N363" i="1" s="1"/>
  <c r="N375" i="1" s="1"/>
  <c r="M271" i="1"/>
  <c r="M345" i="1" s="1"/>
  <c r="M363" i="1" s="1"/>
  <c r="M375" i="1" s="1"/>
  <c r="L271" i="1"/>
  <c r="K271" i="1"/>
  <c r="J271" i="1"/>
  <c r="I271" i="1"/>
  <c r="I345" i="1" s="1"/>
  <c r="I363" i="1" s="1"/>
  <c r="I375" i="1" s="1"/>
  <c r="H271" i="1"/>
  <c r="H345" i="1" s="1"/>
  <c r="H363" i="1" s="1"/>
  <c r="H375" i="1" s="1"/>
  <c r="G271" i="1"/>
  <c r="E271" i="1"/>
  <c r="E345" i="1" s="1"/>
  <c r="D271" i="1"/>
  <c r="C271" i="1"/>
  <c r="B271" i="1"/>
  <c r="AE270" i="1"/>
  <c r="AE342" i="1" s="1"/>
  <c r="AD270" i="1"/>
  <c r="AC270" i="1"/>
  <c r="AC342" i="1" s="1"/>
  <c r="AB270" i="1"/>
  <c r="AB342" i="1" s="1"/>
  <c r="AA270" i="1"/>
  <c r="AA342" i="1" s="1"/>
  <c r="Z270" i="1"/>
  <c r="Z342" i="1" s="1"/>
  <c r="Y270" i="1"/>
  <c r="Y342" i="1" s="1"/>
  <c r="X270" i="1"/>
  <c r="W270" i="1"/>
  <c r="W342" i="1" s="1"/>
  <c r="V270" i="1"/>
  <c r="U270" i="1"/>
  <c r="U342" i="1" s="1"/>
  <c r="T270" i="1"/>
  <c r="T342" i="1" s="1"/>
  <c r="S270" i="1"/>
  <c r="S342" i="1" s="1"/>
  <c r="R270" i="1"/>
  <c r="R342" i="1" s="1"/>
  <c r="Q270" i="1"/>
  <c r="Q342" i="1" s="1"/>
  <c r="P270" i="1"/>
  <c r="O270" i="1"/>
  <c r="O342" i="1" s="1"/>
  <c r="N270" i="1"/>
  <c r="M270" i="1"/>
  <c r="M342" i="1" s="1"/>
  <c r="L270" i="1"/>
  <c r="L342" i="1" s="1"/>
  <c r="K270" i="1"/>
  <c r="K342" i="1" s="1"/>
  <c r="J270" i="1"/>
  <c r="J342" i="1" s="1"/>
  <c r="I270" i="1"/>
  <c r="I342" i="1" s="1"/>
  <c r="H270" i="1"/>
  <c r="H342" i="1" s="1"/>
  <c r="C270" i="1"/>
  <c r="C342" i="1" s="1"/>
  <c r="AE269" i="1"/>
  <c r="AD269" i="1"/>
  <c r="AC269" i="1"/>
  <c r="AC337" i="1" s="1"/>
  <c r="AB269" i="1"/>
  <c r="AA269" i="1"/>
  <c r="Z269" i="1"/>
  <c r="Y269" i="1"/>
  <c r="X269" i="1"/>
  <c r="W269" i="1"/>
  <c r="V269" i="1"/>
  <c r="V337" i="1" s="1"/>
  <c r="U269" i="1"/>
  <c r="U337" i="1" s="1"/>
  <c r="T269" i="1"/>
  <c r="S269" i="1"/>
  <c r="R269" i="1"/>
  <c r="Q269" i="1"/>
  <c r="P269" i="1"/>
  <c r="O269" i="1"/>
  <c r="N269" i="1"/>
  <c r="N337" i="1" s="1"/>
  <c r="M269" i="1"/>
  <c r="M337" i="1" s="1"/>
  <c r="L269" i="1"/>
  <c r="K269" i="1"/>
  <c r="J269" i="1"/>
  <c r="I269" i="1"/>
  <c r="H269" i="1"/>
  <c r="B269" i="1"/>
  <c r="AE268" i="1"/>
  <c r="AE344" i="1" s="1"/>
  <c r="AC268" i="1"/>
  <c r="AC344" i="1" s="1"/>
  <c r="AB268" i="1"/>
  <c r="AB344" i="1" s="1"/>
  <c r="AA268" i="1"/>
  <c r="AA344" i="1" s="1"/>
  <c r="Z268" i="1"/>
  <c r="Y268" i="1"/>
  <c r="Y344" i="1" s="1"/>
  <c r="X268" i="1"/>
  <c r="X344" i="1" s="1"/>
  <c r="W268" i="1"/>
  <c r="W344" i="1" s="1"/>
  <c r="V268" i="1"/>
  <c r="V344" i="1" s="1"/>
  <c r="U268" i="1"/>
  <c r="U344" i="1" s="1"/>
  <c r="T268" i="1"/>
  <c r="T344" i="1" s="1"/>
  <c r="S268" i="1"/>
  <c r="S344" i="1" s="1"/>
  <c r="R268" i="1"/>
  <c r="Q268" i="1"/>
  <c r="Q344" i="1" s="1"/>
  <c r="P268" i="1"/>
  <c r="P344" i="1" s="1"/>
  <c r="O268" i="1"/>
  <c r="O344" i="1" s="1"/>
  <c r="N268" i="1"/>
  <c r="N344" i="1" s="1"/>
  <c r="M268" i="1"/>
  <c r="M344" i="1" s="1"/>
  <c r="L268" i="1"/>
  <c r="L344" i="1" s="1"/>
  <c r="K268" i="1"/>
  <c r="K344" i="1" s="1"/>
  <c r="J268" i="1"/>
  <c r="I268" i="1"/>
  <c r="I344" i="1" s="1"/>
  <c r="H268" i="1"/>
  <c r="H344" i="1" s="1"/>
  <c r="G268" i="1"/>
  <c r="E268" i="1"/>
  <c r="C268" i="1"/>
  <c r="C344" i="1" s="1"/>
  <c r="AE267" i="1"/>
  <c r="AE343" i="1" s="1"/>
  <c r="AD267" i="1"/>
  <c r="AC267" i="1"/>
  <c r="AC343" i="1" s="1"/>
  <c r="AB267" i="1"/>
  <c r="AB343" i="1" s="1"/>
  <c r="AA267" i="1"/>
  <c r="AA343" i="1" s="1"/>
  <c r="Z267" i="1"/>
  <c r="Y267" i="1"/>
  <c r="X267" i="1"/>
  <c r="W267" i="1"/>
  <c r="W343" i="1" s="1"/>
  <c r="V267" i="1"/>
  <c r="U267" i="1"/>
  <c r="U343" i="1" s="1"/>
  <c r="T267" i="1"/>
  <c r="T343" i="1" s="1"/>
  <c r="S267" i="1"/>
  <c r="S343" i="1" s="1"/>
  <c r="R267" i="1"/>
  <c r="Q267" i="1"/>
  <c r="P267" i="1"/>
  <c r="O267" i="1"/>
  <c r="O343" i="1" s="1"/>
  <c r="N267" i="1"/>
  <c r="M267" i="1"/>
  <c r="M343" i="1" s="1"/>
  <c r="L267" i="1"/>
  <c r="L343" i="1" s="1"/>
  <c r="K267" i="1"/>
  <c r="K343" i="1" s="1"/>
  <c r="J267" i="1"/>
  <c r="I267" i="1"/>
  <c r="H267" i="1"/>
  <c r="E267" i="1"/>
  <c r="C267" i="1"/>
  <c r="C343" i="1" s="1"/>
  <c r="AC266" i="1"/>
  <c r="AB266" i="1"/>
  <c r="X266" i="1"/>
  <c r="U266" i="1"/>
  <c r="P266" i="1"/>
  <c r="M266" i="1"/>
  <c r="L266" i="1"/>
  <c r="H266" i="1"/>
  <c r="C266" i="1"/>
  <c r="Y262" i="1"/>
  <c r="N262" i="1"/>
  <c r="AE260" i="1"/>
  <c r="W260" i="1"/>
  <c r="M260" i="1"/>
  <c r="U259" i="1"/>
  <c r="G256" i="1"/>
  <c r="F256" i="1"/>
  <c r="AE255" i="1"/>
  <c r="J255" i="1"/>
  <c r="S254" i="1"/>
  <c r="S361" i="1" s="1"/>
  <c r="S373" i="1" s="1"/>
  <c r="K254" i="1"/>
  <c r="K361" i="1" s="1"/>
  <c r="K373" i="1" s="1"/>
  <c r="AA253" i="1"/>
  <c r="S253" i="1"/>
  <c r="Z250" i="1"/>
  <c r="W250" i="1"/>
  <c r="M250" i="1"/>
  <c r="AD249" i="1"/>
  <c r="S249" i="1"/>
  <c r="K249" i="1"/>
  <c r="I249" i="1"/>
  <c r="O248" i="1"/>
  <c r="AB247" i="1"/>
  <c r="U247" i="1"/>
  <c r="C245" i="1"/>
  <c r="C244" i="1"/>
  <c r="C241" i="1" s="1"/>
  <c r="AD243" i="1"/>
  <c r="G243" i="1"/>
  <c r="F243" i="1"/>
  <c r="E243" i="1"/>
  <c r="D243" i="1" s="1"/>
  <c r="D237" i="1" s="1"/>
  <c r="C243" i="1"/>
  <c r="AG243" i="1" s="1"/>
  <c r="B243" i="1"/>
  <c r="B237" i="1" s="1"/>
  <c r="F237" i="1" s="1"/>
  <c r="E242" i="1"/>
  <c r="D242" i="1"/>
  <c r="C242" i="1"/>
  <c r="B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B241" i="1" s="1"/>
  <c r="I241" i="1"/>
  <c r="H241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E237" i="1"/>
  <c r="C237" i="1"/>
  <c r="AE236" i="1"/>
  <c r="AD236" i="1"/>
  <c r="AC236" i="1"/>
  <c r="AB236" i="1"/>
  <c r="AA236" i="1"/>
  <c r="Z236" i="1"/>
  <c r="Z235" i="1" s="1"/>
  <c r="Y236" i="1"/>
  <c r="X236" i="1"/>
  <c r="W236" i="1"/>
  <c r="V236" i="1"/>
  <c r="V235" i="1" s="1"/>
  <c r="U236" i="1"/>
  <c r="U235" i="1" s="1"/>
  <c r="T236" i="1"/>
  <c r="S236" i="1"/>
  <c r="R236" i="1"/>
  <c r="Q236" i="1"/>
  <c r="P236" i="1"/>
  <c r="O236" i="1"/>
  <c r="N236" i="1"/>
  <c r="M236" i="1"/>
  <c r="L236" i="1"/>
  <c r="K236" i="1"/>
  <c r="J236" i="1"/>
  <c r="J235" i="1" s="1"/>
  <c r="I236" i="1"/>
  <c r="H236" i="1"/>
  <c r="E236" i="1"/>
  <c r="C236" i="1"/>
  <c r="B236" i="1"/>
  <c r="AE235" i="1"/>
  <c r="AB235" i="1"/>
  <c r="AA235" i="1"/>
  <c r="W235" i="1"/>
  <c r="T235" i="1"/>
  <c r="S235" i="1"/>
  <c r="P235" i="1"/>
  <c r="O235" i="1"/>
  <c r="L235" i="1"/>
  <c r="K235" i="1"/>
  <c r="H235" i="1"/>
  <c r="C235" i="1"/>
  <c r="E233" i="1"/>
  <c r="G233" i="1" s="1"/>
  <c r="C233" i="1"/>
  <c r="B233" i="1"/>
  <c r="G232" i="1"/>
  <c r="F232" i="1"/>
  <c r="E232" i="1"/>
  <c r="C232" i="1"/>
  <c r="B232" i="1"/>
  <c r="G231" i="1"/>
  <c r="E231" i="1"/>
  <c r="D231" i="1"/>
  <c r="D229" i="1" s="1"/>
  <c r="C231" i="1"/>
  <c r="B231" i="1"/>
  <c r="F231" i="1" s="1"/>
  <c r="E230" i="1"/>
  <c r="C230" i="1"/>
  <c r="B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B229" i="1" s="1"/>
  <c r="I229" i="1"/>
  <c r="H229" i="1"/>
  <c r="C229" i="1"/>
  <c r="E227" i="1"/>
  <c r="C227" i="1"/>
  <c r="B227" i="1"/>
  <c r="E226" i="1"/>
  <c r="G226" i="1" s="1"/>
  <c r="C226" i="1"/>
  <c r="B226" i="1"/>
  <c r="AD225" i="1"/>
  <c r="G225" i="1"/>
  <c r="E225" i="1"/>
  <c r="D225" i="1"/>
  <c r="D223" i="1" s="1"/>
  <c r="C225" i="1"/>
  <c r="C223" i="1" s="1"/>
  <c r="E224" i="1"/>
  <c r="C224" i="1"/>
  <c r="B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B223" i="1" s="1"/>
  <c r="I223" i="1"/>
  <c r="H223" i="1"/>
  <c r="E221" i="1"/>
  <c r="C221" i="1"/>
  <c r="C217" i="1" s="1"/>
  <c r="B221" i="1"/>
  <c r="E220" i="1"/>
  <c r="G220" i="1" s="1"/>
  <c r="C220" i="1"/>
  <c r="B220" i="1"/>
  <c r="G219" i="1"/>
  <c r="F219" i="1"/>
  <c r="E219" i="1"/>
  <c r="D219" i="1" s="1"/>
  <c r="C219" i="1"/>
  <c r="B219" i="1"/>
  <c r="E218" i="1"/>
  <c r="D218" i="1"/>
  <c r="C218" i="1"/>
  <c r="B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B217" i="1" s="1"/>
  <c r="I217" i="1"/>
  <c r="H217" i="1"/>
  <c r="E215" i="1"/>
  <c r="C215" i="1"/>
  <c r="C209" i="1" s="1"/>
  <c r="B215" i="1"/>
  <c r="E214" i="1"/>
  <c r="G214" i="1" s="1"/>
  <c r="C214" i="1"/>
  <c r="B214" i="1"/>
  <c r="G213" i="1"/>
  <c r="F213" i="1"/>
  <c r="E213" i="1"/>
  <c r="D213" i="1" s="1"/>
  <c r="C213" i="1"/>
  <c r="B213" i="1"/>
  <c r="E212" i="1"/>
  <c r="C212" i="1"/>
  <c r="B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E211" i="1"/>
  <c r="B211" i="1"/>
  <c r="AE209" i="1"/>
  <c r="AD209" i="1"/>
  <c r="AC209" i="1"/>
  <c r="AC250" i="1" s="1"/>
  <c r="AB209" i="1"/>
  <c r="AA209" i="1"/>
  <c r="Z209" i="1"/>
  <c r="Y209" i="1"/>
  <c r="X209" i="1"/>
  <c r="W209" i="1"/>
  <c r="V209" i="1"/>
  <c r="U209" i="1"/>
  <c r="U250" i="1" s="1"/>
  <c r="T209" i="1"/>
  <c r="S209" i="1"/>
  <c r="R209" i="1"/>
  <c r="R250" i="1" s="1"/>
  <c r="Q209" i="1"/>
  <c r="P209" i="1"/>
  <c r="O209" i="1"/>
  <c r="O250" i="1" s="1"/>
  <c r="N209" i="1"/>
  <c r="M209" i="1"/>
  <c r="L209" i="1"/>
  <c r="K209" i="1"/>
  <c r="J209" i="1"/>
  <c r="J250" i="1" s="1"/>
  <c r="I209" i="1"/>
  <c r="H209" i="1"/>
  <c r="D209" i="1"/>
  <c r="B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S259" i="1" s="1"/>
  <c r="S258" i="1" s="1"/>
  <c r="R208" i="1"/>
  <c r="Q208" i="1"/>
  <c r="P208" i="1"/>
  <c r="O208" i="1"/>
  <c r="N208" i="1"/>
  <c r="M208" i="1"/>
  <c r="L208" i="1"/>
  <c r="K208" i="1"/>
  <c r="K259" i="1" s="1"/>
  <c r="K258" i="1" s="1"/>
  <c r="J208" i="1"/>
  <c r="I208" i="1"/>
  <c r="H208" i="1"/>
  <c r="H259" i="1" s="1"/>
  <c r="E208" i="1"/>
  <c r="D208" i="1"/>
  <c r="C208" i="1"/>
  <c r="B208" i="1"/>
  <c r="AE207" i="1"/>
  <c r="AE205" i="1" s="1"/>
  <c r="AC207" i="1"/>
  <c r="AB207" i="1"/>
  <c r="AA207" i="1"/>
  <c r="Z207" i="1"/>
  <c r="Y207" i="1"/>
  <c r="X207" i="1"/>
  <c r="W207" i="1"/>
  <c r="W205" i="1" s="1"/>
  <c r="V207" i="1"/>
  <c r="U207" i="1"/>
  <c r="T207" i="1"/>
  <c r="S207" i="1"/>
  <c r="R207" i="1"/>
  <c r="Q207" i="1"/>
  <c r="P207" i="1"/>
  <c r="O207" i="1"/>
  <c r="O205" i="1" s="1"/>
  <c r="N207" i="1"/>
  <c r="M207" i="1"/>
  <c r="L207" i="1"/>
  <c r="K207" i="1"/>
  <c r="J207" i="1"/>
  <c r="I207" i="1"/>
  <c r="H207" i="1"/>
  <c r="G207" i="1"/>
  <c r="E207" i="1"/>
  <c r="C207" i="1"/>
  <c r="AE206" i="1"/>
  <c r="AD206" i="1"/>
  <c r="AC206" i="1"/>
  <c r="AC205" i="1" s="1"/>
  <c r="AB206" i="1"/>
  <c r="AA206" i="1"/>
  <c r="Z206" i="1"/>
  <c r="Z205" i="1" s="1"/>
  <c r="Y206" i="1"/>
  <c r="Y205" i="1" s="1"/>
  <c r="X206" i="1"/>
  <c r="W206" i="1"/>
  <c r="V206" i="1"/>
  <c r="V205" i="1" s="1"/>
  <c r="U206" i="1"/>
  <c r="U205" i="1" s="1"/>
  <c r="T206" i="1"/>
  <c r="S206" i="1"/>
  <c r="R206" i="1"/>
  <c r="R205" i="1" s="1"/>
  <c r="Q206" i="1"/>
  <c r="Q205" i="1" s="1"/>
  <c r="P206" i="1"/>
  <c r="O206" i="1"/>
  <c r="N206" i="1"/>
  <c r="N205" i="1" s="1"/>
  <c r="M206" i="1"/>
  <c r="M205" i="1" s="1"/>
  <c r="L206" i="1"/>
  <c r="K206" i="1"/>
  <c r="J206" i="1"/>
  <c r="J205" i="1" s="1"/>
  <c r="I206" i="1"/>
  <c r="I205" i="1" s="1"/>
  <c r="H206" i="1"/>
  <c r="E206" i="1"/>
  <c r="B206" i="1"/>
  <c r="AA205" i="1"/>
  <c r="S205" i="1"/>
  <c r="K205" i="1"/>
  <c r="E203" i="1"/>
  <c r="G203" i="1" s="1"/>
  <c r="C203" i="1"/>
  <c r="B203" i="1"/>
  <c r="G202" i="1"/>
  <c r="F202" i="1"/>
  <c r="E202" i="1"/>
  <c r="C202" i="1"/>
  <c r="B202" i="1"/>
  <c r="G201" i="1"/>
  <c r="E201" i="1"/>
  <c r="D201" i="1"/>
  <c r="D199" i="1" s="1"/>
  <c r="C201" i="1"/>
  <c r="B201" i="1"/>
  <c r="F201" i="1" s="1"/>
  <c r="E200" i="1"/>
  <c r="C200" i="1"/>
  <c r="B200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B199" i="1" s="1"/>
  <c r="I199" i="1"/>
  <c r="H199" i="1"/>
  <c r="C199" i="1"/>
  <c r="E197" i="1"/>
  <c r="C197" i="1"/>
  <c r="C191" i="1" s="1"/>
  <c r="C262" i="1" s="1"/>
  <c r="B197" i="1"/>
  <c r="E196" i="1"/>
  <c r="G196" i="1" s="1"/>
  <c r="C196" i="1"/>
  <c r="B196" i="1"/>
  <c r="G195" i="1"/>
  <c r="F195" i="1"/>
  <c r="E195" i="1"/>
  <c r="D195" i="1" s="1"/>
  <c r="C195" i="1"/>
  <c r="B195" i="1"/>
  <c r="E194" i="1"/>
  <c r="C194" i="1"/>
  <c r="B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E193" i="1"/>
  <c r="B193" i="1"/>
  <c r="AE191" i="1"/>
  <c r="AE262" i="1" s="1"/>
  <c r="AD191" i="1"/>
  <c r="AD262" i="1" s="1"/>
  <c r="AC191" i="1"/>
  <c r="AC262" i="1" s="1"/>
  <c r="AB191" i="1"/>
  <c r="AB262" i="1" s="1"/>
  <c r="AA191" i="1"/>
  <c r="AA262" i="1" s="1"/>
  <c r="Z191" i="1"/>
  <c r="Z262" i="1" s="1"/>
  <c r="Y191" i="1"/>
  <c r="X191" i="1"/>
  <c r="X262" i="1" s="1"/>
  <c r="W191" i="1"/>
  <c r="W262" i="1" s="1"/>
  <c r="V191" i="1"/>
  <c r="V262" i="1" s="1"/>
  <c r="U191" i="1"/>
  <c r="U262" i="1" s="1"/>
  <c r="T191" i="1"/>
  <c r="T262" i="1" s="1"/>
  <c r="S191" i="1"/>
  <c r="S262" i="1" s="1"/>
  <c r="R191" i="1"/>
  <c r="R262" i="1" s="1"/>
  <c r="Q191" i="1"/>
  <c r="Q262" i="1" s="1"/>
  <c r="P191" i="1"/>
  <c r="P262" i="1" s="1"/>
  <c r="O191" i="1"/>
  <c r="O262" i="1" s="1"/>
  <c r="N191" i="1"/>
  <c r="M191" i="1"/>
  <c r="M262" i="1" s="1"/>
  <c r="L191" i="1"/>
  <c r="L262" i="1" s="1"/>
  <c r="K191" i="1"/>
  <c r="K262" i="1" s="1"/>
  <c r="J191" i="1"/>
  <c r="J262" i="1" s="1"/>
  <c r="I191" i="1"/>
  <c r="I262" i="1" s="1"/>
  <c r="H191" i="1"/>
  <c r="D191" i="1"/>
  <c r="D262" i="1" s="1"/>
  <c r="AE190" i="1"/>
  <c r="AD190" i="1"/>
  <c r="AD259" i="1" s="1"/>
  <c r="AC190" i="1"/>
  <c r="AC259" i="1" s="1"/>
  <c r="AB190" i="1"/>
  <c r="AA190" i="1"/>
  <c r="AA259" i="1" s="1"/>
  <c r="AA258" i="1" s="1"/>
  <c r="Z190" i="1"/>
  <c r="Z259" i="1" s="1"/>
  <c r="Y190" i="1"/>
  <c r="Y259" i="1" s="1"/>
  <c r="X190" i="1"/>
  <c r="X259" i="1" s="1"/>
  <c r="W190" i="1"/>
  <c r="V190" i="1"/>
  <c r="V259" i="1" s="1"/>
  <c r="U190" i="1"/>
  <c r="T190" i="1"/>
  <c r="S190" i="1"/>
  <c r="R190" i="1"/>
  <c r="R259" i="1" s="1"/>
  <c r="Q190" i="1"/>
  <c r="Q259" i="1" s="1"/>
  <c r="P190" i="1"/>
  <c r="P259" i="1" s="1"/>
  <c r="O190" i="1"/>
  <c r="N190" i="1"/>
  <c r="N259" i="1" s="1"/>
  <c r="M190" i="1"/>
  <c r="M259" i="1" s="1"/>
  <c r="L190" i="1"/>
  <c r="K190" i="1"/>
  <c r="J190" i="1"/>
  <c r="J259" i="1" s="1"/>
  <c r="I190" i="1"/>
  <c r="I259" i="1" s="1"/>
  <c r="H190" i="1"/>
  <c r="D190" i="1"/>
  <c r="D259" i="1" s="1"/>
  <c r="C190" i="1"/>
  <c r="C259" i="1" s="1"/>
  <c r="B190" i="1"/>
  <c r="B259" i="1" s="1"/>
  <c r="AE189" i="1"/>
  <c r="AD189" i="1"/>
  <c r="AC189" i="1"/>
  <c r="AB189" i="1"/>
  <c r="AA189" i="1"/>
  <c r="AA261" i="1" s="1"/>
  <c r="Z189" i="1"/>
  <c r="Z261" i="1" s="1"/>
  <c r="Y189" i="1"/>
  <c r="Y261" i="1" s="1"/>
  <c r="X189" i="1"/>
  <c r="X261" i="1" s="1"/>
  <c r="W189" i="1"/>
  <c r="W261" i="1" s="1"/>
  <c r="V189" i="1"/>
  <c r="V261" i="1" s="1"/>
  <c r="U189" i="1"/>
  <c r="T189" i="1"/>
  <c r="S189" i="1"/>
  <c r="S261" i="1" s="1"/>
  <c r="R189" i="1"/>
  <c r="R261" i="1" s="1"/>
  <c r="Q189" i="1"/>
  <c r="Q261" i="1" s="1"/>
  <c r="P189" i="1"/>
  <c r="P261" i="1" s="1"/>
  <c r="O189" i="1"/>
  <c r="O261" i="1" s="1"/>
  <c r="N189" i="1"/>
  <c r="N261" i="1" s="1"/>
  <c r="M189" i="1"/>
  <c r="M261" i="1" s="1"/>
  <c r="L189" i="1"/>
  <c r="K189" i="1"/>
  <c r="K261" i="1" s="1"/>
  <c r="J189" i="1"/>
  <c r="J261" i="1" s="1"/>
  <c r="I189" i="1"/>
  <c r="I261" i="1" s="1"/>
  <c r="H189" i="1"/>
  <c r="H187" i="1" s="1"/>
  <c r="E189" i="1"/>
  <c r="E261" i="1" s="1"/>
  <c r="C189" i="1"/>
  <c r="AE188" i="1"/>
  <c r="AD188" i="1"/>
  <c r="AC188" i="1"/>
  <c r="AB188" i="1"/>
  <c r="AB260" i="1" s="1"/>
  <c r="AA188" i="1"/>
  <c r="AA260" i="1" s="1"/>
  <c r="Z188" i="1"/>
  <c r="Y188" i="1"/>
  <c r="X188" i="1"/>
  <c r="X260" i="1" s="1"/>
  <c r="W188" i="1"/>
  <c r="V188" i="1"/>
  <c r="U188" i="1"/>
  <c r="U187" i="1" s="1"/>
  <c r="T188" i="1"/>
  <c r="T260" i="1" s="1"/>
  <c r="S188" i="1"/>
  <c r="S260" i="1" s="1"/>
  <c r="R188" i="1"/>
  <c r="Q188" i="1"/>
  <c r="P188" i="1"/>
  <c r="P260" i="1" s="1"/>
  <c r="O188" i="1"/>
  <c r="O260" i="1" s="1"/>
  <c r="N188" i="1"/>
  <c r="M188" i="1"/>
  <c r="M187" i="1" s="1"/>
  <c r="L188" i="1"/>
  <c r="L260" i="1" s="1"/>
  <c r="K188" i="1"/>
  <c r="K260" i="1" s="1"/>
  <c r="J188" i="1"/>
  <c r="J187" i="1" s="1"/>
  <c r="I188" i="1"/>
  <c r="H188" i="1"/>
  <c r="H260" i="1" s="1"/>
  <c r="D188" i="1"/>
  <c r="B188" i="1"/>
  <c r="B260" i="1" s="1"/>
  <c r="AE187" i="1"/>
  <c r="AA187" i="1"/>
  <c r="X187" i="1"/>
  <c r="W187" i="1"/>
  <c r="S187" i="1"/>
  <c r="O187" i="1"/>
  <c r="K187" i="1"/>
  <c r="F184" i="1"/>
  <c r="E184" i="1"/>
  <c r="C184" i="1"/>
  <c r="B184" i="1"/>
  <c r="G183" i="1"/>
  <c r="E183" i="1"/>
  <c r="D183" i="1"/>
  <c r="C183" i="1"/>
  <c r="B183" i="1"/>
  <c r="F183" i="1" s="1"/>
  <c r="E182" i="1"/>
  <c r="C182" i="1"/>
  <c r="B182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C181" i="1"/>
  <c r="AE179" i="1"/>
  <c r="AD179" i="1"/>
  <c r="AD253" i="1" s="1"/>
  <c r="AC179" i="1"/>
  <c r="AB179" i="1"/>
  <c r="AA179" i="1"/>
  <c r="AA249" i="1" s="1"/>
  <c r="Z179" i="1"/>
  <c r="Y179" i="1"/>
  <c r="X179" i="1"/>
  <c r="W179" i="1"/>
  <c r="V179" i="1"/>
  <c r="V253" i="1" s="1"/>
  <c r="U179" i="1"/>
  <c r="T179" i="1"/>
  <c r="S179" i="1"/>
  <c r="R179" i="1"/>
  <c r="Q179" i="1"/>
  <c r="Q249" i="1" s="1"/>
  <c r="P179" i="1"/>
  <c r="O179" i="1"/>
  <c r="N179" i="1"/>
  <c r="M179" i="1"/>
  <c r="L179" i="1"/>
  <c r="K179" i="1"/>
  <c r="K253" i="1" s="1"/>
  <c r="J179" i="1"/>
  <c r="B179" i="1" s="1"/>
  <c r="I179" i="1"/>
  <c r="I253" i="1" s="1"/>
  <c r="H179" i="1"/>
  <c r="C179" i="1" s="1"/>
  <c r="F179" i="1"/>
  <c r="E179" i="1"/>
  <c r="AE178" i="1"/>
  <c r="AD178" i="1"/>
  <c r="AC178" i="1"/>
  <c r="AB178" i="1"/>
  <c r="AB255" i="1" s="1"/>
  <c r="Z178" i="1"/>
  <c r="X178" i="1"/>
  <c r="V178" i="1"/>
  <c r="T178" i="1"/>
  <c r="T255" i="1" s="1"/>
  <c r="S178" i="1"/>
  <c r="S255" i="1" s="1"/>
  <c r="R178" i="1"/>
  <c r="R255" i="1" s="1"/>
  <c r="Q178" i="1"/>
  <c r="P178" i="1"/>
  <c r="P255" i="1" s="1"/>
  <c r="O178" i="1"/>
  <c r="O255" i="1" s="1"/>
  <c r="N178" i="1"/>
  <c r="M178" i="1"/>
  <c r="L178" i="1"/>
  <c r="L255" i="1" s="1"/>
  <c r="K178" i="1"/>
  <c r="J178" i="1"/>
  <c r="I178" i="1"/>
  <c r="H178" i="1"/>
  <c r="AE177" i="1"/>
  <c r="AE254" i="1" s="1"/>
  <c r="AD177" i="1"/>
  <c r="AC177" i="1"/>
  <c r="AC254" i="1" s="1"/>
  <c r="AC361" i="1" s="1"/>
  <c r="AC373" i="1" s="1"/>
  <c r="AB177" i="1"/>
  <c r="AB254" i="1" s="1"/>
  <c r="AB361" i="1" s="1"/>
  <c r="AB373" i="1" s="1"/>
  <c r="AA177" i="1"/>
  <c r="AA254" i="1" s="1"/>
  <c r="AA361" i="1" s="1"/>
  <c r="AA373" i="1" s="1"/>
  <c r="Z177" i="1"/>
  <c r="Y177" i="1"/>
  <c r="X177" i="1"/>
  <c r="X254" i="1" s="1"/>
  <c r="X361" i="1" s="1"/>
  <c r="X373" i="1" s="1"/>
  <c r="W177" i="1"/>
  <c r="W254" i="1" s="1"/>
  <c r="V177" i="1"/>
  <c r="U177" i="1"/>
  <c r="T177" i="1"/>
  <c r="T254" i="1" s="1"/>
  <c r="T361" i="1" s="1"/>
  <c r="T373" i="1" s="1"/>
  <c r="S177" i="1"/>
  <c r="R177" i="1"/>
  <c r="Q177" i="1"/>
  <c r="P177" i="1"/>
  <c r="P254" i="1" s="1"/>
  <c r="P361" i="1" s="1"/>
  <c r="P373" i="1" s="1"/>
  <c r="O177" i="1"/>
  <c r="O254" i="1" s="1"/>
  <c r="N177" i="1"/>
  <c r="M177" i="1"/>
  <c r="M254" i="1" s="1"/>
  <c r="M361" i="1" s="1"/>
  <c r="M373" i="1" s="1"/>
  <c r="L177" i="1"/>
  <c r="L254" i="1" s="1"/>
  <c r="L361" i="1" s="1"/>
  <c r="L373" i="1" s="1"/>
  <c r="K177" i="1"/>
  <c r="J177" i="1"/>
  <c r="I177" i="1"/>
  <c r="H177" i="1"/>
  <c r="H254" i="1" s="1"/>
  <c r="H361" i="1" s="1"/>
  <c r="H373" i="1" s="1"/>
  <c r="AE176" i="1"/>
  <c r="AC176" i="1"/>
  <c r="AB176" i="1"/>
  <c r="AA176" i="1"/>
  <c r="X176" i="1"/>
  <c r="W176" i="1"/>
  <c r="T176" i="1"/>
  <c r="S176" i="1"/>
  <c r="O176" i="1"/>
  <c r="M176" i="1"/>
  <c r="L176" i="1"/>
  <c r="H176" i="1"/>
  <c r="E174" i="1"/>
  <c r="D174" i="1" s="1"/>
  <c r="D171" i="1" s="1"/>
  <c r="D170" i="1" s="1"/>
  <c r="C174" i="1"/>
  <c r="B174" i="1"/>
  <c r="B173" i="1" s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E173" i="1"/>
  <c r="F173" i="1" s="1"/>
  <c r="D173" i="1"/>
  <c r="AE171" i="1"/>
  <c r="AD171" i="1"/>
  <c r="AC171" i="1"/>
  <c r="AC170" i="1" s="1"/>
  <c r="AB171" i="1"/>
  <c r="AA171" i="1"/>
  <c r="AA255" i="1" s="1"/>
  <c r="Z171" i="1"/>
  <c r="Z248" i="1" s="1"/>
  <c r="Y171" i="1"/>
  <c r="X171" i="1"/>
  <c r="W171" i="1"/>
  <c r="W255" i="1" s="1"/>
  <c r="V171" i="1"/>
  <c r="U171" i="1"/>
  <c r="T171" i="1"/>
  <c r="S171" i="1"/>
  <c r="R171" i="1"/>
  <c r="R248" i="1" s="1"/>
  <c r="Q171" i="1"/>
  <c r="Q170" i="1" s="1"/>
  <c r="P171" i="1"/>
  <c r="O171" i="1"/>
  <c r="N171" i="1"/>
  <c r="M171" i="1"/>
  <c r="L171" i="1"/>
  <c r="K171" i="1"/>
  <c r="J171" i="1"/>
  <c r="J248" i="1" s="1"/>
  <c r="I171" i="1"/>
  <c r="H171" i="1"/>
  <c r="E171" i="1"/>
  <c r="AE170" i="1"/>
  <c r="AD170" i="1"/>
  <c r="AB170" i="1"/>
  <c r="AA170" i="1"/>
  <c r="Z170" i="1"/>
  <c r="X170" i="1"/>
  <c r="W170" i="1"/>
  <c r="V170" i="1"/>
  <c r="T170" i="1"/>
  <c r="S170" i="1"/>
  <c r="R170" i="1"/>
  <c r="P170" i="1"/>
  <c r="O170" i="1"/>
  <c r="N170" i="1"/>
  <c r="L170" i="1"/>
  <c r="K170" i="1"/>
  <c r="J170" i="1"/>
  <c r="H170" i="1"/>
  <c r="AB166" i="1"/>
  <c r="X166" i="1"/>
  <c r="T166" i="1"/>
  <c r="P166" i="1"/>
  <c r="L166" i="1"/>
  <c r="H166" i="1"/>
  <c r="D166" i="1"/>
  <c r="AD165" i="1"/>
  <c r="Z165" i="1"/>
  <c r="V165" i="1"/>
  <c r="R165" i="1"/>
  <c r="N165" i="1"/>
  <c r="J165" i="1"/>
  <c r="B165" i="1"/>
  <c r="AB164" i="1"/>
  <c r="X164" i="1"/>
  <c r="T164" i="1"/>
  <c r="P164" i="1"/>
  <c r="L164" i="1"/>
  <c r="H164" i="1"/>
  <c r="D164" i="1"/>
  <c r="AD163" i="1"/>
  <c r="Z163" i="1"/>
  <c r="V163" i="1"/>
  <c r="R163" i="1"/>
  <c r="N163" i="1"/>
  <c r="J163" i="1"/>
  <c r="B163" i="1"/>
  <c r="B162" i="1" s="1"/>
  <c r="G159" i="1"/>
  <c r="F159" i="1"/>
  <c r="G158" i="1"/>
  <c r="F158" i="1"/>
  <c r="G157" i="1"/>
  <c r="F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D156" i="1"/>
  <c r="G154" i="1"/>
  <c r="F154" i="1"/>
  <c r="E154" i="1"/>
  <c r="C154" i="1"/>
  <c r="B154" i="1"/>
  <c r="G153" i="1"/>
  <c r="E153" i="1"/>
  <c r="C153" i="1"/>
  <c r="B153" i="1"/>
  <c r="G152" i="1"/>
  <c r="E152" i="1"/>
  <c r="C152" i="1"/>
  <c r="B152" i="1"/>
  <c r="F152" i="1" s="1"/>
  <c r="E151" i="1"/>
  <c r="G151" i="1" s="1"/>
  <c r="C151" i="1"/>
  <c r="C150" i="1" s="1"/>
  <c r="B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E150" i="1"/>
  <c r="D150" i="1"/>
  <c r="B150" i="1"/>
  <c r="AE148" i="1"/>
  <c r="AE166" i="1" s="1"/>
  <c r="AD148" i="1"/>
  <c r="AD166" i="1" s="1"/>
  <c r="AC148" i="1"/>
  <c r="AC166" i="1" s="1"/>
  <c r="AB148" i="1"/>
  <c r="AA148" i="1"/>
  <c r="AA166" i="1" s="1"/>
  <c r="Z148" i="1"/>
  <c r="Z166" i="1" s="1"/>
  <c r="Y148" i="1"/>
  <c r="Y166" i="1" s="1"/>
  <c r="X148" i="1"/>
  <c r="W148" i="1"/>
  <c r="W166" i="1" s="1"/>
  <c r="V148" i="1"/>
  <c r="V166" i="1" s="1"/>
  <c r="U148" i="1"/>
  <c r="U166" i="1" s="1"/>
  <c r="T148" i="1"/>
  <c r="S148" i="1"/>
  <c r="S166" i="1" s="1"/>
  <c r="R148" i="1"/>
  <c r="R166" i="1" s="1"/>
  <c r="Q148" i="1"/>
  <c r="Q166" i="1" s="1"/>
  <c r="P148" i="1"/>
  <c r="O148" i="1"/>
  <c r="O166" i="1" s="1"/>
  <c r="N148" i="1"/>
  <c r="N166" i="1" s="1"/>
  <c r="M148" i="1"/>
  <c r="M166" i="1" s="1"/>
  <c r="L148" i="1"/>
  <c r="K148" i="1"/>
  <c r="J148" i="1"/>
  <c r="J166" i="1" s="1"/>
  <c r="I148" i="1"/>
  <c r="I166" i="1" s="1"/>
  <c r="H148" i="1"/>
  <c r="B148" i="1" s="1"/>
  <c r="B166" i="1" s="1"/>
  <c r="D148" i="1"/>
  <c r="C148" i="1"/>
  <c r="C166" i="1" s="1"/>
  <c r="AE147" i="1"/>
  <c r="AE163" i="1" s="1"/>
  <c r="AD147" i="1"/>
  <c r="AC147" i="1"/>
  <c r="AC163" i="1" s="1"/>
  <c r="AB147" i="1"/>
  <c r="AB163" i="1" s="1"/>
  <c r="AB162" i="1" s="1"/>
  <c r="AB155" i="1" s="1"/>
  <c r="AA147" i="1"/>
  <c r="AA163" i="1" s="1"/>
  <c r="Z147" i="1"/>
  <c r="Y147" i="1"/>
  <c r="Y163" i="1" s="1"/>
  <c r="X147" i="1"/>
  <c r="X163" i="1" s="1"/>
  <c r="X162" i="1" s="1"/>
  <c r="X155" i="1" s="1"/>
  <c r="W147" i="1"/>
  <c r="W163" i="1" s="1"/>
  <c r="V147" i="1"/>
  <c r="U147" i="1"/>
  <c r="U163" i="1" s="1"/>
  <c r="T147" i="1"/>
  <c r="T163" i="1" s="1"/>
  <c r="T162" i="1" s="1"/>
  <c r="T155" i="1" s="1"/>
  <c r="S147" i="1"/>
  <c r="S163" i="1" s="1"/>
  <c r="R147" i="1"/>
  <c r="Q147" i="1"/>
  <c r="Q163" i="1" s="1"/>
  <c r="P147" i="1"/>
  <c r="P163" i="1" s="1"/>
  <c r="P162" i="1" s="1"/>
  <c r="P155" i="1" s="1"/>
  <c r="O147" i="1"/>
  <c r="O163" i="1" s="1"/>
  <c r="N147" i="1"/>
  <c r="M147" i="1"/>
  <c r="M163" i="1" s="1"/>
  <c r="L147" i="1"/>
  <c r="L163" i="1" s="1"/>
  <c r="L162" i="1" s="1"/>
  <c r="L155" i="1" s="1"/>
  <c r="K147" i="1"/>
  <c r="K163" i="1" s="1"/>
  <c r="J147" i="1"/>
  <c r="I147" i="1"/>
  <c r="I163" i="1" s="1"/>
  <c r="H147" i="1"/>
  <c r="H163" i="1" s="1"/>
  <c r="E147" i="1"/>
  <c r="D147" i="1"/>
  <c r="D163" i="1" s="1"/>
  <c r="D162" i="1" s="1"/>
  <c r="D155" i="1" s="1"/>
  <c r="B147" i="1"/>
  <c r="AE146" i="1"/>
  <c r="AE165" i="1" s="1"/>
  <c r="AD146" i="1"/>
  <c r="AC146" i="1"/>
  <c r="AC165" i="1" s="1"/>
  <c r="AB146" i="1"/>
  <c r="AB165" i="1" s="1"/>
  <c r="AA146" i="1"/>
  <c r="AA165" i="1" s="1"/>
  <c r="Z146" i="1"/>
  <c r="Y146" i="1"/>
  <c r="Y165" i="1" s="1"/>
  <c r="X146" i="1"/>
  <c r="X165" i="1" s="1"/>
  <c r="W146" i="1"/>
  <c r="W165" i="1" s="1"/>
  <c r="V146" i="1"/>
  <c r="U146" i="1"/>
  <c r="U165" i="1" s="1"/>
  <c r="T146" i="1"/>
  <c r="T165" i="1" s="1"/>
  <c r="S146" i="1"/>
  <c r="S165" i="1" s="1"/>
  <c r="R146" i="1"/>
  <c r="Q146" i="1"/>
  <c r="Q165" i="1" s="1"/>
  <c r="P146" i="1"/>
  <c r="P165" i="1" s="1"/>
  <c r="O146" i="1"/>
  <c r="O165" i="1" s="1"/>
  <c r="N146" i="1"/>
  <c r="M146" i="1"/>
  <c r="M165" i="1" s="1"/>
  <c r="L146" i="1"/>
  <c r="L165" i="1" s="1"/>
  <c r="K146" i="1"/>
  <c r="J146" i="1"/>
  <c r="I146" i="1"/>
  <c r="I165" i="1" s="1"/>
  <c r="H146" i="1"/>
  <c r="B146" i="1" s="1"/>
  <c r="D146" i="1"/>
  <c r="D165" i="1" s="1"/>
  <c r="C146" i="1"/>
  <c r="C165" i="1" s="1"/>
  <c r="AE145" i="1"/>
  <c r="AE164" i="1" s="1"/>
  <c r="AD145" i="1"/>
  <c r="AD144" i="1" s="1"/>
  <c r="AD141" i="1" s="1"/>
  <c r="AC145" i="1"/>
  <c r="AB145" i="1"/>
  <c r="AA145" i="1"/>
  <c r="AA164" i="1" s="1"/>
  <c r="Z145" i="1"/>
  <c r="Z144" i="1" s="1"/>
  <c r="Z141" i="1" s="1"/>
  <c r="Y145" i="1"/>
  <c r="X145" i="1"/>
  <c r="W145" i="1"/>
  <c r="W164" i="1" s="1"/>
  <c r="V145" i="1"/>
  <c r="V144" i="1" s="1"/>
  <c r="V141" i="1" s="1"/>
  <c r="U145" i="1"/>
  <c r="T145" i="1"/>
  <c r="S145" i="1"/>
  <c r="S164" i="1" s="1"/>
  <c r="R145" i="1"/>
  <c r="R144" i="1" s="1"/>
  <c r="R141" i="1" s="1"/>
  <c r="Q145" i="1"/>
  <c r="P145" i="1"/>
  <c r="O145" i="1"/>
  <c r="O164" i="1" s="1"/>
  <c r="N145" i="1"/>
  <c r="N144" i="1" s="1"/>
  <c r="N141" i="1" s="1"/>
  <c r="M145" i="1"/>
  <c r="L145" i="1"/>
  <c r="K145" i="1"/>
  <c r="K164" i="1" s="1"/>
  <c r="J145" i="1"/>
  <c r="J144" i="1" s="1"/>
  <c r="J141" i="1" s="1"/>
  <c r="I145" i="1"/>
  <c r="E145" i="1" s="1"/>
  <c r="H145" i="1"/>
  <c r="C145" i="1" s="1"/>
  <c r="C164" i="1" s="1"/>
  <c r="D145" i="1"/>
  <c r="B145" i="1"/>
  <c r="B164" i="1" s="1"/>
  <c r="AB144" i="1"/>
  <c r="AA144" i="1"/>
  <c r="AA141" i="1" s="1"/>
  <c r="X144" i="1"/>
  <c r="T144" i="1"/>
  <c r="S144" i="1"/>
  <c r="S141" i="1" s="1"/>
  <c r="P144" i="1"/>
  <c r="L144" i="1"/>
  <c r="K144" i="1"/>
  <c r="K141" i="1" s="1"/>
  <c r="H144" i="1"/>
  <c r="D144" i="1"/>
  <c r="D141" i="1" s="1"/>
  <c r="AB141" i="1"/>
  <c r="X141" i="1"/>
  <c r="T141" i="1"/>
  <c r="P141" i="1"/>
  <c r="L141" i="1"/>
  <c r="H141" i="1"/>
  <c r="B141" i="1" s="1"/>
  <c r="J139" i="1"/>
  <c r="G134" i="1"/>
  <c r="W133" i="1"/>
  <c r="W362" i="1" s="1"/>
  <c r="W374" i="1" s="1"/>
  <c r="G132" i="1"/>
  <c r="F132" i="1"/>
  <c r="G131" i="1"/>
  <c r="F131" i="1"/>
  <c r="AA127" i="1"/>
  <c r="K127" i="1"/>
  <c r="Y126" i="1"/>
  <c r="AE125" i="1"/>
  <c r="AA125" i="1"/>
  <c r="W125" i="1"/>
  <c r="S125" i="1"/>
  <c r="O125" i="1"/>
  <c r="K125" i="1"/>
  <c r="C125" i="1"/>
  <c r="U124" i="1"/>
  <c r="G121" i="1"/>
  <c r="E121" i="1"/>
  <c r="F121" i="1" s="1"/>
  <c r="C121" i="1"/>
  <c r="B121" i="1"/>
  <c r="B101" i="1" s="1"/>
  <c r="E120" i="1"/>
  <c r="G120" i="1" s="1"/>
  <c r="C120" i="1"/>
  <c r="C100" i="1" s="1"/>
  <c r="B120" i="1"/>
  <c r="V119" i="1"/>
  <c r="F119" i="1"/>
  <c r="E119" i="1"/>
  <c r="D119" i="1" s="1"/>
  <c r="D117" i="1" s="1"/>
  <c r="C119" i="1"/>
  <c r="G119" i="1" s="1"/>
  <c r="B119" i="1"/>
  <c r="E118" i="1"/>
  <c r="G118" i="1" s="1"/>
  <c r="C118" i="1"/>
  <c r="C117" i="1" s="1"/>
  <c r="B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E117" i="1"/>
  <c r="B117" i="1"/>
  <c r="E115" i="1"/>
  <c r="D115" i="1"/>
  <c r="C115" i="1"/>
  <c r="G115" i="1" s="1"/>
  <c r="B115" i="1"/>
  <c r="F115" i="1" s="1"/>
  <c r="E114" i="1"/>
  <c r="C114" i="1"/>
  <c r="B114" i="1"/>
  <c r="E113" i="1"/>
  <c r="D113" i="1" s="1"/>
  <c r="C113" i="1"/>
  <c r="G113" i="1" s="1"/>
  <c r="B113" i="1"/>
  <c r="F113" i="1" s="1"/>
  <c r="T112" i="1"/>
  <c r="C112" i="1" s="1"/>
  <c r="C98" i="1" s="1"/>
  <c r="E112" i="1"/>
  <c r="B112" i="1"/>
  <c r="G111" i="1"/>
  <c r="E111" i="1"/>
  <c r="F111" i="1" s="1"/>
  <c r="D111" i="1"/>
  <c r="C111" i="1"/>
  <c r="B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E110" i="1"/>
  <c r="B110" i="1"/>
  <c r="E108" i="1"/>
  <c r="D108" i="1"/>
  <c r="C108" i="1"/>
  <c r="G108" i="1" s="1"/>
  <c r="B108" i="1"/>
  <c r="F108" i="1" s="1"/>
  <c r="E107" i="1"/>
  <c r="C107" i="1"/>
  <c r="C156" i="1" s="1"/>
  <c r="B107" i="1"/>
  <c r="AD106" i="1"/>
  <c r="B106" i="1" s="1"/>
  <c r="G106" i="1"/>
  <c r="E106" i="1"/>
  <c r="F106" i="1" s="1"/>
  <c r="D106" i="1"/>
  <c r="C106" i="1"/>
  <c r="C99" i="1" s="1"/>
  <c r="Z105" i="1"/>
  <c r="E105" i="1"/>
  <c r="D105" i="1" s="1"/>
  <c r="C105" i="1"/>
  <c r="G105" i="1" s="1"/>
  <c r="B105" i="1"/>
  <c r="B98" i="1" s="1"/>
  <c r="AD104" i="1"/>
  <c r="E104" i="1"/>
  <c r="C104" i="1"/>
  <c r="B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B103" i="1" s="1"/>
  <c r="C103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O101" i="1"/>
  <c r="N101" i="1"/>
  <c r="M101" i="1"/>
  <c r="M127" i="1" s="1"/>
  <c r="L101" i="1"/>
  <c r="K101" i="1"/>
  <c r="J101" i="1"/>
  <c r="I101" i="1"/>
  <c r="I127" i="1" s="1"/>
  <c r="H101" i="1"/>
  <c r="H96" i="1" s="1"/>
  <c r="E101" i="1"/>
  <c r="D101" i="1"/>
  <c r="AE100" i="1"/>
  <c r="AE126" i="1" s="1"/>
  <c r="AD100" i="1"/>
  <c r="AC100" i="1"/>
  <c r="AB100" i="1"/>
  <c r="AA100" i="1"/>
  <c r="AA126" i="1" s="1"/>
  <c r="Z100" i="1"/>
  <c r="Y100" i="1"/>
  <c r="X100" i="1"/>
  <c r="W100" i="1"/>
  <c r="W126" i="1" s="1"/>
  <c r="V100" i="1"/>
  <c r="U100" i="1"/>
  <c r="T100" i="1"/>
  <c r="S100" i="1"/>
  <c r="S126" i="1" s="1"/>
  <c r="R100" i="1"/>
  <c r="Q100" i="1"/>
  <c r="P100" i="1"/>
  <c r="O100" i="1"/>
  <c r="O126" i="1" s="1"/>
  <c r="N100" i="1"/>
  <c r="M100" i="1"/>
  <c r="L100" i="1"/>
  <c r="K100" i="1"/>
  <c r="K126" i="1" s="1"/>
  <c r="J100" i="1"/>
  <c r="I100" i="1"/>
  <c r="H100" i="1"/>
  <c r="D100" i="1"/>
  <c r="B100" i="1"/>
  <c r="AE99" i="1"/>
  <c r="AD99" i="1"/>
  <c r="AD125" i="1" s="1"/>
  <c r="AC99" i="1"/>
  <c r="AC125" i="1" s="1"/>
  <c r="AB99" i="1"/>
  <c r="AB125" i="1" s="1"/>
  <c r="AA99" i="1"/>
  <c r="Z99" i="1"/>
  <c r="Z125" i="1" s="1"/>
  <c r="Y99" i="1"/>
  <c r="Y125" i="1" s="1"/>
  <c r="X99" i="1"/>
  <c r="X125" i="1" s="1"/>
  <c r="W99" i="1"/>
  <c r="V99" i="1"/>
  <c r="V125" i="1" s="1"/>
  <c r="U99" i="1"/>
  <c r="U125" i="1" s="1"/>
  <c r="T99" i="1"/>
  <c r="T125" i="1" s="1"/>
  <c r="S99" i="1"/>
  <c r="R99" i="1"/>
  <c r="R125" i="1" s="1"/>
  <c r="Q99" i="1"/>
  <c r="Q125" i="1" s="1"/>
  <c r="P99" i="1"/>
  <c r="P125" i="1" s="1"/>
  <c r="O99" i="1"/>
  <c r="N99" i="1"/>
  <c r="N125" i="1" s="1"/>
  <c r="M99" i="1"/>
  <c r="M125" i="1" s="1"/>
  <c r="L99" i="1"/>
  <c r="L125" i="1" s="1"/>
  <c r="K99" i="1"/>
  <c r="J99" i="1"/>
  <c r="J125" i="1" s="1"/>
  <c r="I99" i="1"/>
  <c r="I125" i="1" s="1"/>
  <c r="H99" i="1"/>
  <c r="H125" i="1" s="1"/>
  <c r="E99" i="1"/>
  <c r="G99" i="1" s="1"/>
  <c r="D99" i="1"/>
  <c r="D125" i="1" s="1"/>
  <c r="AE98" i="1"/>
  <c r="AD98" i="1"/>
  <c r="AC98" i="1"/>
  <c r="AB98" i="1"/>
  <c r="AB124" i="1" s="1"/>
  <c r="AA98" i="1"/>
  <c r="Z98" i="1"/>
  <c r="Y98" i="1"/>
  <c r="X98" i="1"/>
  <c r="X124" i="1" s="1"/>
  <c r="W98" i="1"/>
  <c r="V98" i="1"/>
  <c r="U98" i="1"/>
  <c r="T98" i="1"/>
  <c r="T124" i="1" s="1"/>
  <c r="R98" i="1"/>
  <c r="Q98" i="1"/>
  <c r="P98" i="1"/>
  <c r="O98" i="1"/>
  <c r="O124" i="1" s="1"/>
  <c r="N98" i="1"/>
  <c r="M98" i="1"/>
  <c r="M96" i="1" s="1"/>
  <c r="L98" i="1"/>
  <c r="K98" i="1"/>
  <c r="K124" i="1" s="1"/>
  <c r="J98" i="1"/>
  <c r="I98" i="1"/>
  <c r="I96" i="1" s="1"/>
  <c r="H98" i="1"/>
  <c r="E98" i="1"/>
  <c r="AE97" i="1"/>
  <c r="AE96" i="1" s="1"/>
  <c r="AD97" i="1"/>
  <c r="AC97" i="1"/>
  <c r="AB97" i="1"/>
  <c r="AA97" i="1"/>
  <c r="AA96" i="1" s="1"/>
  <c r="Z97" i="1"/>
  <c r="Y97" i="1"/>
  <c r="X97" i="1"/>
  <c r="W97" i="1"/>
  <c r="W96" i="1" s="1"/>
  <c r="V97" i="1"/>
  <c r="U97" i="1"/>
  <c r="T97" i="1"/>
  <c r="R97" i="1"/>
  <c r="Q97" i="1"/>
  <c r="P97" i="1"/>
  <c r="O97" i="1"/>
  <c r="N97" i="1"/>
  <c r="M97" i="1"/>
  <c r="L97" i="1"/>
  <c r="K97" i="1"/>
  <c r="J97" i="1"/>
  <c r="I97" i="1"/>
  <c r="H97" i="1"/>
  <c r="B97" i="1"/>
  <c r="AB96" i="1"/>
  <c r="X96" i="1"/>
  <c r="T96" i="1"/>
  <c r="S96" i="1"/>
  <c r="P96" i="1"/>
  <c r="O96" i="1"/>
  <c r="L96" i="1"/>
  <c r="K96" i="1"/>
  <c r="F94" i="1"/>
  <c r="E94" i="1"/>
  <c r="G94" i="1" s="1"/>
  <c r="C94" i="1"/>
  <c r="B94" i="1"/>
  <c r="G93" i="1"/>
  <c r="E93" i="1"/>
  <c r="C93" i="1"/>
  <c r="B93" i="1"/>
  <c r="F93" i="1" s="1"/>
  <c r="E92" i="1"/>
  <c r="G92" i="1" s="1"/>
  <c r="C92" i="1"/>
  <c r="B92" i="1"/>
  <c r="AD91" i="1"/>
  <c r="G91" i="1"/>
  <c r="E91" i="1"/>
  <c r="D91" i="1"/>
  <c r="C91" i="1"/>
  <c r="B91" i="1"/>
  <c r="F91" i="1" s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B90" i="1" s="1"/>
  <c r="E90" i="1"/>
  <c r="D90" i="1"/>
  <c r="G88" i="1"/>
  <c r="E88" i="1"/>
  <c r="C88" i="1"/>
  <c r="B88" i="1"/>
  <c r="F88" i="1" s="1"/>
  <c r="E87" i="1"/>
  <c r="F87" i="1" s="1"/>
  <c r="C87" i="1"/>
  <c r="G87" i="1" s="1"/>
  <c r="B87" i="1"/>
  <c r="E86" i="1"/>
  <c r="C86" i="1"/>
  <c r="B86" i="1"/>
  <c r="AD85" i="1"/>
  <c r="Z85" i="1"/>
  <c r="C85" i="1" s="1"/>
  <c r="AG85" i="1" s="1"/>
  <c r="E85" i="1"/>
  <c r="AE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C84" i="1"/>
  <c r="E82" i="1"/>
  <c r="C82" i="1"/>
  <c r="B82" i="1"/>
  <c r="Z81" i="1"/>
  <c r="E81" i="1"/>
  <c r="D81" i="1"/>
  <c r="D75" i="1" s="1"/>
  <c r="AD80" i="1"/>
  <c r="Z80" i="1"/>
  <c r="X80" i="1"/>
  <c r="V80" i="1"/>
  <c r="T80" i="1"/>
  <c r="G80" i="1"/>
  <c r="E80" i="1"/>
  <c r="C80" i="1"/>
  <c r="AD79" i="1"/>
  <c r="U79" i="1"/>
  <c r="T79" i="1"/>
  <c r="T73" i="1" s="1"/>
  <c r="T72" i="1" s="1"/>
  <c r="O79" i="1"/>
  <c r="N79" i="1"/>
  <c r="H79" i="1"/>
  <c r="E79" i="1"/>
  <c r="AE78" i="1"/>
  <c r="AD78" i="1"/>
  <c r="AC78" i="1"/>
  <c r="AB78" i="1"/>
  <c r="AA78" i="1"/>
  <c r="Y78" i="1"/>
  <c r="X78" i="1"/>
  <c r="W78" i="1"/>
  <c r="V78" i="1"/>
  <c r="U78" i="1"/>
  <c r="S78" i="1"/>
  <c r="R78" i="1"/>
  <c r="Q78" i="1"/>
  <c r="P78" i="1"/>
  <c r="O78" i="1"/>
  <c r="N78" i="1"/>
  <c r="M78" i="1"/>
  <c r="L78" i="1"/>
  <c r="K78" i="1"/>
  <c r="J78" i="1"/>
  <c r="I78" i="1"/>
  <c r="H78" i="1"/>
  <c r="AE76" i="1"/>
  <c r="AD76" i="1"/>
  <c r="AC76" i="1"/>
  <c r="AB76" i="1"/>
  <c r="AA76" i="1"/>
  <c r="Z76" i="1"/>
  <c r="Y76" i="1"/>
  <c r="X76" i="1"/>
  <c r="X72" i="1" s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E76" i="1" s="1"/>
  <c r="J76" i="1"/>
  <c r="I76" i="1"/>
  <c r="H76" i="1"/>
  <c r="B76" i="1" s="1"/>
  <c r="C76" i="1"/>
  <c r="AE75" i="1"/>
  <c r="AD75" i="1"/>
  <c r="AC75" i="1"/>
  <c r="AB75" i="1"/>
  <c r="AA75" i="1"/>
  <c r="Z75" i="1"/>
  <c r="Y75" i="1"/>
  <c r="X75" i="1"/>
  <c r="W75" i="1"/>
  <c r="V75" i="1"/>
  <c r="V137" i="1" s="1"/>
  <c r="U75" i="1"/>
  <c r="T75" i="1"/>
  <c r="R75" i="1"/>
  <c r="Q75" i="1"/>
  <c r="Q72" i="1" s="1"/>
  <c r="P75" i="1"/>
  <c r="O75" i="1"/>
  <c r="N75" i="1"/>
  <c r="M75" i="1"/>
  <c r="M126" i="1" s="1"/>
  <c r="L75" i="1"/>
  <c r="K75" i="1"/>
  <c r="J75" i="1"/>
  <c r="I75" i="1"/>
  <c r="C75" i="1" s="1"/>
  <c r="H75" i="1"/>
  <c r="E75" i="1"/>
  <c r="AE74" i="1"/>
  <c r="AD74" i="1"/>
  <c r="AC74" i="1"/>
  <c r="AB74" i="1"/>
  <c r="AA74" i="1"/>
  <c r="Y74" i="1"/>
  <c r="X74" i="1"/>
  <c r="W74" i="1"/>
  <c r="V74" i="1"/>
  <c r="U74" i="1"/>
  <c r="T74" i="1"/>
  <c r="R74" i="1"/>
  <c r="Q74" i="1"/>
  <c r="P74" i="1"/>
  <c r="O74" i="1"/>
  <c r="N74" i="1"/>
  <c r="M74" i="1"/>
  <c r="L74" i="1"/>
  <c r="K74" i="1"/>
  <c r="J74" i="1"/>
  <c r="I74" i="1"/>
  <c r="H74" i="1"/>
  <c r="E74" i="1"/>
  <c r="AE73" i="1"/>
  <c r="AE72" i="1" s="1"/>
  <c r="AC73" i="1"/>
  <c r="AB73" i="1"/>
  <c r="AB72" i="1" s="1"/>
  <c r="AA73" i="1"/>
  <c r="AA72" i="1" s="1"/>
  <c r="Z73" i="1"/>
  <c r="Y73" i="1"/>
  <c r="X73" i="1"/>
  <c r="W73" i="1"/>
  <c r="V73" i="1"/>
  <c r="V72" i="1" s="1"/>
  <c r="U73" i="1"/>
  <c r="R73" i="1"/>
  <c r="Q73" i="1"/>
  <c r="P73" i="1"/>
  <c r="O73" i="1"/>
  <c r="O72" i="1" s="1"/>
  <c r="N73" i="1"/>
  <c r="M73" i="1"/>
  <c r="L73" i="1"/>
  <c r="K73" i="1"/>
  <c r="K72" i="1" s="1"/>
  <c r="J73" i="1"/>
  <c r="I73" i="1"/>
  <c r="H73" i="1"/>
  <c r="AC72" i="1"/>
  <c r="Y72" i="1"/>
  <c r="U72" i="1"/>
  <c r="S72" i="1"/>
  <c r="L72" i="1"/>
  <c r="E70" i="1"/>
  <c r="D70" i="1" s="1"/>
  <c r="C70" i="1"/>
  <c r="G70" i="1" s="1"/>
  <c r="B70" i="1"/>
  <c r="F70" i="1" s="1"/>
  <c r="E69" i="1"/>
  <c r="C69" i="1"/>
  <c r="B69" i="1"/>
  <c r="E68" i="1"/>
  <c r="D68" i="1" s="1"/>
  <c r="C68" i="1"/>
  <c r="AG68" i="1" s="1"/>
  <c r="B68" i="1"/>
  <c r="F68" i="1" s="1"/>
  <c r="E67" i="1"/>
  <c r="D67" i="1" s="1"/>
  <c r="D66" i="1" s="1"/>
  <c r="C67" i="1"/>
  <c r="B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C66" i="1"/>
  <c r="B66" i="1"/>
  <c r="E64" i="1"/>
  <c r="D64" i="1" s="1"/>
  <c r="D58" i="1" s="1"/>
  <c r="C64" i="1"/>
  <c r="B64" i="1"/>
  <c r="G63" i="1"/>
  <c r="E63" i="1"/>
  <c r="C63" i="1"/>
  <c r="B63" i="1"/>
  <c r="B57" i="1" s="1"/>
  <c r="AD62" i="1"/>
  <c r="AD60" i="1" s="1"/>
  <c r="Z62" i="1"/>
  <c r="X62" i="1"/>
  <c r="X56" i="1" s="1"/>
  <c r="V62" i="1"/>
  <c r="E62" i="1"/>
  <c r="E61" i="1"/>
  <c r="D61" i="1" s="1"/>
  <c r="C61" i="1"/>
  <c r="G61" i="1" s="1"/>
  <c r="B61" i="1"/>
  <c r="B55" i="1" s="1"/>
  <c r="AE60" i="1"/>
  <c r="AC60" i="1"/>
  <c r="AB60" i="1"/>
  <c r="AA60" i="1"/>
  <c r="Z60" i="1"/>
  <c r="Y60" i="1"/>
  <c r="X60" i="1"/>
  <c r="W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AE58" i="1"/>
  <c r="AE127" i="1" s="1"/>
  <c r="AD58" i="1"/>
  <c r="AC58" i="1"/>
  <c r="AB58" i="1"/>
  <c r="AA58" i="1"/>
  <c r="Z58" i="1"/>
  <c r="Z54" i="1" s="1"/>
  <c r="Y58" i="1"/>
  <c r="X58" i="1"/>
  <c r="W58" i="1"/>
  <c r="W127" i="1" s="1"/>
  <c r="V58" i="1"/>
  <c r="U58" i="1"/>
  <c r="T58" i="1"/>
  <c r="S58" i="1"/>
  <c r="S127" i="1" s="1"/>
  <c r="R58" i="1"/>
  <c r="R54" i="1" s="1"/>
  <c r="Q58" i="1"/>
  <c r="P58" i="1"/>
  <c r="O58" i="1"/>
  <c r="O127" i="1" s="1"/>
  <c r="N58" i="1"/>
  <c r="M58" i="1"/>
  <c r="L58" i="1"/>
  <c r="K58" i="1"/>
  <c r="J58" i="1"/>
  <c r="J54" i="1" s="1"/>
  <c r="I58" i="1"/>
  <c r="H58" i="1"/>
  <c r="C58" i="1"/>
  <c r="B58" i="1"/>
  <c r="AE57" i="1"/>
  <c r="AD57" i="1"/>
  <c r="AC57" i="1"/>
  <c r="AC126" i="1" s="1"/>
  <c r="AB57" i="1"/>
  <c r="AA57" i="1"/>
  <c r="Z57" i="1"/>
  <c r="Y57" i="1"/>
  <c r="X57" i="1"/>
  <c r="W57" i="1"/>
  <c r="V57" i="1"/>
  <c r="U57" i="1"/>
  <c r="U126" i="1" s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D57" i="1"/>
  <c r="C57" i="1"/>
  <c r="AE56" i="1"/>
  <c r="AE54" i="1" s="1"/>
  <c r="AD56" i="1"/>
  <c r="AD139" i="1" s="1"/>
  <c r="AC56" i="1"/>
  <c r="AB56" i="1"/>
  <c r="AA56" i="1"/>
  <c r="Z56" i="1"/>
  <c r="Y56" i="1"/>
  <c r="W56" i="1"/>
  <c r="W54" i="1" s="1"/>
  <c r="V56" i="1"/>
  <c r="V139" i="1" s="1"/>
  <c r="U56" i="1"/>
  <c r="T56" i="1"/>
  <c r="S56" i="1"/>
  <c r="R56" i="1"/>
  <c r="R139" i="1" s="1"/>
  <c r="Q56" i="1"/>
  <c r="P56" i="1"/>
  <c r="O56" i="1"/>
  <c r="O54" i="1" s="1"/>
  <c r="N56" i="1"/>
  <c r="N139" i="1" s="1"/>
  <c r="M56" i="1"/>
  <c r="L56" i="1"/>
  <c r="K56" i="1"/>
  <c r="J56" i="1"/>
  <c r="I56" i="1"/>
  <c r="H56" i="1"/>
  <c r="AE55" i="1"/>
  <c r="AD55" i="1"/>
  <c r="AC55" i="1"/>
  <c r="AB55" i="1"/>
  <c r="AB54" i="1" s="1"/>
  <c r="AA55" i="1"/>
  <c r="Z55" i="1"/>
  <c r="Y55" i="1"/>
  <c r="X55" i="1"/>
  <c r="X54" i="1" s="1"/>
  <c r="W55" i="1"/>
  <c r="V55" i="1"/>
  <c r="U55" i="1"/>
  <c r="T55" i="1"/>
  <c r="T54" i="1" s="1"/>
  <c r="S55" i="1"/>
  <c r="R55" i="1"/>
  <c r="Q55" i="1"/>
  <c r="P55" i="1"/>
  <c r="P54" i="1" s="1"/>
  <c r="O55" i="1"/>
  <c r="N55" i="1"/>
  <c r="M55" i="1"/>
  <c r="L55" i="1"/>
  <c r="L54" i="1" s="1"/>
  <c r="K55" i="1"/>
  <c r="J55" i="1"/>
  <c r="I55" i="1"/>
  <c r="H55" i="1"/>
  <c r="H54" i="1" s="1"/>
  <c r="E55" i="1"/>
  <c r="AD54" i="1"/>
  <c r="AA54" i="1"/>
  <c r="V54" i="1"/>
  <c r="S54" i="1"/>
  <c r="N54" i="1"/>
  <c r="K54" i="1"/>
  <c r="E52" i="1"/>
  <c r="C52" i="1"/>
  <c r="B52" i="1"/>
  <c r="F51" i="1"/>
  <c r="E51" i="1"/>
  <c r="G51" i="1" s="1"/>
  <c r="C51" i="1"/>
  <c r="B51" i="1"/>
  <c r="G50" i="1"/>
  <c r="E50" i="1"/>
  <c r="C50" i="1"/>
  <c r="B50" i="1"/>
  <c r="F50" i="1" s="1"/>
  <c r="E49" i="1"/>
  <c r="C49" i="1"/>
  <c r="G49" i="1" s="1"/>
  <c r="B49" i="1"/>
  <c r="F49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 s="1"/>
  <c r="E48" i="1"/>
  <c r="D48" i="1"/>
  <c r="G46" i="1"/>
  <c r="E46" i="1"/>
  <c r="E34" i="1" s="1"/>
  <c r="C46" i="1"/>
  <c r="B46" i="1"/>
  <c r="B34" i="1" s="1"/>
  <c r="E45" i="1"/>
  <c r="C45" i="1"/>
  <c r="C33" i="1" s="1"/>
  <c r="C137" i="1" s="1"/>
  <c r="B45" i="1"/>
  <c r="F45" i="1" s="1"/>
  <c r="AD44" i="1"/>
  <c r="F44" i="1"/>
  <c r="E44" i="1"/>
  <c r="D44" i="1" s="1"/>
  <c r="D42" i="1" s="1"/>
  <c r="C44" i="1"/>
  <c r="G44" i="1" s="1"/>
  <c r="B44" i="1"/>
  <c r="E43" i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B42" i="1" s="1"/>
  <c r="I42" i="1"/>
  <c r="H42" i="1"/>
  <c r="E42" i="1"/>
  <c r="F42" i="1" s="1"/>
  <c r="E40" i="1"/>
  <c r="D40" i="1"/>
  <c r="D34" i="1" s="1"/>
  <c r="C40" i="1"/>
  <c r="G40" i="1" s="1"/>
  <c r="B40" i="1"/>
  <c r="F40" i="1" s="1"/>
  <c r="E39" i="1"/>
  <c r="C39" i="1"/>
  <c r="B39" i="1"/>
  <c r="AD38" i="1"/>
  <c r="R38" i="1"/>
  <c r="E38" i="1"/>
  <c r="D38" i="1" s="1"/>
  <c r="C38" i="1"/>
  <c r="G38" i="1" s="1"/>
  <c r="B38" i="1"/>
  <c r="B32" i="1" s="1"/>
  <c r="E37" i="1"/>
  <c r="C37" i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B36" i="1"/>
  <c r="AE34" i="1"/>
  <c r="AE140" i="1" s="1"/>
  <c r="AD34" i="1"/>
  <c r="AC34" i="1"/>
  <c r="AC140" i="1" s="1"/>
  <c r="AB34" i="1"/>
  <c r="AB140" i="1" s="1"/>
  <c r="AA34" i="1"/>
  <c r="AA140" i="1" s="1"/>
  <c r="Z34" i="1"/>
  <c r="Y34" i="1"/>
  <c r="Y140" i="1" s="1"/>
  <c r="X34" i="1"/>
  <c r="X140" i="1" s="1"/>
  <c r="W34" i="1"/>
  <c r="W140" i="1" s="1"/>
  <c r="V34" i="1"/>
  <c r="U34" i="1"/>
  <c r="U140" i="1" s="1"/>
  <c r="T34" i="1"/>
  <c r="T140" i="1" s="1"/>
  <c r="S34" i="1"/>
  <c r="S140" i="1" s="1"/>
  <c r="R34" i="1"/>
  <c r="Q34" i="1"/>
  <c r="Q140" i="1" s="1"/>
  <c r="P34" i="1"/>
  <c r="P30" i="1" s="1"/>
  <c r="O34" i="1"/>
  <c r="O140" i="1" s="1"/>
  <c r="N34" i="1"/>
  <c r="M34" i="1"/>
  <c r="M140" i="1" s="1"/>
  <c r="L34" i="1"/>
  <c r="L140" i="1" s="1"/>
  <c r="K34" i="1"/>
  <c r="K140" i="1" s="1"/>
  <c r="J34" i="1"/>
  <c r="I34" i="1"/>
  <c r="I140" i="1" s="1"/>
  <c r="H34" i="1"/>
  <c r="H140" i="1" s="1"/>
  <c r="AE33" i="1"/>
  <c r="AE137" i="1" s="1"/>
  <c r="AD33" i="1"/>
  <c r="AD137" i="1" s="1"/>
  <c r="AC33" i="1"/>
  <c r="AC137" i="1" s="1"/>
  <c r="AB33" i="1"/>
  <c r="AA33" i="1"/>
  <c r="AA137" i="1" s="1"/>
  <c r="Z33" i="1"/>
  <c r="Z137" i="1" s="1"/>
  <c r="Y33" i="1"/>
  <c r="Y137" i="1" s="1"/>
  <c r="X33" i="1"/>
  <c r="W33" i="1"/>
  <c r="W137" i="1" s="1"/>
  <c r="V33" i="1"/>
  <c r="U33" i="1"/>
  <c r="U137" i="1" s="1"/>
  <c r="T33" i="1"/>
  <c r="S33" i="1"/>
  <c r="S137" i="1" s="1"/>
  <c r="R33" i="1"/>
  <c r="R137" i="1" s="1"/>
  <c r="Q33" i="1"/>
  <c r="P33" i="1"/>
  <c r="O33" i="1"/>
  <c r="O137" i="1" s="1"/>
  <c r="N33" i="1"/>
  <c r="N137" i="1" s="1"/>
  <c r="M33" i="1"/>
  <c r="L33" i="1"/>
  <c r="K33" i="1"/>
  <c r="K137" i="1" s="1"/>
  <c r="J33" i="1"/>
  <c r="J137" i="1" s="1"/>
  <c r="I33" i="1"/>
  <c r="H33" i="1"/>
  <c r="B33" i="1"/>
  <c r="AE32" i="1"/>
  <c r="AD32" i="1"/>
  <c r="AC32" i="1"/>
  <c r="AC139" i="1" s="1"/>
  <c r="AB32" i="1"/>
  <c r="AB139" i="1" s="1"/>
  <c r="AA32" i="1"/>
  <c r="Z32" i="1"/>
  <c r="Y32" i="1"/>
  <c r="Y139" i="1" s="1"/>
  <c r="X32" i="1"/>
  <c r="X139" i="1" s="1"/>
  <c r="W32" i="1"/>
  <c r="V32" i="1"/>
  <c r="U32" i="1"/>
  <c r="U139" i="1" s="1"/>
  <c r="T32" i="1"/>
  <c r="T139" i="1" s="1"/>
  <c r="S32" i="1"/>
  <c r="R32" i="1"/>
  <c r="Q32" i="1"/>
  <c r="Q139" i="1" s="1"/>
  <c r="P32" i="1"/>
  <c r="P139" i="1" s="1"/>
  <c r="O32" i="1"/>
  <c r="N32" i="1"/>
  <c r="M32" i="1"/>
  <c r="M139" i="1" s="1"/>
  <c r="M380" i="1" s="1"/>
  <c r="L32" i="1"/>
  <c r="L139" i="1" s="1"/>
  <c r="K32" i="1"/>
  <c r="J32" i="1"/>
  <c r="I32" i="1"/>
  <c r="I139" i="1" s="1"/>
  <c r="H32" i="1"/>
  <c r="H139" i="1" s="1"/>
  <c r="D32" i="1"/>
  <c r="C32" i="1"/>
  <c r="AE31" i="1"/>
  <c r="AD31" i="1"/>
  <c r="AC31" i="1"/>
  <c r="AB31" i="1"/>
  <c r="AA31" i="1"/>
  <c r="AA138" i="1" s="1"/>
  <c r="Z31" i="1"/>
  <c r="Y31" i="1"/>
  <c r="X31" i="1"/>
  <c r="W31" i="1"/>
  <c r="W138" i="1" s="1"/>
  <c r="V31" i="1"/>
  <c r="U31" i="1"/>
  <c r="T31" i="1"/>
  <c r="S31" i="1"/>
  <c r="S138" i="1" s="1"/>
  <c r="R31" i="1"/>
  <c r="Q31" i="1"/>
  <c r="P31" i="1"/>
  <c r="O31" i="1"/>
  <c r="O138" i="1" s="1"/>
  <c r="N31" i="1"/>
  <c r="M31" i="1"/>
  <c r="L31" i="1"/>
  <c r="K31" i="1"/>
  <c r="K138" i="1" s="1"/>
  <c r="J31" i="1"/>
  <c r="I31" i="1"/>
  <c r="H31" i="1"/>
  <c r="D31" i="1"/>
  <c r="B31" i="1"/>
  <c r="AE30" i="1"/>
  <c r="AA30" i="1"/>
  <c r="W30" i="1"/>
  <c r="S30" i="1"/>
  <c r="O30" i="1"/>
  <c r="K30" i="1"/>
  <c r="F27" i="1"/>
  <c r="E27" i="1"/>
  <c r="G27" i="1" s="1"/>
  <c r="C27" i="1"/>
  <c r="B27" i="1"/>
  <c r="G26" i="1"/>
  <c r="E26" i="1"/>
  <c r="C26" i="1"/>
  <c r="B26" i="1"/>
  <c r="F26" i="1" s="1"/>
  <c r="AG25" i="1"/>
  <c r="E25" i="1"/>
  <c r="D25" i="1"/>
  <c r="D23" i="1" s="1"/>
  <c r="C25" i="1"/>
  <c r="B25" i="1"/>
  <c r="G24" i="1"/>
  <c r="F24" i="1"/>
  <c r="E24" i="1"/>
  <c r="E23" i="1" s="1"/>
  <c r="F23" i="1" s="1"/>
  <c r="C24" i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B23" i="1" s="1"/>
  <c r="G23" i="1"/>
  <c r="C23" i="1"/>
  <c r="E21" i="1"/>
  <c r="G21" i="1" s="1"/>
  <c r="C21" i="1"/>
  <c r="B21" i="1"/>
  <c r="G20" i="1"/>
  <c r="F20" i="1"/>
  <c r="E20" i="1"/>
  <c r="C20" i="1"/>
  <c r="B20" i="1"/>
  <c r="Z19" i="1"/>
  <c r="C19" i="1" s="1"/>
  <c r="E19" i="1"/>
  <c r="D19" i="1" s="1"/>
  <c r="G18" i="1"/>
  <c r="E18" i="1"/>
  <c r="C18" i="1"/>
  <c r="B18" i="1"/>
  <c r="F18" i="1" s="1"/>
  <c r="AE17" i="1"/>
  <c r="AD17" i="1"/>
  <c r="AC17" i="1"/>
  <c r="AB17" i="1"/>
  <c r="AA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E15" i="1" s="1"/>
  <c r="J15" i="1"/>
  <c r="I15" i="1"/>
  <c r="H15" i="1"/>
  <c r="D15" i="1"/>
  <c r="C15" i="1"/>
  <c r="B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B14" i="1" s="1"/>
  <c r="E14" i="1"/>
  <c r="F14" i="1" s="1"/>
  <c r="D14" i="1"/>
  <c r="C14" i="1"/>
  <c r="AE13" i="1"/>
  <c r="AE133" i="1" s="1"/>
  <c r="AE362" i="1" s="1"/>
  <c r="AE374" i="1" s="1"/>
  <c r="AD13" i="1"/>
  <c r="AD133" i="1" s="1"/>
  <c r="AC13" i="1"/>
  <c r="AC133" i="1" s="1"/>
  <c r="AB13" i="1"/>
  <c r="AB133" i="1" s="1"/>
  <c r="AB362" i="1" s="1"/>
  <c r="AB374" i="1" s="1"/>
  <c r="AA13" i="1"/>
  <c r="AA133" i="1" s="1"/>
  <c r="AA362" i="1" s="1"/>
  <c r="AA374" i="1" s="1"/>
  <c r="Z13" i="1"/>
  <c r="Z133" i="1" s="1"/>
  <c r="Y13" i="1"/>
  <c r="Y133" i="1" s="1"/>
  <c r="X13" i="1"/>
  <c r="X133" i="1" s="1"/>
  <c r="W13" i="1"/>
  <c r="V13" i="1"/>
  <c r="V133" i="1" s="1"/>
  <c r="U13" i="1"/>
  <c r="U133" i="1" s="1"/>
  <c r="T13" i="1"/>
  <c r="T133" i="1" s="1"/>
  <c r="T362" i="1" s="1"/>
  <c r="T374" i="1" s="1"/>
  <c r="S13" i="1"/>
  <c r="S133" i="1" s="1"/>
  <c r="S362" i="1" s="1"/>
  <c r="S374" i="1" s="1"/>
  <c r="R13" i="1"/>
  <c r="R133" i="1" s="1"/>
  <c r="R362" i="1" s="1"/>
  <c r="R374" i="1" s="1"/>
  <c r="Q13" i="1"/>
  <c r="Q133" i="1" s="1"/>
  <c r="P13" i="1"/>
  <c r="P133" i="1" s="1"/>
  <c r="P362" i="1" s="1"/>
  <c r="P374" i="1" s="1"/>
  <c r="O13" i="1"/>
  <c r="O133" i="1" s="1"/>
  <c r="O362" i="1" s="1"/>
  <c r="O374" i="1" s="1"/>
  <c r="N13" i="1"/>
  <c r="N133" i="1" s="1"/>
  <c r="M13" i="1"/>
  <c r="M133" i="1" s="1"/>
  <c r="L13" i="1"/>
  <c r="L133" i="1" s="1"/>
  <c r="L362" i="1" s="1"/>
  <c r="L374" i="1" s="1"/>
  <c r="K13" i="1"/>
  <c r="K133" i="1" s="1"/>
  <c r="J13" i="1"/>
  <c r="J133" i="1" s="1"/>
  <c r="J362" i="1" s="1"/>
  <c r="J374" i="1" s="1"/>
  <c r="I13" i="1"/>
  <c r="I133" i="1" s="1"/>
  <c r="H13" i="1"/>
  <c r="H133" i="1" s="1"/>
  <c r="E13" i="1"/>
  <c r="E133" i="1" s="1"/>
  <c r="E130" i="1" s="1"/>
  <c r="AE12" i="1"/>
  <c r="AD12" i="1"/>
  <c r="AC12" i="1"/>
  <c r="AB12" i="1"/>
  <c r="AA12" i="1"/>
  <c r="AA11" i="1" s="1"/>
  <c r="Z12" i="1"/>
  <c r="Y12" i="1"/>
  <c r="X12" i="1"/>
  <c r="W12" i="1"/>
  <c r="W11" i="1" s="1"/>
  <c r="V12" i="1"/>
  <c r="U12" i="1"/>
  <c r="T12" i="1"/>
  <c r="S12" i="1"/>
  <c r="S11" i="1" s="1"/>
  <c r="R12" i="1"/>
  <c r="Q12" i="1"/>
  <c r="P12" i="1"/>
  <c r="O12" i="1"/>
  <c r="O11" i="1" s="1"/>
  <c r="N12" i="1"/>
  <c r="M12" i="1"/>
  <c r="L12" i="1"/>
  <c r="K12" i="1"/>
  <c r="K11" i="1" s="1"/>
  <c r="J12" i="1"/>
  <c r="I12" i="1"/>
  <c r="H12" i="1"/>
  <c r="B12" i="1" s="1"/>
  <c r="E12" i="1"/>
  <c r="F12" i="1" s="1"/>
  <c r="D12" i="1"/>
  <c r="C12" i="1"/>
  <c r="AE11" i="1"/>
  <c r="AD11" i="1"/>
  <c r="AC11" i="1"/>
  <c r="Z11" i="1"/>
  <c r="Y11" i="1"/>
  <c r="X11" i="1"/>
  <c r="V11" i="1"/>
  <c r="U11" i="1"/>
  <c r="T11" i="1"/>
  <c r="R11" i="1"/>
  <c r="Q11" i="1"/>
  <c r="P11" i="1"/>
  <c r="N11" i="1"/>
  <c r="M11" i="1"/>
  <c r="L11" i="1"/>
  <c r="J11" i="1"/>
  <c r="I11" i="1"/>
  <c r="H11" i="1"/>
  <c r="C13" i="1" l="1"/>
  <c r="C17" i="1"/>
  <c r="X381" i="1"/>
  <c r="N380" i="1"/>
  <c r="N136" i="1"/>
  <c r="H381" i="1"/>
  <c r="G15" i="1"/>
  <c r="F15" i="1"/>
  <c r="E11" i="1"/>
  <c r="D13" i="1"/>
  <c r="D17" i="1"/>
  <c r="B137" i="1"/>
  <c r="B54" i="1"/>
  <c r="G145" i="1"/>
  <c r="E164" i="1"/>
  <c r="F145" i="1"/>
  <c r="H162" i="1"/>
  <c r="H155" i="1" s="1"/>
  <c r="G12" i="1"/>
  <c r="M138" i="1"/>
  <c r="M30" i="1"/>
  <c r="Q138" i="1"/>
  <c r="Q30" i="1"/>
  <c r="K378" i="1"/>
  <c r="S378" i="1"/>
  <c r="AE378" i="1"/>
  <c r="D39" i="1"/>
  <c r="D33" i="1" s="1"/>
  <c r="D137" i="1" s="1"/>
  <c r="G39" i="1"/>
  <c r="G43" i="1"/>
  <c r="F43" i="1"/>
  <c r="E56" i="1"/>
  <c r="P127" i="1"/>
  <c r="B80" i="1"/>
  <c r="B74" i="1" s="1"/>
  <c r="F74" i="1" s="1"/>
  <c r="Z74" i="1"/>
  <c r="Z139" i="1" s="1"/>
  <c r="T123" i="1"/>
  <c r="AB123" i="1"/>
  <c r="R127" i="1"/>
  <c r="Z127" i="1"/>
  <c r="AD127" i="1"/>
  <c r="E156" i="1"/>
  <c r="E100" i="1"/>
  <c r="G107" i="1"/>
  <c r="F107" i="1"/>
  <c r="S123" i="1"/>
  <c r="H138" i="1"/>
  <c r="H379" i="1" s="1"/>
  <c r="X138" i="1"/>
  <c r="I170" i="1"/>
  <c r="I248" i="1"/>
  <c r="M170" i="1"/>
  <c r="M255" i="1"/>
  <c r="U170" i="1"/>
  <c r="U255" i="1"/>
  <c r="Y255" i="1"/>
  <c r="Y170" i="1"/>
  <c r="K360" i="1"/>
  <c r="K252" i="1"/>
  <c r="H262" i="1"/>
  <c r="B191" i="1"/>
  <c r="B262" i="1" s="1"/>
  <c r="E199" i="1"/>
  <c r="G200" i="1"/>
  <c r="F200" i="1"/>
  <c r="C248" i="1"/>
  <c r="H250" i="1"/>
  <c r="L250" i="1"/>
  <c r="L205" i="1"/>
  <c r="P250" i="1"/>
  <c r="T250" i="1"/>
  <c r="T205" i="1"/>
  <c r="X250" i="1"/>
  <c r="AB250" i="1"/>
  <c r="AB205" i="1"/>
  <c r="AC248" i="1"/>
  <c r="AB11" i="1"/>
  <c r="B11" i="1" s="1"/>
  <c r="G13" i="1"/>
  <c r="G14" i="1"/>
  <c r="F21" i="1"/>
  <c r="G25" i="1"/>
  <c r="F25" i="1"/>
  <c r="D30" i="1"/>
  <c r="L30" i="1"/>
  <c r="T30" i="1"/>
  <c r="AB30" i="1"/>
  <c r="E31" i="1"/>
  <c r="J138" i="1"/>
  <c r="J30" i="1"/>
  <c r="N138" i="1"/>
  <c r="N30" i="1"/>
  <c r="R138" i="1"/>
  <c r="R30" i="1"/>
  <c r="V138" i="1"/>
  <c r="V136" i="1" s="1"/>
  <c r="V30" i="1"/>
  <c r="Z138" i="1"/>
  <c r="Z30" i="1"/>
  <c r="AD30" i="1"/>
  <c r="K139" i="1"/>
  <c r="O139" i="1"/>
  <c r="O380" i="1" s="1"/>
  <c r="S139" i="1"/>
  <c r="S380" i="1" s="1"/>
  <c r="W139" i="1"/>
  <c r="AA139" i="1"/>
  <c r="AA380" i="1" s="1"/>
  <c r="AE139" i="1"/>
  <c r="AE380" i="1" s="1"/>
  <c r="H137" i="1"/>
  <c r="L137" i="1"/>
  <c r="P137" i="1"/>
  <c r="T137" i="1"/>
  <c r="X137" i="1"/>
  <c r="AB137" i="1"/>
  <c r="C34" i="1"/>
  <c r="M381" i="1"/>
  <c r="U381" i="1"/>
  <c r="AC381" i="1"/>
  <c r="E36" i="1"/>
  <c r="G37" i="1"/>
  <c r="F37" i="1"/>
  <c r="F38" i="1"/>
  <c r="AG38" i="1"/>
  <c r="F39" i="1"/>
  <c r="F34" i="1"/>
  <c r="F48" i="1"/>
  <c r="G52" i="1"/>
  <c r="F52" i="1"/>
  <c r="I54" i="1"/>
  <c r="M54" i="1"/>
  <c r="Q54" i="1"/>
  <c r="U54" i="1"/>
  <c r="Y54" i="1"/>
  <c r="AC54" i="1"/>
  <c r="G57" i="1"/>
  <c r="F57" i="1"/>
  <c r="F61" i="1"/>
  <c r="C62" i="1"/>
  <c r="B62" i="1"/>
  <c r="B56" i="1" s="1"/>
  <c r="B139" i="1" s="1"/>
  <c r="V60" i="1"/>
  <c r="F63" i="1"/>
  <c r="M72" i="1"/>
  <c r="J72" i="1"/>
  <c r="N72" i="1"/>
  <c r="R72" i="1"/>
  <c r="W72" i="1"/>
  <c r="C79" i="1"/>
  <c r="D85" i="1"/>
  <c r="D84" i="1" s="1"/>
  <c r="G85" i="1"/>
  <c r="E84" i="1"/>
  <c r="E73" i="1"/>
  <c r="AG91" i="1"/>
  <c r="C90" i="1"/>
  <c r="H123" i="1"/>
  <c r="H122" i="1" s="1"/>
  <c r="L123" i="1"/>
  <c r="P123" i="1"/>
  <c r="U123" i="1"/>
  <c r="Y123" i="1"/>
  <c r="AC123" i="1"/>
  <c r="H124" i="1"/>
  <c r="L124" i="1"/>
  <c r="P124" i="1"/>
  <c r="H126" i="1"/>
  <c r="L126" i="1"/>
  <c r="P126" i="1"/>
  <c r="T126" i="1"/>
  <c r="X126" i="1"/>
  <c r="AB126" i="1"/>
  <c r="J127" i="1"/>
  <c r="N127" i="1"/>
  <c r="B99" i="1"/>
  <c r="B125" i="1" s="1"/>
  <c r="C110" i="1"/>
  <c r="C97" i="1"/>
  <c r="G117" i="1"/>
  <c r="F117" i="1"/>
  <c r="B127" i="1"/>
  <c r="W123" i="1"/>
  <c r="W122" i="1" s="1"/>
  <c r="I124" i="1"/>
  <c r="Y124" i="1"/>
  <c r="L138" i="1"/>
  <c r="AB138" i="1"/>
  <c r="AB379" i="1" s="1"/>
  <c r="P140" i="1"/>
  <c r="Q162" i="1"/>
  <c r="Q155" i="1" s="1"/>
  <c r="G150" i="1"/>
  <c r="F150" i="1"/>
  <c r="B156" i="1"/>
  <c r="P187" i="1"/>
  <c r="C261" i="1"/>
  <c r="G189" i="1"/>
  <c r="I247" i="1"/>
  <c r="I235" i="1"/>
  <c r="M247" i="1"/>
  <c r="M235" i="1"/>
  <c r="Q235" i="1"/>
  <c r="Q247" i="1"/>
  <c r="Y247" i="1"/>
  <c r="Y235" i="1"/>
  <c r="AC247" i="1"/>
  <c r="AC235" i="1"/>
  <c r="M248" i="1"/>
  <c r="B19" i="1"/>
  <c r="B13" i="1" s="1"/>
  <c r="F13" i="1" s="1"/>
  <c r="Z17" i="1"/>
  <c r="B17" i="1" s="1"/>
  <c r="I138" i="1"/>
  <c r="I379" i="1" s="1"/>
  <c r="I30" i="1"/>
  <c r="U138" i="1"/>
  <c r="U30" i="1"/>
  <c r="Y138" i="1"/>
  <c r="Y379" i="1" s="1"/>
  <c r="Y30" i="1"/>
  <c r="AC138" i="1"/>
  <c r="AC30" i="1"/>
  <c r="O378" i="1"/>
  <c r="W136" i="1"/>
  <c r="AA378" i="1"/>
  <c r="AA136" i="1"/>
  <c r="C36" i="1"/>
  <c r="C31" i="1"/>
  <c r="D36" i="1"/>
  <c r="B60" i="1"/>
  <c r="C81" i="1"/>
  <c r="G81" i="1" s="1"/>
  <c r="B81" i="1"/>
  <c r="X123" i="1"/>
  <c r="G98" i="1"/>
  <c r="F98" i="1"/>
  <c r="V127" i="1"/>
  <c r="I126" i="1"/>
  <c r="J380" i="1"/>
  <c r="E146" i="1"/>
  <c r="K165" i="1"/>
  <c r="B133" i="1"/>
  <c r="E17" i="1"/>
  <c r="AE138" i="1"/>
  <c r="AE379" i="1" s="1"/>
  <c r="T380" i="1"/>
  <c r="I137" i="1"/>
  <c r="M137" i="1"/>
  <c r="Q137" i="1"/>
  <c r="U136" i="1"/>
  <c r="Y378" i="1"/>
  <c r="AC136" i="1"/>
  <c r="J140" i="1"/>
  <c r="J381" i="1" s="1"/>
  <c r="N140" i="1"/>
  <c r="N381" i="1" s="1"/>
  <c r="R140" i="1"/>
  <c r="R381" i="1" s="1"/>
  <c r="V140" i="1"/>
  <c r="V381" i="1" s="1"/>
  <c r="Z140" i="1"/>
  <c r="Z381" i="1" s="1"/>
  <c r="AD140" i="1"/>
  <c r="AD381" i="1" s="1"/>
  <c r="AG44" i="1"/>
  <c r="G45" i="1"/>
  <c r="F46" i="1"/>
  <c r="D55" i="1"/>
  <c r="G64" i="1"/>
  <c r="E58" i="1"/>
  <c r="F64" i="1"/>
  <c r="G67" i="1"/>
  <c r="E66" i="1"/>
  <c r="F67" i="1"/>
  <c r="G69" i="1"/>
  <c r="F69" i="1"/>
  <c r="H72" i="1"/>
  <c r="P72" i="1"/>
  <c r="G75" i="1"/>
  <c r="C74" i="1"/>
  <c r="G74" i="1" s="1"/>
  <c r="G86" i="1"/>
  <c r="F86" i="1"/>
  <c r="I123" i="1"/>
  <c r="I122" i="1" s="1"/>
  <c r="M123" i="1"/>
  <c r="Q123" i="1"/>
  <c r="V123" i="1"/>
  <c r="Z123" i="1"/>
  <c r="AD123" i="1"/>
  <c r="AD122" i="1" s="1"/>
  <c r="Q96" i="1"/>
  <c r="V96" i="1"/>
  <c r="V124" i="1"/>
  <c r="Z96" i="1"/>
  <c r="AD96" i="1"/>
  <c r="AD124" i="1"/>
  <c r="B126" i="1"/>
  <c r="T127" i="1"/>
  <c r="X127" i="1"/>
  <c r="AB127" i="1"/>
  <c r="D104" i="1"/>
  <c r="E97" i="1"/>
  <c r="G104" i="1"/>
  <c r="E103" i="1"/>
  <c r="F104" i="1"/>
  <c r="D98" i="1"/>
  <c r="C101" i="1"/>
  <c r="C127" i="1" s="1"/>
  <c r="D110" i="1"/>
  <c r="D112" i="1"/>
  <c r="G112" i="1"/>
  <c r="F112" i="1"/>
  <c r="G114" i="1"/>
  <c r="F114" i="1"/>
  <c r="K123" i="1"/>
  <c r="K122" i="1" s="1"/>
  <c r="AA123" i="1"/>
  <c r="M124" i="1"/>
  <c r="AC124" i="1"/>
  <c r="Q126" i="1"/>
  <c r="P138" i="1"/>
  <c r="O144" i="1"/>
  <c r="O141" i="1" s="1"/>
  <c r="W144" i="1"/>
  <c r="W141" i="1" s="1"/>
  <c r="AE144" i="1"/>
  <c r="K166" i="1"/>
  <c r="E148" i="1"/>
  <c r="E170" i="1"/>
  <c r="G171" i="1"/>
  <c r="C173" i="1"/>
  <c r="C171" i="1"/>
  <c r="C170" i="1" s="1"/>
  <c r="I360" i="1"/>
  <c r="B181" i="1"/>
  <c r="F182" i="1"/>
  <c r="AD205" i="1"/>
  <c r="C250" i="1"/>
  <c r="D236" i="1"/>
  <c r="D241" i="1"/>
  <c r="AA360" i="1"/>
  <c r="AA252" i="1"/>
  <c r="F133" i="1"/>
  <c r="M362" i="1"/>
  <c r="M374" i="1" s="1"/>
  <c r="U362" i="1"/>
  <c r="U374" i="1" s="1"/>
  <c r="Y362" i="1"/>
  <c r="Y374" i="1" s="1"/>
  <c r="G19" i="1"/>
  <c r="F19" i="1"/>
  <c r="H30" i="1"/>
  <c r="X30" i="1"/>
  <c r="Y380" i="1"/>
  <c r="E33" i="1"/>
  <c r="O381" i="1"/>
  <c r="AE381" i="1"/>
  <c r="C42" i="1"/>
  <c r="G42" i="1" s="1"/>
  <c r="B140" i="1"/>
  <c r="C48" i="1"/>
  <c r="G48" i="1" s="1"/>
  <c r="G55" i="1"/>
  <c r="E54" i="1"/>
  <c r="F55" i="1"/>
  <c r="S124" i="1"/>
  <c r="E60" i="1"/>
  <c r="C60" i="1"/>
  <c r="C55" i="1"/>
  <c r="D62" i="1"/>
  <c r="D56" i="1" s="1"/>
  <c r="D139" i="1" s="1"/>
  <c r="G68" i="1"/>
  <c r="I72" i="1"/>
  <c r="B75" i="1"/>
  <c r="F75" i="1" s="1"/>
  <c r="G76" i="1"/>
  <c r="F76" i="1"/>
  <c r="Z78" i="1"/>
  <c r="B79" i="1"/>
  <c r="F79" i="1" s="1"/>
  <c r="T78" i="1"/>
  <c r="B78" i="1" s="1"/>
  <c r="F80" i="1"/>
  <c r="F81" i="1"/>
  <c r="D82" i="1"/>
  <c r="D76" i="1" s="1"/>
  <c r="D140" i="1" s="1"/>
  <c r="D381" i="1" s="1"/>
  <c r="E78" i="1"/>
  <c r="G82" i="1"/>
  <c r="F82" i="1"/>
  <c r="AD84" i="1"/>
  <c r="B84" i="1" s="1"/>
  <c r="AD73" i="1"/>
  <c r="AD72" i="1" s="1"/>
  <c r="G90" i="1"/>
  <c r="F90" i="1"/>
  <c r="B96" i="1"/>
  <c r="J123" i="1"/>
  <c r="J122" i="1" s="1"/>
  <c r="J96" i="1"/>
  <c r="N123" i="1"/>
  <c r="N96" i="1"/>
  <c r="R123" i="1"/>
  <c r="R96" i="1"/>
  <c r="J124" i="1"/>
  <c r="N124" i="1"/>
  <c r="R124" i="1"/>
  <c r="W124" i="1"/>
  <c r="AA124" i="1"/>
  <c r="AE124" i="1"/>
  <c r="D126" i="1"/>
  <c r="J126" i="1"/>
  <c r="N126" i="1"/>
  <c r="R126" i="1"/>
  <c r="V126" i="1"/>
  <c r="Z126" i="1"/>
  <c r="AD126" i="1"/>
  <c r="H127" i="1"/>
  <c r="L127" i="1"/>
  <c r="Q127" i="1"/>
  <c r="U127" i="1"/>
  <c r="U96" i="1"/>
  <c r="Y127" i="1"/>
  <c r="Y96" i="1"/>
  <c r="AC127" i="1"/>
  <c r="AC96" i="1"/>
  <c r="F105" i="1"/>
  <c r="G110" i="1"/>
  <c r="F110" i="1"/>
  <c r="C126" i="1"/>
  <c r="O123" i="1"/>
  <c r="O122" i="1" s="1"/>
  <c r="AE123" i="1"/>
  <c r="AE122" i="1" s="1"/>
  <c r="Q124" i="1"/>
  <c r="T138" i="1"/>
  <c r="T379" i="1" s="1"/>
  <c r="B144" i="1"/>
  <c r="I144" i="1"/>
  <c r="I141" i="1" s="1"/>
  <c r="I164" i="1"/>
  <c r="I162" i="1" s="1"/>
  <c r="I155" i="1" s="1"/>
  <c r="M144" i="1"/>
  <c r="M141" i="1" s="1"/>
  <c r="M164" i="1"/>
  <c r="M162" i="1" s="1"/>
  <c r="M155" i="1" s="1"/>
  <c r="Q144" i="1"/>
  <c r="Q141" i="1" s="1"/>
  <c r="Q164" i="1"/>
  <c r="U144" i="1"/>
  <c r="U141" i="1" s="1"/>
  <c r="U164" i="1"/>
  <c r="U162" i="1" s="1"/>
  <c r="U155" i="1" s="1"/>
  <c r="Y144" i="1"/>
  <c r="Y141" i="1" s="1"/>
  <c r="Y164" i="1"/>
  <c r="Y162" i="1" s="1"/>
  <c r="Y155" i="1" s="1"/>
  <c r="AC144" i="1"/>
  <c r="AC141" i="1" s="1"/>
  <c r="AC164" i="1"/>
  <c r="AC162" i="1" s="1"/>
  <c r="AC155" i="1" s="1"/>
  <c r="E163" i="1"/>
  <c r="F147" i="1"/>
  <c r="K162" i="1"/>
  <c r="K155" i="1" s="1"/>
  <c r="O162" i="1"/>
  <c r="O155" i="1" s="1"/>
  <c r="S162" i="1"/>
  <c r="S155" i="1" s="1"/>
  <c r="W162" i="1"/>
  <c r="W155" i="1" s="1"/>
  <c r="AA162" i="1"/>
  <c r="AA155" i="1" s="1"/>
  <c r="AE162" i="1"/>
  <c r="AE155" i="1" s="1"/>
  <c r="AD162" i="1"/>
  <c r="AD155" i="1" s="1"/>
  <c r="I254" i="1"/>
  <c r="E177" i="1"/>
  <c r="I176" i="1"/>
  <c r="Q254" i="1"/>
  <c r="Q361" i="1" s="1"/>
  <c r="Q373" i="1" s="1"/>
  <c r="Q176" i="1"/>
  <c r="U176" i="1"/>
  <c r="U254" i="1"/>
  <c r="U361" i="1" s="1"/>
  <c r="U373" i="1" s="1"/>
  <c r="Y254" i="1"/>
  <c r="Y176" i="1"/>
  <c r="B249" i="1"/>
  <c r="B253" i="1"/>
  <c r="AD360" i="1"/>
  <c r="H261" i="1"/>
  <c r="H258" i="1" s="1"/>
  <c r="B189" i="1"/>
  <c r="L187" i="1"/>
  <c r="B187" i="1" s="1"/>
  <c r="L261" i="1"/>
  <c r="L380" i="1" s="1"/>
  <c r="T261" i="1"/>
  <c r="T187" i="1"/>
  <c r="AB261" i="1"/>
  <c r="AB380" i="1" s="1"/>
  <c r="AB187" i="1"/>
  <c r="C193" i="1"/>
  <c r="C188" i="1"/>
  <c r="D193" i="1"/>
  <c r="D189" i="1"/>
  <c r="E205" i="1"/>
  <c r="F206" i="1"/>
  <c r="H205" i="1"/>
  <c r="P205" i="1"/>
  <c r="X205" i="1"/>
  <c r="C211" i="1"/>
  <c r="C206" i="1"/>
  <c r="C205" i="1" s="1"/>
  <c r="D211" i="1"/>
  <c r="D207" i="1"/>
  <c r="D206" i="1"/>
  <c r="D217" i="1"/>
  <c r="E223" i="1"/>
  <c r="G224" i="1"/>
  <c r="F224" i="1"/>
  <c r="E229" i="1"/>
  <c r="G230" i="1"/>
  <c r="F230" i="1"/>
  <c r="J247" i="1"/>
  <c r="C309" i="1"/>
  <c r="G322" i="1"/>
  <c r="E32" i="1"/>
  <c r="D79" i="1"/>
  <c r="D80" i="1"/>
  <c r="D74" i="1" s="1"/>
  <c r="B85" i="1"/>
  <c r="F85" i="1" s="1"/>
  <c r="J254" i="1"/>
  <c r="J176" i="1"/>
  <c r="N254" i="1"/>
  <c r="N176" i="1"/>
  <c r="R254" i="1"/>
  <c r="R176" i="1"/>
  <c r="V254" i="1"/>
  <c r="V176" i="1"/>
  <c r="Z254" i="1"/>
  <c r="Z176" i="1"/>
  <c r="AD254" i="1"/>
  <c r="AD176" i="1"/>
  <c r="K255" i="1"/>
  <c r="K362" i="1" s="1"/>
  <c r="K374" i="1" s="1"/>
  <c r="E178" i="1"/>
  <c r="Z255" i="1"/>
  <c r="Z362" i="1" s="1"/>
  <c r="Z374" i="1" s="1"/>
  <c r="C249" i="1"/>
  <c r="C253" i="1"/>
  <c r="I260" i="1"/>
  <c r="I258" i="1" s="1"/>
  <c r="I187" i="1"/>
  <c r="Q260" i="1"/>
  <c r="Q258" i="1" s="1"/>
  <c r="Q187" i="1"/>
  <c r="Y260" i="1"/>
  <c r="Y187" i="1"/>
  <c r="AC260" i="1"/>
  <c r="AC258" i="1" s="1"/>
  <c r="AC187" i="1"/>
  <c r="P258" i="1"/>
  <c r="X258" i="1"/>
  <c r="G193" i="1"/>
  <c r="G194" i="1"/>
  <c r="F194" i="1"/>
  <c r="G197" i="1"/>
  <c r="F197" i="1"/>
  <c r="E191" i="1"/>
  <c r="S248" i="1"/>
  <c r="G211" i="1"/>
  <c r="G212" i="1"/>
  <c r="F212" i="1"/>
  <c r="G215" i="1"/>
  <c r="F215" i="1"/>
  <c r="G218" i="1"/>
  <c r="E217" i="1"/>
  <c r="F218" i="1"/>
  <c r="G221" i="1"/>
  <c r="F221" i="1"/>
  <c r="G227" i="1"/>
  <c r="F227" i="1"/>
  <c r="G236" i="1"/>
  <c r="E235" i="1"/>
  <c r="N247" i="1"/>
  <c r="N235" i="1"/>
  <c r="R235" i="1"/>
  <c r="R247" i="1"/>
  <c r="AD247" i="1"/>
  <c r="AD246" i="1" s="1"/>
  <c r="AD235" i="1"/>
  <c r="E248" i="1"/>
  <c r="N248" i="1"/>
  <c r="W248" i="1"/>
  <c r="AE248" i="1"/>
  <c r="G242" i="1"/>
  <c r="E241" i="1"/>
  <c r="F242" i="1"/>
  <c r="L247" i="1"/>
  <c r="V247" i="1"/>
  <c r="U260" i="1"/>
  <c r="E343" i="1"/>
  <c r="G267" i="1"/>
  <c r="F276" i="1"/>
  <c r="D276" i="1"/>
  <c r="D269" i="1" s="1"/>
  <c r="D337" i="1" s="1"/>
  <c r="D355" i="1" s="1"/>
  <c r="G276" i="1"/>
  <c r="E269" i="1"/>
  <c r="J350" i="1"/>
  <c r="J336" i="1"/>
  <c r="J354" i="1" s="1"/>
  <c r="J305" i="1"/>
  <c r="N350" i="1"/>
  <c r="N336" i="1"/>
  <c r="N354" i="1" s="1"/>
  <c r="N305" i="1"/>
  <c r="R350" i="1"/>
  <c r="R380" i="1" s="1"/>
  <c r="R336" i="1"/>
  <c r="R305" i="1"/>
  <c r="V350" i="1"/>
  <c r="V380" i="1" s="1"/>
  <c r="V336" i="1"/>
  <c r="K355" i="1"/>
  <c r="O355" i="1"/>
  <c r="S355" i="1"/>
  <c r="W355" i="1"/>
  <c r="AA355" i="1"/>
  <c r="C312" i="1"/>
  <c r="G314" i="1"/>
  <c r="F92" i="1"/>
  <c r="F99" i="1"/>
  <c r="F101" i="1"/>
  <c r="F118" i="1"/>
  <c r="F120" i="1"/>
  <c r="E125" i="1"/>
  <c r="E127" i="1"/>
  <c r="C147" i="1"/>
  <c r="G147" i="1" s="1"/>
  <c r="F151" i="1"/>
  <c r="J164" i="1"/>
  <c r="J162" i="1" s="1"/>
  <c r="J155" i="1" s="1"/>
  <c r="N164" i="1"/>
  <c r="N162" i="1" s="1"/>
  <c r="N155" i="1" s="1"/>
  <c r="R164" i="1"/>
  <c r="R162" i="1" s="1"/>
  <c r="R155" i="1" s="1"/>
  <c r="V164" i="1"/>
  <c r="V162" i="1" s="1"/>
  <c r="V155" i="1" s="1"/>
  <c r="Z164" i="1"/>
  <c r="Z162" i="1" s="1"/>
  <c r="Z155" i="1" s="1"/>
  <c r="AD164" i="1"/>
  <c r="H165" i="1"/>
  <c r="H380" i="1" s="1"/>
  <c r="B171" i="1"/>
  <c r="B170" i="1" s="1"/>
  <c r="G173" i="1"/>
  <c r="F174" i="1"/>
  <c r="K176" i="1"/>
  <c r="P176" i="1"/>
  <c r="H255" i="1"/>
  <c r="H362" i="1" s="1"/>
  <c r="H374" i="1" s="1"/>
  <c r="B178" i="1"/>
  <c r="B255" i="1" s="1"/>
  <c r="M249" i="1"/>
  <c r="M253" i="1"/>
  <c r="U253" i="1"/>
  <c r="U249" i="1"/>
  <c r="Y253" i="1"/>
  <c r="Y249" i="1"/>
  <c r="AC249" i="1"/>
  <c r="AC253" i="1"/>
  <c r="D182" i="1"/>
  <c r="D181" i="1" s="1"/>
  <c r="G182" i="1"/>
  <c r="E181" i="1"/>
  <c r="E188" i="1"/>
  <c r="N260" i="1"/>
  <c r="N187" i="1"/>
  <c r="R260" i="1"/>
  <c r="R258" i="1" s="1"/>
  <c r="R187" i="1"/>
  <c r="V260" i="1"/>
  <c r="V187" i="1"/>
  <c r="Z187" i="1"/>
  <c r="Z260" i="1"/>
  <c r="AD260" i="1"/>
  <c r="AD187" i="1"/>
  <c r="M258" i="1"/>
  <c r="Y258" i="1"/>
  <c r="F193" i="1"/>
  <c r="F196" i="1"/>
  <c r="F211" i="1"/>
  <c r="F214" i="1"/>
  <c r="F220" i="1"/>
  <c r="B225" i="1"/>
  <c r="F225" i="1" s="1"/>
  <c r="AD207" i="1"/>
  <c r="F226" i="1"/>
  <c r="F236" i="1"/>
  <c r="K248" i="1"/>
  <c r="T248" i="1"/>
  <c r="X248" i="1"/>
  <c r="AB248" i="1"/>
  <c r="E247" i="1"/>
  <c r="P247" i="1"/>
  <c r="Z247" i="1"/>
  <c r="Q253" i="1"/>
  <c r="AC355" i="1"/>
  <c r="K345" i="1"/>
  <c r="K363" i="1" s="1"/>
  <c r="K375" i="1" s="1"/>
  <c r="K266" i="1"/>
  <c r="S345" i="1"/>
  <c r="S363" i="1" s="1"/>
  <c r="S375" i="1" s="1"/>
  <c r="S266" i="1"/>
  <c r="AA345" i="1"/>
  <c r="AA363" i="1" s="1"/>
  <c r="AA375" i="1" s="1"/>
  <c r="AA266" i="1"/>
  <c r="G174" i="1"/>
  <c r="B177" i="1"/>
  <c r="C177" i="1"/>
  <c r="C178" i="1"/>
  <c r="C255" i="1" s="1"/>
  <c r="AC255" i="1"/>
  <c r="AC362" i="1" s="1"/>
  <c r="AC374" i="1" s="1"/>
  <c r="E253" i="1"/>
  <c r="E249" i="1"/>
  <c r="D179" i="1"/>
  <c r="G179" i="1"/>
  <c r="J253" i="1"/>
  <c r="J249" i="1"/>
  <c r="N253" i="1"/>
  <c r="N249" i="1"/>
  <c r="R249" i="1"/>
  <c r="R253" i="1"/>
  <c r="V360" i="1"/>
  <c r="V252" i="1"/>
  <c r="Z253" i="1"/>
  <c r="Z249" i="1"/>
  <c r="D184" i="1"/>
  <c r="G184" i="1"/>
  <c r="AE261" i="1"/>
  <c r="E190" i="1"/>
  <c r="N258" i="1"/>
  <c r="V258" i="1"/>
  <c r="Z258" i="1"/>
  <c r="F203" i="1"/>
  <c r="E209" i="1"/>
  <c r="E250" i="1" s="1"/>
  <c r="K250" i="1"/>
  <c r="S250" i="1"/>
  <c r="AA250" i="1"/>
  <c r="AE250" i="1"/>
  <c r="F233" i="1"/>
  <c r="X235" i="1"/>
  <c r="B235" i="1"/>
  <c r="B247" i="1"/>
  <c r="H247" i="1"/>
  <c r="H246" i="1" s="1"/>
  <c r="T247" i="1"/>
  <c r="X247" i="1"/>
  <c r="X246" i="1" s="1"/>
  <c r="H248" i="1"/>
  <c r="H354" i="1" s="1"/>
  <c r="L248" i="1"/>
  <c r="P248" i="1"/>
  <c r="U248" i="1"/>
  <c r="U246" i="1" s="1"/>
  <c r="Y248" i="1"/>
  <c r="V249" i="1"/>
  <c r="S360" i="1"/>
  <c r="S252" i="1"/>
  <c r="J260" i="1"/>
  <c r="J258" i="1" s="1"/>
  <c r="M341" i="1"/>
  <c r="U341" i="1"/>
  <c r="AC341" i="1"/>
  <c r="B267" i="1"/>
  <c r="B343" i="1" s="1"/>
  <c r="AD273" i="1"/>
  <c r="AD268" i="1"/>
  <c r="AD344" i="1" s="1"/>
  <c r="B275" i="1"/>
  <c r="L281" i="1"/>
  <c r="B281" i="1" s="1"/>
  <c r="P355" i="1"/>
  <c r="B320" i="1"/>
  <c r="N318" i="1"/>
  <c r="C325" i="1"/>
  <c r="G326" i="1"/>
  <c r="AC336" i="1"/>
  <c r="AC354" i="1" s="1"/>
  <c r="O361" i="1"/>
  <c r="O373" i="1" s="1"/>
  <c r="W361" i="1"/>
  <c r="W373" i="1" s="1"/>
  <c r="AE361" i="1"/>
  <c r="AE373" i="1" s="1"/>
  <c r="I255" i="1"/>
  <c r="I362" i="1" s="1"/>
  <c r="I374" i="1" s="1"/>
  <c r="Q255" i="1"/>
  <c r="Q362" i="1" s="1"/>
  <c r="Q374" i="1" s="1"/>
  <c r="V255" i="1"/>
  <c r="V362" i="1" s="1"/>
  <c r="V374" i="1" s="1"/>
  <c r="O253" i="1"/>
  <c r="O249" i="1"/>
  <c r="W249" i="1"/>
  <c r="W253" i="1"/>
  <c r="AE253" i="1"/>
  <c r="AE249" i="1"/>
  <c r="U261" i="1"/>
  <c r="U258" i="1" s="1"/>
  <c r="AC261" i="1"/>
  <c r="AC380" i="1" s="1"/>
  <c r="O259" i="1"/>
  <c r="O258" i="1" s="1"/>
  <c r="W259" i="1"/>
  <c r="W258" i="1" s="1"/>
  <c r="AE259" i="1"/>
  <c r="AE258" i="1" s="1"/>
  <c r="I250" i="1"/>
  <c r="Q250" i="1"/>
  <c r="Y250" i="1"/>
  <c r="Y357" i="1" s="1"/>
  <c r="K247" i="1"/>
  <c r="O247" i="1"/>
  <c r="O246" i="1" s="1"/>
  <c r="S247" i="1"/>
  <c r="S246" i="1" s="1"/>
  <c r="W247" i="1"/>
  <c r="AA247" i="1"/>
  <c r="AE247" i="1"/>
  <c r="AE246" i="1" s="1"/>
  <c r="Q248" i="1"/>
  <c r="V248" i="1"/>
  <c r="AD248" i="1"/>
  <c r="G261" i="1"/>
  <c r="I343" i="1"/>
  <c r="I341" i="1" s="1"/>
  <c r="I266" i="1"/>
  <c r="Q343" i="1"/>
  <c r="Q341" i="1" s="1"/>
  <c r="Q266" i="1"/>
  <c r="Y343" i="1"/>
  <c r="Y341" i="1" s="1"/>
  <c r="Y266" i="1"/>
  <c r="H349" i="1"/>
  <c r="H335" i="1"/>
  <c r="H305" i="1"/>
  <c r="L349" i="1"/>
  <c r="L335" i="1"/>
  <c r="L305" i="1"/>
  <c r="P349" i="1"/>
  <c r="P347" i="1" s="1"/>
  <c r="P335" i="1"/>
  <c r="P305" i="1"/>
  <c r="T349" i="1"/>
  <c r="T335" i="1"/>
  <c r="T305" i="1"/>
  <c r="X349" i="1"/>
  <c r="X335" i="1"/>
  <c r="X305" i="1"/>
  <c r="AB349" i="1"/>
  <c r="AB335" i="1"/>
  <c r="AB305" i="1"/>
  <c r="N357" i="1"/>
  <c r="AD357" i="1"/>
  <c r="E318" i="1"/>
  <c r="E306" i="1"/>
  <c r="D319" i="1"/>
  <c r="C320" i="1"/>
  <c r="G320" i="1" s="1"/>
  <c r="N255" i="1"/>
  <c r="N362" i="1" s="1"/>
  <c r="N374" i="1" s="1"/>
  <c r="X255" i="1"/>
  <c r="X362" i="1" s="1"/>
  <c r="X374" i="1" s="1"/>
  <c r="AD255" i="1"/>
  <c r="AD362" i="1" s="1"/>
  <c r="AD374" i="1" s="1"/>
  <c r="H253" i="1"/>
  <c r="H249" i="1"/>
  <c r="L253" i="1"/>
  <c r="L249" i="1"/>
  <c r="P253" i="1"/>
  <c r="P249" i="1"/>
  <c r="T253" i="1"/>
  <c r="T249" i="1"/>
  <c r="X253" i="1"/>
  <c r="X249" i="1"/>
  <c r="AB253" i="1"/>
  <c r="AB249" i="1"/>
  <c r="AB246" i="1" s="1"/>
  <c r="D260" i="1"/>
  <c r="AD261" i="1"/>
  <c r="L259" i="1"/>
  <c r="L258" i="1" s="1"/>
  <c r="T259" i="1"/>
  <c r="T258" i="1" s="1"/>
  <c r="AB259" i="1"/>
  <c r="D250" i="1"/>
  <c r="N250" i="1"/>
  <c r="V250" i="1"/>
  <c r="V357" i="1" s="1"/>
  <c r="AD250" i="1"/>
  <c r="AA248" i="1"/>
  <c r="AA354" i="1" s="1"/>
  <c r="M355" i="1"/>
  <c r="U355" i="1"/>
  <c r="K341" i="1"/>
  <c r="S341" i="1"/>
  <c r="AA341" i="1"/>
  <c r="D273" i="1"/>
  <c r="D277" i="1"/>
  <c r="D270" i="1" s="1"/>
  <c r="D342" i="1" s="1"/>
  <c r="D341" i="1" s="1"/>
  <c r="G277" i="1"/>
  <c r="F277" i="1"/>
  <c r="E270" i="1"/>
  <c r="E266" i="1" s="1"/>
  <c r="I281" i="1"/>
  <c r="I349" i="1"/>
  <c r="I335" i="1"/>
  <c r="M281" i="1"/>
  <c r="M335" i="1"/>
  <c r="Q281" i="1"/>
  <c r="Q349" i="1"/>
  <c r="Q335" i="1"/>
  <c r="Y281" i="1"/>
  <c r="Y335" i="1"/>
  <c r="AC281" i="1"/>
  <c r="AC335" i="1"/>
  <c r="AE336" i="1"/>
  <c r="AE354" i="1" s="1"/>
  <c r="AE281" i="1"/>
  <c r="I357" i="1"/>
  <c r="Q357" i="1"/>
  <c r="F287" i="1"/>
  <c r="J348" i="1"/>
  <c r="J338" i="1"/>
  <c r="J356" i="1" s="1"/>
  <c r="N348" i="1"/>
  <c r="N378" i="1" s="1"/>
  <c r="N338" i="1"/>
  <c r="R348" i="1"/>
  <c r="R347" i="1" s="1"/>
  <c r="R338" i="1"/>
  <c r="R356" i="1" s="1"/>
  <c r="V348" i="1"/>
  <c r="V338" i="1"/>
  <c r="Z348" i="1"/>
  <c r="Z338" i="1"/>
  <c r="Z356" i="1" s="1"/>
  <c r="Z305" i="1"/>
  <c r="AD348" i="1"/>
  <c r="AD338" i="1"/>
  <c r="AD356" i="1" s="1"/>
  <c r="D351" i="1"/>
  <c r="D339" i="1"/>
  <c r="B314" i="1"/>
  <c r="F314" i="1" s="1"/>
  <c r="V312" i="1"/>
  <c r="G316" i="1"/>
  <c r="F316" i="1"/>
  <c r="E310" i="1"/>
  <c r="E312" i="1"/>
  <c r="B322" i="1"/>
  <c r="B309" i="1" s="1"/>
  <c r="H309" i="1"/>
  <c r="C329" i="1"/>
  <c r="U335" i="1"/>
  <c r="AE356" i="1"/>
  <c r="D266" i="1"/>
  <c r="O266" i="1"/>
  <c r="T266" i="1"/>
  <c r="B266" i="1" s="1"/>
  <c r="AE266" i="1"/>
  <c r="J343" i="1"/>
  <c r="J266" i="1"/>
  <c r="N343" i="1"/>
  <c r="N341" i="1" s="1"/>
  <c r="N266" i="1"/>
  <c r="R343" i="1"/>
  <c r="R266" i="1"/>
  <c r="V343" i="1"/>
  <c r="V266" i="1"/>
  <c r="Z343" i="1"/>
  <c r="Z266" i="1"/>
  <c r="AD343" i="1"/>
  <c r="AD341" i="1" s="1"/>
  <c r="AD266" i="1"/>
  <c r="E344" i="1"/>
  <c r="N355" i="1"/>
  <c r="V355" i="1"/>
  <c r="Z341" i="1"/>
  <c r="C273" i="1"/>
  <c r="J349" i="1"/>
  <c r="J335" i="1"/>
  <c r="N335" i="1"/>
  <c r="R349" i="1"/>
  <c r="R335" i="1"/>
  <c r="V335" i="1"/>
  <c r="Z349" i="1"/>
  <c r="Z335" i="1"/>
  <c r="F295" i="1"/>
  <c r="G297" i="1"/>
  <c r="T299" i="1"/>
  <c r="C301" i="1"/>
  <c r="C299" i="1" s="1"/>
  <c r="AG299" i="1" s="1"/>
  <c r="M349" i="1"/>
  <c r="U349" i="1"/>
  <c r="AC349" i="1"/>
  <c r="K336" i="1"/>
  <c r="K354" i="1" s="1"/>
  <c r="O350" i="1"/>
  <c r="W336" i="1"/>
  <c r="AB336" i="1"/>
  <c r="AB354" i="1" s="1"/>
  <c r="C337" i="1"/>
  <c r="C355" i="1" s="1"/>
  <c r="H355" i="1"/>
  <c r="L355" i="1"/>
  <c r="T355" i="1"/>
  <c r="X355" i="1"/>
  <c r="AB355" i="1"/>
  <c r="E348" i="1"/>
  <c r="G309" i="1"/>
  <c r="K351" i="1"/>
  <c r="K381" i="1" s="1"/>
  <c r="K339" i="1"/>
  <c r="K357" i="1" s="1"/>
  <c r="O351" i="1"/>
  <c r="O339" i="1"/>
  <c r="O357" i="1" s="1"/>
  <c r="S351" i="1"/>
  <c r="S381" i="1" s="1"/>
  <c r="S339" i="1"/>
  <c r="S357" i="1" s="1"/>
  <c r="W351" i="1"/>
  <c r="W381" i="1" s="1"/>
  <c r="W339" i="1"/>
  <c r="W357" i="1" s="1"/>
  <c r="AA351" i="1"/>
  <c r="AA347" i="1" s="1"/>
  <c r="AA339" i="1"/>
  <c r="AE351" i="1"/>
  <c r="AE339" i="1"/>
  <c r="AE357" i="1" s="1"/>
  <c r="D312" i="1"/>
  <c r="D307" i="1"/>
  <c r="C319" i="1"/>
  <c r="G319" i="1" s="1"/>
  <c r="B319" i="1"/>
  <c r="B318" i="1" s="1"/>
  <c r="H318" i="1"/>
  <c r="X350" i="1"/>
  <c r="X380" i="1" s="1"/>
  <c r="D348" i="1"/>
  <c r="D338" i="1"/>
  <c r="D325" i="1"/>
  <c r="D330" i="1"/>
  <c r="G330" i="1"/>
  <c r="E329" i="1"/>
  <c r="M336" i="1"/>
  <c r="M354" i="1" s="1"/>
  <c r="AE347" i="1"/>
  <c r="O341" i="1"/>
  <c r="W341" i="1"/>
  <c r="AE341" i="1"/>
  <c r="E363" i="1"/>
  <c r="F345" i="1"/>
  <c r="G345" i="1"/>
  <c r="C282" i="1"/>
  <c r="Z283" i="1"/>
  <c r="Z281" i="1" s="1"/>
  <c r="C289" i="1"/>
  <c r="C283" i="1" s="1"/>
  <c r="D301" i="1"/>
  <c r="D299" i="1" s="1"/>
  <c r="N349" i="1"/>
  <c r="V349" i="1"/>
  <c r="AE349" i="1"/>
  <c r="AE335" i="1"/>
  <c r="AE305" i="1"/>
  <c r="H350" i="1"/>
  <c r="L336" i="1"/>
  <c r="L354" i="1" s="1"/>
  <c r="P350" i="1"/>
  <c r="P380" i="1" s="1"/>
  <c r="Y350" i="1"/>
  <c r="Y336" i="1"/>
  <c r="Y354" i="1" s="1"/>
  <c r="AC350" i="1"/>
  <c r="I337" i="1"/>
  <c r="I355" i="1" s="1"/>
  <c r="Q337" i="1"/>
  <c r="Q355" i="1" s="1"/>
  <c r="Y337" i="1"/>
  <c r="Y355" i="1" s="1"/>
  <c r="AB347" i="1"/>
  <c r="H351" i="1"/>
  <c r="H339" i="1"/>
  <c r="H357" i="1" s="1"/>
  <c r="L351" i="1"/>
  <c r="L347" i="1" s="1"/>
  <c r="L339" i="1"/>
  <c r="L357" i="1" s="1"/>
  <c r="P351" i="1"/>
  <c r="P339" i="1"/>
  <c r="T351" i="1"/>
  <c r="T381" i="1" s="1"/>
  <c r="T339" i="1"/>
  <c r="T357" i="1" s="1"/>
  <c r="X351" i="1"/>
  <c r="X339" i="1"/>
  <c r="X357" i="1" s="1"/>
  <c r="AB351" i="1"/>
  <c r="AB381" i="1" s="1"/>
  <c r="AB339" i="1"/>
  <c r="AB357" i="1" s="1"/>
  <c r="F320" i="1"/>
  <c r="B337" i="1"/>
  <c r="B355" i="1" s="1"/>
  <c r="F322" i="1"/>
  <c r="D327" i="1"/>
  <c r="G327" i="1"/>
  <c r="F329" i="1"/>
  <c r="D332" i="1"/>
  <c r="G332" i="1"/>
  <c r="S336" i="1"/>
  <c r="O338" i="1"/>
  <c r="O356" i="1" s="1"/>
  <c r="W266" i="1"/>
  <c r="H341" i="1"/>
  <c r="L341" i="1"/>
  <c r="P342" i="1"/>
  <c r="P341" i="1" s="1"/>
  <c r="P338" i="1"/>
  <c r="P356" i="1" s="1"/>
  <c r="T341" i="1"/>
  <c r="X342" i="1"/>
  <c r="X341" i="1" s="1"/>
  <c r="X338" i="1"/>
  <c r="X356" i="1" s="1"/>
  <c r="AB341" i="1"/>
  <c r="B345" i="1"/>
  <c r="B363" i="1" s="1"/>
  <c r="B375" i="1" s="1"/>
  <c r="B339" i="1"/>
  <c r="F271" i="1"/>
  <c r="J345" i="1"/>
  <c r="J363" i="1" s="1"/>
  <c r="J375" i="1" s="1"/>
  <c r="J339" i="1"/>
  <c r="R345" i="1"/>
  <c r="R363" i="1" s="1"/>
  <c r="R375" i="1" s="1"/>
  <c r="R339" i="1"/>
  <c r="R357" i="1" s="1"/>
  <c r="Z345" i="1"/>
  <c r="Z363" i="1" s="1"/>
  <c r="Z375" i="1" s="1"/>
  <c r="Z339" i="1"/>
  <c r="E273" i="1"/>
  <c r="F274" i="1"/>
  <c r="O336" i="1"/>
  <c r="O354" i="1" s="1"/>
  <c r="T350" i="1"/>
  <c r="T336" i="1"/>
  <c r="T354" i="1" s="1"/>
  <c r="G285" i="1"/>
  <c r="Z287" i="1"/>
  <c r="D289" i="1"/>
  <c r="D283" i="1" s="1"/>
  <c r="D281" i="1" s="1"/>
  <c r="E283" i="1"/>
  <c r="E299" i="1"/>
  <c r="F301" i="1"/>
  <c r="AC305" i="1"/>
  <c r="K349" i="1"/>
  <c r="K347" i="1" s="1"/>
  <c r="K335" i="1"/>
  <c r="K305" i="1"/>
  <c r="O349" i="1"/>
  <c r="O347" i="1" s="1"/>
  <c r="O335" i="1"/>
  <c r="O305" i="1"/>
  <c r="S349" i="1"/>
  <c r="S379" i="1" s="1"/>
  <c r="S335" i="1"/>
  <c r="S305" i="1"/>
  <c r="W349" i="1"/>
  <c r="W379" i="1" s="1"/>
  <c r="W335" i="1"/>
  <c r="W305" i="1"/>
  <c r="AA349" i="1"/>
  <c r="AA379" i="1" s="1"/>
  <c r="AA335" i="1"/>
  <c r="AA305" i="1"/>
  <c r="I350" i="1"/>
  <c r="I380" i="1" s="1"/>
  <c r="I336" i="1"/>
  <c r="Q350" i="1"/>
  <c r="Q380" i="1" s="1"/>
  <c r="Q336" i="1"/>
  <c r="U350" i="1"/>
  <c r="U336" i="1"/>
  <c r="Z336" i="1"/>
  <c r="AD350" i="1"/>
  <c r="AD380" i="1" s="1"/>
  <c r="AD336" i="1"/>
  <c r="AD354" i="1" s="1"/>
  <c r="J337" i="1"/>
  <c r="J355" i="1" s="1"/>
  <c r="R337" i="1"/>
  <c r="R355" i="1" s="1"/>
  <c r="Z337" i="1"/>
  <c r="Z355" i="1" s="1"/>
  <c r="AE337" i="1"/>
  <c r="AE355" i="1" s="1"/>
  <c r="I348" i="1"/>
  <c r="I338" i="1"/>
  <c r="I356" i="1" s="1"/>
  <c r="M348" i="1"/>
  <c r="M347" i="1" s="1"/>
  <c r="M338" i="1"/>
  <c r="M356" i="1" s="1"/>
  <c r="Q348" i="1"/>
  <c r="Q338" i="1"/>
  <c r="Q356" i="1" s="1"/>
  <c r="U348" i="1"/>
  <c r="U347" i="1" s="1"/>
  <c r="U338" i="1"/>
  <c r="U356" i="1" s="1"/>
  <c r="Y348" i="1"/>
  <c r="Y338" i="1"/>
  <c r="Y356" i="1" s="1"/>
  <c r="AC348" i="1"/>
  <c r="AC347" i="1" s="1"/>
  <c r="AC338" i="1"/>
  <c r="C351" i="1"/>
  <c r="C339" i="1"/>
  <c r="C357" i="1" s="1"/>
  <c r="I351" i="1"/>
  <c r="I381" i="1" s="1"/>
  <c r="M339" i="1"/>
  <c r="M357" i="1" s="1"/>
  <c r="Q351" i="1"/>
  <c r="Q381" i="1" s="1"/>
  <c r="U339" i="1"/>
  <c r="U357" i="1" s="1"/>
  <c r="Y351" i="1"/>
  <c r="Y381" i="1" s="1"/>
  <c r="AC339" i="1"/>
  <c r="AC357" i="1" s="1"/>
  <c r="AD349" i="1"/>
  <c r="AD335" i="1"/>
  <c r="AD337" i="1"/>
  <c r="AD355" i="1" s="1"/>
  <c r="F327" i="1"/>
  <c r="F325" i="1" s="1"/>
  <c r="B329" i="1"/>
  <c r="F332" i="1"/>
  <c r="X336" i="1"/>
  <c r="X354" i="1" s="1"/>
  <c r="W338" i="1"/>
  <c r="V341" i="1"/>
  <c r="X347" i="1"/>
  <c r="P336" i="1"/>
  <c r="P354" i="1" s="1"/>
  <c r="K338" i="1"/>
  <c r="K356" i="1" s="1"/>
  <c r="S338" i="1"/>
  <c r="S356" i="1" s="1"/>
  <c r="AA338" i="1"/>
  <c r="AA356" i="1" s="1"/>
  <c r="W350" i="1"/>
  <c r="W347" i="1" s="1"/>
  <c r="E293" i="1"/>
  <c r="L338" i="1"/>
  <c r="T338" i="1"/>
  <c r="AB338" i="1"/>
  <c r="AB356" i="1" s="1"/>
  <c r="G365" i="1"/>
  <c r="F365" i="1"/>
  <c r="F266" i="1" l="1"/>
  <c r="G266" i="1"/>
  <c r="S353" i="1"/>
  <c r="S334" i="1"/>
  <c r="G283" i="1"/>
  <c r="F283" i="1"/>
  <c r="C287" i="1"/>
  <c r="G287" i="1" s="1"/>
  <c r="G312" i="1"/>
  <c r="Z347" i="1"/>
  <c r="J347" i="1"/>
  <c r="I334" i="1"/>
  <c r="I353" i="1"/>
  <c r="S372" i="1"/>
  <c r="S359" i="1"/>
  <c r="N246" i="1"/>
  <c r="V361" i="1"/>
  <c r="V373" i="1" s="1"/>
  <c r="C348" i="1"/>
  <c r="C338" i="1"/>
  <c r="C356" i="1" s="1"/>
  <c r="G60" i="1"/>
  <c r="F60" i="1"/>
  <c r="F148" i="1"/>
  <c r="E166" i="1"/>
  <c r="G148" i="1"/>
  <c r="D318" i="1"/>
  <c r="D306" i="1"/>
  <c r="X353" i="1"/>
  <c r="X352" i="1" s="1"/>
  <c r="X334" i="1"/>
  <c r="H353" i="1"/>
  <c r="H334" i="1"/>
  <c r="E336" i="1"/>
  <c r="B268" i="1"/>
  <c r="F275" i="1"/>
  <c r="B273" i="1"/>
  <c r="T246" i="1"/>
  <c r="V372" i="1"/>
  <c r="V359" i="1"/>
  <c r="N360" i="1"/>
  <c r="N252" i="1"/>
  <c r="D253" i="1"/>
  <c r="D249" i="1"/>
  <c r="Q360" i="1"/>
  <c r="Q252" i="1"/>
  <c r="M360" i="1"/>
  <c r="M252" i="1"/>
  <c r="G241" i="1"/>
  <c r="F241" i="1"/>
  <c r="R246" i="1"/>
  <c r="F235" i="1"/>
  <c r="G235" i="1"/>
  <c r="E262" i="1"/>
  <c r="F191" i="1"/>
  <c r="G191" i="1"/>
  <c r="F178" i="1"/>
  <c r="E255" i="1"/>
  <c r="G178" i="1"/>
  <c r="D178" i="1"/>
  <c r="D255" i="1" s="1"/>
  <c r="D78" i="1"/>
  <c r="D73" i="1"/>
  <c r="D72" i="1" s="1"/>
  <c r="G223" i="1"/>
  <c r="F223" i="1"/>
  <c r="G206" i="1"/>
  <c r="F189" i="1"/>
  <c r="B360" i="1"/>
  <c r="B252" i="1"/>
  <c r="F78" i="1"/>
  <c r="AA381" i="1"/>
  <c r="AA377" i="1" s="1"/>
  <c r="U380" i="1"/>
  <c r="D235" i="1"/>
  <c r="G170" i="1"/>
  <c r="F170" i="1"/>
  <c r="P379" i="1"/>
  <c r="AA122" i="1"/>
  <c r="Z122" i="1"/>
  <c r="G58" i="1"/>
  <c r="F58" i="1"/>
  <c r="I378" i="1"/>
  <c r="I377" i="1" s="1"/>
  <c r="I136" i="1"/>
  <c r="K379" i="1"/>
  <c r="X122" i="1"/>
  <c r="C30" i="1"/>
  <c r="AC246" i="1"/>
  <c r="I246" i="1"/>
  <c r="L379" i="1"/>
  <c r="D127" i="1"/>
  <c r="D357" i="1" s="1"/>
  <c r="U122" i="1"/>
  <c r="F84" i="1"/>
  <c r="G84" i="1"/>
  <c r="AG62" i="1"/>
  <c r="C56" i="1"/>
  <c r="C139" i="1" s="1"/>
  <c r="C140" i="1"/>
  <c r="C381" i="1" s="1"/>
  <c r="G34" i="1"/>
  <c r="P378" i="1"/>
  <c r="P377" i="1" s="1"/>
  <c r="P136" i="1"/>
  <c r="K380" i="1"/>
  <c r="Z379" i="1"/>
  <c r="R379" i="1"/>
  <c r="J379" i="1"/>
  <c r="K372" i="1"/>
  <c r="K359" i="1"/>
  <c r="S122" i="1"/>
  <c r="G56" i="1"/>
  <c r="F56" i="1"/>
  <c r="S136" i="1"/>
  <c r="M379" i="1"/>
  <c r="E124" i="1"/>
  <c r="Z378" i="1"/>
  <c r="L381" i="1"/>
  <c r="P360" i="1"/>
  <c r="P252" i="1"/>
  <c r="H252" i="1"/>
  <c r="H360" i="1"/>
  <c r="F247" i="1"/>
  <c r="E246" i="1"/>
  <c r="U360" i="1"/>
  <c r="U252" i="1"/>
  <c r="G217" i="1"/>
  <c r="F217" i="1"/>
  <c r="AD361" i="1"/>
  <c r="AD373" i="1" s="1"/>
  <c r="C260" i="1"/>
  <c r="C258" i="1" s="1"/>
  <c r="C187" i="1"/>
  <c r="Y361" i="1"/>
  <c r="Y373" i="1" s="1"/>
  <c r="R122" i="1"/>
  <c r="F103" i="1"/>
  <c r="G103" i="1"/>
  <c r="M122" i="1"/>
  <c r="Y377" i="1"/>
  <c r="B130" i="1"/>
  <c r="F130" i="1" s="1"/>
  <c r="C96" i="1"/>
  <c r="C123" i="1"/>
  <c r="G73" i="1"/>
  <c r="E72" i="1"/>
  <c r="C78" i="1"/>
  <c r="AG78" i="1" s="1"/>
  <c r="G79" i="1"/>
  <c r="C73" i="1"/>
  <c r="C72" i="1" s="1"/>
  <c r="T378" i="1"/>
  <c r="T377" i="1" s="1"/>
  <c r="T136" i="1"/>
  <c r="G100" i="1"/>
  <c r="E126" i="1"/>
  <c r="F100" i="1"/>
  <c r="F62" i="1"/>
  <c r="AE377" i="1"/>
  <c r="K377" i="1"/>
  <c r="B155" i="1"/>
  <c r="Z136" i="1"/>
  <c r="T356" i="1"/>
  <c r="AD353" i="1"/>
  <c r="AD352" i="1" s="1"/>
  <c r="AD334" i="1"/>
  <c r="Q354" i="1"/>
  <c r="W353" i="1"/>
  <c r="W334" i="1"/>
  <c r="R341" i="1"/>
  <c r="F310" i="1"/>
  <c r="E339" i="1"/>
  <c r="E351" i="1"/>
  <c r="G310" i="1"/>
  <c r="V356" i="1"/>
  <c r="Y334" i="1"/>
  <c r="Y353" i="1"/>
  <c r="Y352" i="1" s="1"/>
  <c r="Y347" i="1"/>
  <c r="I347" i="1"/>
  <c r="Z350" i="1"/>
  <c r="Z380" i="1" s="1"/>
  <c r="K353" i="1"/>
  <c r="K352" i="1" s="1"/>
  <c r="K334" i="1"/>
  <c r="D287" i="1"/>
  <c r="Z357" i="1"/>
  <c r="J357" i="1"/>
  <c r="P357" i="1"/>
  <c r="AE353" i="1"/>
  <c r="AE352" i="1" s="1"/>
  <c r="AE334" i="1"/>
  <c r="G301" i="1"/>
  <c r="C281" i="1"/>
  <c r="E375" i="1"/>
  <c r="G363" i="1"/>
  <c r="F363" i="1"/>
  <c r="G329" i="1"/>
  <c r="C318" i="1"/>
  <c r="C306" i="1"/>
  <c r="S347" i="1"/>
  <c r="W354" i="1"/>
  <c r="N353" i="1"/>
  <c r="N352" i="1" s="1"/>
  <c r="N334" i="1"/>
  <c r="G282" i="1"/>
  <c r="J341" i="1"/>
  <c r="H348" i="1"/>
  <c r="H347" i="1" s="1"/>
  <c r="H338" i="1"/>
  <c r="H356" i="1" s="1"/>
  <c r="V347" i="1"/>
  <c r="N347" i="1"/>
  <c r="M353" i="1"/>
  <c r="M352" i="1" s="1"/>
  <c r="M334" i="1"/>
  <c r="AB360" i="1"/>
  <c r="AB252" i="1"/>
  <c r="T360" i="1"/>
  <c r="T252" i="1"/>
  <c r="L360" i="1"/>
  <c r="L252" i="1"/>
  <c r="E349" i="1"/>
  <c r="G306" i="1"/>
  <c r="E305" i="1"/>
  <c r="E335" i="1"/>
  <c r="AB353" i="1"/>
  <c r="AB352" i="1" s="1"/>
  <c r="AB334" i="1"/>
  <c r="L353" i="1"/>
  <c r="L334" i="1"/>
  <c r="AA246" i="1"/>
  <c r="K246" i="1"/>
  <c r="AE360" i="1"/>
  <c r="AE252" i="1"/>
  <c r="O360" i="1"/>
  <c r="O252" i="1"/>
  <c r="G325" i="1"/>
  <c r="E350" i="1"/>
  <c r="E259" i="1"/>
  <c r="G190" i="1"/>
  <c r="F190" i="1"/>
  <c r="R360" i="1"/>
  <c r="R252" i="1"/>
  <c r="C254" i="1"/>
  <c r="C361" i="1" s="1"/>
  <c r="C373" i="1" s="1"/>
  <c r="C176" i="1"/>
  <c r="Z246" i="1"/>
  <c r="AD258" i="1"/>
  <c r="Y360" i="1"/>
  <c r="Y252" i="1"/>
  <c r="C163" i="1"/>
  <c r="C144" i="1"/>
  <c r="C141" i="1" s="1"/>
  <c r="R354" i="1"/>
  <c r="G269" i="1"/>
  <c r="E337" i="1"/>
  <c r="F269" i="1"/>
  <c r="F267" i="1"/>
  <c r="V246" i="1"/>
  <c r="G248" i="1"/>
  <c r="C360" i="1"/>
  <c r="Z361" i="1"/>
  <c r="Z373" i="1" s="1"/>
  <c r="R361" i="1"/>
  <c r="R373" i="1" s="1"/>
  <c r="J361" i="1"/>
  <c r="J373" i="1" s="1"/>
  <c r="E139" i="1"/>
  <c r="F32" i="1"/>
  <c r="G32" i="1"/>
  <c r="G229" i="1"/>
  <c r="F229" i="1"/>
  <c r="B205" i="1"/>
  <c r="D187" i="1"/>
  <c r="D261" i="1"/>
  <c r="D258" i="1" s="1"/>
  <c r="E254" i="1"/>
  <c r="G177" i="1"/>
  <c r="F177" i="1"/>
  <c r="E176" i="1"/>
  <c r="D177" i="1"/>
  <c r="D247" i="1" s="1"/>
  <c r="G163" i="1"/>
  <c r="F163" i="1"/>
  <c r="N122" i="1"/>
  <c r="B73" i="1"/>
  <c r="F73" i="1" s="1"/>
  <c r="C54" i="1"/>
  <c r="B381" i="1"/>
  <c r="E137" i="1"/>
  <c r="G33" i="1"/>
  <c r="F33" i="1"/>
  <c r="D124" i="1"/>
  <c r="E123" i="1"/>
  <c r="G97" i="1"/>
  <c r="E96" i="1"/>
  <c r="F97" i="1"/>
  <c r="V122" i="1"/>
  <c r="G66" i="1"/>
  <c r="F66" i="1"/>
  <c r="AC378" i="1"/>
  <c r="U378" i="1"/>
  <c r="F17" i="1"/>
  <c r="G17" i="1"/>
  <c r="W378" i="1"/>
  <c r="AC379" i="1"/>
  <c r="U379" i="1"/>
  <c r="P122" i="1"/>
  <c r="G36" i="1"/>
  <c r="F36" i="1"/>
  <c r="AB378" i="1"/>
  <c r="AB377" i="1" s="1"/>
  <c r="AB136" i="1"/>
  <c r="L378" i="1"/>
  <c r="L377" i="1" s="1"/>
  <c r="L136" i="1"/>
  <c r="W380" i="1"/>
  <c r="E138" i="1"/>
  <c r="G31" i="1"/>
  <c r="E30" i="1"/>
  <c r="F31" i="1"/>
  <c r="B124" i="1"/>
  <c r="AB122" i="1"/>
  <c r="G62" i="1"/>
  <c r="D378" i="1"/>
  <c r="S377" i="1"/>
  <c r="G164" i="1"/>
  <c r="F164" i="1"/>
  <c r="D60" i="1"/>
  <c r="D133" i="1"/>
  <c r="D11" i="1"/>
  <c r="R136" i="1"/>
  <c r="J136" i="1"/>
  <c r="V378" i="1"/>
  <c r="AG17" i="1"/>
  <c r="R334" i="1"/>
  <c r="R353" i="1"/>
  <c r="R352" i="1" s="1"/>
  <c r="U353" i="1"/>
  <c r="U334" i="1"/>
  <c r="F270" i="1"/>
  <c r="G270" i="1"/>
  <c r="E342" i="1"/>
  <c r="X360" i="1"/>
  <c r="X252" i="1"/>
  <c r="F318" i="1"/>
  <c r="G318" i="1"/>
  <c r="T353" i="1"/>
  <c r="T352" i="1" s="1"/>
  <c r="T334" i="1"/>
  <c r="F181" i="1"/>
  <c r="G181" i="1"/>
  <c r="F125" i="1"/>
  <c r="G125" i="1"/>
  <c r="F343" i="1"/>
  <c r="G343" i="1"/>
  <c r="N361" i="1"/>
  <c r="N373" i="1" s="1"/>
  <c r="F205" i="1"/>
  <c r="G205" i="1"/>
  <c r="AD372" i="1"/>
  <c r="AD359" i="1"/>
  <c r="I359" i="1"/>
  <c r="I372" i="1"/>
  <c r="M378" i="1"/>
  <c r="M136" i="1"/>
  <c r="O379" i="1"/>
  <c r="O377" i="1"/>
  <c r="Q246" i="1"/>
  <c r="Y122" i="1"/>
  <c r="Z354" i="1"/>
  <c r="F273" i="1"/>
  <c r="G273" i="1"/>
  <c r="S354" i="1"/>
  <c r="T347" i="1"/>
  <c r="D356" i="1"/>
  <c r="E338" i="1"/>
  <c r="Z334" i="1"/>
  <c r="Z353" i="1"/>
  <c r="Z352" i="1" s="1"/>
  <c r="E281" i="1"/>
  <c r="G344" i="1"/>
  <c r="B307" i="1"/>
  <c r="B312" i="1"/>
  <c r="F312" i="1" s="1"/>
  <c r="AD347" i="1"/>
  <c r="N356" i="1"/>
  <c r="L356" i="1"/>
  <c r="Q347" i="1"/>
  <c r="AA353" i="1"/>
  <c r="AA334" i="1"/>
  <c r="G299" i="1"/>
  <c r="F299" i="1"/>
  <c r="G293" i="1"/>
  <c r="F293" i="1"/>
  <c r="W356" i="1"/>
  <c r="AC356" i="1"/>
  <c r="U354" i="1"/>
  <c r="I354" i="1"/>
  <c r="O353" i="1"/>
  <c r="O352" i="1" s="1"/>
  <c r="O334" i="1"/>
  <c r="G289" i="1"/>
  <c r="B306" i="1"/>
  <c r="D329" i="1"/>
  <c r="D350" i="1"/>
  <c r="D336" i="1"/>
  <c r="AA357" i="1"/>
  <c r="V353" i="1"/>
  <c r="V334" i="1"/>
  <c r="J334" i="1"/>
  <c r="J353" i="1"/>
  <c r="J352" i="1" s="1"/>
  <c r="B348" i="1"/>
  <c r="B338" i="1"/>
  <c r="B356" i="1" s="1"/>
  <c r="F309" i="1"/>
  <c r="AC353" i="1"/>
  <c r="AC352" i="1" s="1"/>
  <c r="AC334" i="1"/>
  <c r="Q334" i="1"/>
  <c r="Q353" i="1"/>
  <c r="AB258" i="1"/>
  <c r="F319" i="1"/>
  <c r="P353" i="1"/>
  <c r="P334" i="1"/>
  <c r="W246" i="1"/>
  <c r="C247" i="1"/>
  <c r="C246" i="1" s="1"/>
  <c r="W360" i="1"/>
  <c r="W252" i="1"/>
  <c r="Z360" i="1"/>
  <c r="Z252" i="1"/>
  <c r="J360" i="1"/>
  <c r="J252" i="1"/>
  <c r="E360" i="1"/>
  <c r="G253" i="1"/>
  <c r="E252" i="1"/>
  <c r="F253" i="1"/>
  <c r="B254" i="1"/>
  <c r="B361" i="1" s="1"/>
  <c r="B373" i="1" s="1"/>
  <c r="B176" i="1"/>
  <c r="P246" i="1"/>
  <c r="B207" i="1"/>
  <c r="E260" i="1"/>
  <c r="G188" i="1"/>
  <c r="E187" i="1"/>
  <c r="F188" i="1"/>
  <c r="AC360" i="1"/>
  <c r="AC252" i="1"/>
  <c r="F127" i="1"/>
  <c r="G127" i="1"/>
  <c r="C307" i="1"/>
  <c r="V354" i="1"/>
  <c r="L246" i="1"/>
  <c r="B250" i="1"/>
  <c r="B357" i="1" s="1"/>
  <c r="J246" i="1"/>
  <c r="B246" i="1" s="1"/>
  <c r="D205" i="1"/>
  <c r="AD252" i="1"/>
  <c r="I361" i="1"/>
  <c r="I373" i="1" s="1"/>
  <c r="G54" i="1"/>
  <c r="F54" i="1"/>
  <c r="B30" i="1"/>
  <c r="AA372" i="1"/>
  <c r="AA359" i="1"/>
  <c r="I252" i="1"/>
  <c r="F171" i="1"/>
  <c r="D97" i="1"/>
  <c r="D103" i="1"/>
  <c r="G101" i="1"/>
  <c r="Z124" i="1"/>
  <c r="Q122" i="1"/>
  <c r="D54" i="1"/>
  <c r="D138" i="1"/>
  <c r="D136" i="1" s="1"/>
  <c r="Y136" i="1"/>
  <c r="Q378" i="1"/>
  <c r="Q136" i="1"/>
  <c r="E165" i="1"/>
  <c r="F146" i="1"/>
  <c r="G146" i="1"/>
  <c r="O136" i="1"/>
  <c r="Y246" i="1"/>
  <c r="M246" i="1"/>
  <c r="P381" i="1"/>
  <c r="AC122" i="1"/>
  <c r="L122" i="1"/>
  <c r="B122" i="1" s="1"/>
  <c r="E140" i="1"/>
  <c r="X378" i="1"/>
  <c r="X136" i="1"/>
  <c r="H378" i="1"/>
  <c r="H377" i="1" s="1"/>
  <c r="H136" i="1"/>
  <c r="AD138" i="1"/>
  <c r="V379" i="1"/>
  <c r="N379" i="1"/>
  <c r="N377" i="1" s="1"/>
  <c r="G199" i="1"/>
  <c r="F199" i="1"/>
  <c r="X379" i="1"/>
  <c r="T122" i="1"/>
  <c r="Z72" i="1"/>
  <c r="B72" i="1" s="1"/>
  <c r="AE136" i="1"/>
  <c r="K136" i="1"/>
  <c r="Q379" i="1"/>
  <c r="E144" i="1"/>
  <c r="F11" i="1"/>
  <c r="AD378" i="1"/>
  <c r="R378" i="1"/>
  <c r="J378" i="1"/>
  <c r="J377" i="1" s="1"/>
  <c r="C133" i="1"/>
  <c r="C11" i="1"/>
  <c r="G11" i="1" s="1"/>
  <c r="G165" i="1" l="1"/>
  <c r="F165" i="1"/>
  <c r="G126" i="1"/>
  <c r="F126" i="1"/>
  <c r="U372" i="1"/>
  <c r="U359" i="1"/>
  <c r="H359" i="1"/>
  <c r="H372" i="1"/>
  <c r="C138" i="1"/>
  <c r="B372" i="1"/>
  <c r="H352" i="1"/>
  <c r="I352" i="1"/>
  <c r="B350" i="1"/>
  <c r="B336" i="1"/>
  <c r="F307" i="1"/>
  <c r="E379" i="1"/>
  <c r="G138" i="1"/>
  <c r="F176" i="1"/>
  <c r="G176" i="1"/>
  <c r="C372" i="1"/>
  <c r="Y359" i="1"/>
  <c r="Y372" i="1"/>
  <c r="AE372" i="1"/>
  <c r="AE359" i="1"/>
  <c r="L352" i="1"/>
  <c r="G305" i="1"/>
  <c r="F348" i="1"/>
  <c r="G375" i="1"/>
  <c r="F375" i="1"/>
  <c r="G72" i="1"/>
  <c r="F72" i="1"/>
  <c r="G247" i="1"/>
  <c r="P359" i="1"/>
  <c r="P372" i="1"/>
  <c r="N372" i="1"/>
  <c r="N359" i="1"/>
  <c r="D349" i="1"/>
  <c r="D347" i="1" s="1"/>
  <c r="D335" i="1"/>
  <c r="D305" i="1"/>
  <c r="D380" i="1"/>
  <c r="C336" i="1"/>
  <c r="C350" i="1"/>
  <c r="G307" i="1"/>
  <c r="Z372" i="1"/>
  <c r="Z359" i="1"/>
  <c r="G96" i="1"/>
  <c r="F96" i="1"/>
  <c r="E162" i="1"/>
  <c r="F259" i="1"/>
  <c r="G259" i="1"/>
  <c r="E258" i="1"/>
  <c r="AB372" i="1"/>
  <c r="AB359" i="1"/>
  <c r="AD379" i="1"/>
  <c r="AD377" i="1" s="1"/>
  <c r="AD136" i="1"/>
  <c r="X377" i="1"/>
  <c r="Q377" i="1"/>
  <c r="D123" i="1"/>
  <c r="D122" i="1" s="1"/>
  <c r="D96" i="1"/>
  <c r="F207" i="1"/>
  <c r="B248" i="1"/>
  <c r="F248" i="1" s="1"/>
  <c r="Q352" i="1"/>
  <c r="AA352" i="1"/>
  <c r="E356" i="1"/>
  <c r="F338" i="1"/>
  <c r="G338" i="1"/>
  <c r="X359" i="1"/>
  <c r="X372" i="1"/>
  <c r="F30" i="1"/>
  <c r="G30" i="1"/>
  <c r="U377" i="1"/>
  <c r="B123" i="1"/>
  <c r="B138" i="1"/>
  <c r="G337" i="1"/>
  <c r="E355" i="1"/>
  <c r="F337" i="1"/>
  <c r="C162" i="1"/>
  <c r="C155" i="1" s="1"/>
  <c r="C378" i="1"/>
  <c r="R372" i="1"/>
  <c r="R359" i="1"/>
  <c r="O372" i="1"/>
  <c r="O359" i="1"/>
  <c r="G349" i="1"/>
  <c r="E347" i="1"/>
  <c r="C349" i="1"/>
  <c r="C335" i="1"/>
  <c r="G335" i="1" s="1"/>
  <c r="C305" i="1"/>
  <c r="G351" i="1"/>
  <c r="F351" i="1"/>
  <c r="B378" i="1"/>
  <c r="G246" i="1"/>
  <c r="F246" i="1"/>
  <c r="Z377" i="1"/>
  <c r="G78" i="1"/>
  <c r="M372" i="1"/>
  <c r="M359" i="1"/>
  <c r="D360" i="1"/>
  <c r="D252" i="1"/>
  <c r="B344" i="1"/>
  <c r="F268" i="1"/>
  <c r="D248" i="1"/>
  <c r="D246" i="1" s="1"/>
  <c r="D379" i="1"/>
  <c r="D377" i="1" s="1"/>
  <c r="V352" i="1"/>
  <c r="Q359" i="1"/>
  <c r="Q372" i="1"/>
  <c r="C347" i="1"/>
  <c r="C362" i="1"/>
  <c r="C374" i="1" s="1"/>
  <c r="C130" i="1"/>
  <c r="G130" i="1" s="1"/>
  <c r="G133" i="1"/>
  <c r="AC372" i="1"/>
  <c r="AC359" i="1"/>
  <c r="F260" i="1"/>
  <c r="G260" i="1"/>
  <c r="E372" i="1"/>
  <c r="G360" i="1"/>
  <c r="F360" i="1"/>
  <c r="B349" i="1"/>
  <c r="F349" i="1" s="1"/>
  <c r="B335" i="1"/>
  <c r="B305" i="1"/>
  <c r="F305" i="1" s="1"/>
  <c r="L372" i="1"/>
  <c r="L359" i="1"/>
  <c r="R377" i="1"/>
  <c r="F144" i="1"/>
  <c r="E141" i="1"/>
  <c r="G144" i="1"/>
  <c r="E381" i="1"/>
  <c r="G140" i="1"/>
  <c r="F140" i="1"/>
  <c r="F187" i="1"/>
  <c r="G187" i="1"/>
  <c r="F252" i="1"/>
  <c r="G252" i="1"/>
  <c r="J372" i="1"/>
  <c r="J359" i="1"/>
  <c r="W372" i="1"/>
  <c r="W359" i="1"/>
  <c r="P352" i="1"/>
  <c r="F281" i="1"/>
  <c r="G281" i="1"/>
  <c r="M377" i="1"/>
  <c r="G342" i="1"/>
  <c r="E341" i="1"/>
  <c r="F342" i="1"/>
  <c r="U352" i="1"/>
  <c r="V377" i="1"/>
  <c r="D362" i="1"/>
  <c r="D374" i="1" s="1"/>
  <c r="D130" i="1"/>
  <c r="W377" i="1"/>
  <c r="AC377" i="1"/>
  <c r="F123" i="1"/>
  <c r="G123" i="1"/>
  <c r="E122" i="1"/>
  <c r="E378" i="1"/>
  <c r="G137" i="1"/>
  <c r="E136" i="1"/>
  <c r="F137" i="1"/>
  <c r="D254" i="1"/>
  <c r="D361" i="1" s="1"/>
  <c r="D373" i="1" s="1"/>
  <c r="D176" i="1"/>
  <c r="E361" i="1"/>
  <c r="F254" i="1"/>
  <c r="G254" i="1"/>
  <c r="E380" i="1"/>
  <c r="G139" i="1"/>
  <c r="F139" i="1"/>
  <c r="C252" i="1"/>
  <c r="AG176" i="1"/>
  <c r="F350" i="1"/>
  <c r="G350" i="1"/>
  <c r="E353" i="1"/>
  <c r="E334" i="1"/>
  <c r="F335" i="1"/>
  <c r="F306" i="1"/>
  <c r="T372" i="1"/>
  <c r="T359" i="1"/>
  <c r="G348" i="1"/>
  <c r="G339" i="1"/>
  <c r="F339" i="1"/>
  <c r="E357" i="1"/>
  <c r="W352" i="1"/>
  <c r="F124" i="1"/>
  <c r="C380" i="1"/>
  <c r="C124" i="1"/>
  <c r="G124" i="1" s="1"/>
  <c r="B261" i="1"/>
  <c r="F255" i="1"/>
  <c r="G255" i="1"/>
  <c r="E362" i="1"/>
  <c r="G262" i="1"/>
  <c r="F262" i="1"/>
  <c r="F336" i="1"/>
  <c r="E354" i="1"/>
  <c r="G336" i="1"/>
  <c r="G166" i="1"/>
  <c r="F166" i="1"/>
  <c r="S352" i="1"/>
  <c r="G372" i="1" l="1"/>
  <c r="F372" i="1"/>
  <c r="B377" i="1"/>
  <c r="G162" i="1"/>
  <c r="F162" i="1"/>
  <c r="E155" i="1"/>
  <c r="G379" i="1"/>
  <c r="B347" i="1"/>
  <c r="F347" i="1" s="1"/>
  <c r="G357" i="1"/>
  <c r="F357" i="1"/>
  <c r="E373" i="1"/>
  <c r="G361" i="1"/>
  <c r="F361" i="1"/>
  <c r="D372" i="1"/>
  <c r="D371" i="1" s="1"/>
  <c r="D359" i="1"/>
  <c r="D354" i="1"/>
  <c r="G258" i="1"/>
  <c r="C122" i="1"/>
  <c r="C379" i="1"/>
  <c r="C377" i="1" s="1"/>
  <c r="C136" i="1"/>
  <c r="G136" i="1" s="1"/>
  <c r="E374" i="1"/>
  <c r="G362" i="1"/>
  <c r="G122" i="1"/>
  <c r="F122" i="1"/>
  <c r="F355" i="1"/>
  <c r="G355" i="1"/>
  <c r="G380" i="1"/>
  <c r="G341" i="1"/>
  <c r="G381" i="1"/>
  <c r="F381" i="1"/>
  <c r="E359" i="1"/>
  <c r="G347" i="1"/>
  <c r="B379" i="1"/>
  <c r="F379" i="1" s="1"/>
  <c r="B136" i="1"/>
  <c r="F136" i="1" s="1"/>
  <c r="D353" i="1"/>
  <c r="D352" i="1" s="1"/>
  <c r="D334" i="1"/>
  <c r="C359" i="1"/>
  <c r="F138" i="1"/>
  <c r="B354" i="1"/>
  <c r="F354" i="1" s="1"/>
  <c r="G354" i="1"/>
  <c r="C353" i="1"/>
  <c r="C352" i="1" s="1"/>
  <c r="C334" i="1"/>
  <c r="G334" i="1" s="1"/>
  <c r="B258" i="1"/>
  <c r="F258" i="1" s="1"/>
  <c r="F261" i="1"/>
  <c r="B380" i="1"/>
  <c r="F380" i="1" s="1"/>
  <c r="G353" i="1"/>
  <c r="E352" i="1"/>
  <c r="G378" i="1"/>
  <c r="E377" i="1"/>
  <c r="F378" i="1"/>
  <c r="B334" i="1"/>
  <c r="F334" i="1" s="1"/>
  <c r="B353" i="1"/>
  <c r="F344" i="1"/>
  <c r="B362" i="1"/>
  <c r="B341" i="1"/>
  <c r="F341" i="1" s="1"/>
  <c r="G356" i="1"/>
  <c r="F356" i="1"/>
  <c r="C354" i="1"/>
  <c r="C371" i="1"/>
  <c r="G359" i="1" l="1"/>
  <c r="G373" i="1"/>
  <c r="F373" i="1"/>
  <c r="G155" i="1"/>
  <c r="F155" i="1"/>
  <c r="B352" i="1"/>
  <c r="F353" i="1"/>
  <c r="G374" i="1"/>
  <c r="E371" i="1"/>
  <c r="G377" i="1"/>
  <c r="F377" i="1"/>
  <c r="B374" i="1"/>
  <c r="B371" i="1" s="1"/>
  <c r="B359" i="1"/>
  <c r="F359" i="1" s="1"/>
  <c r="F352" i="1"/>
  <c r="G352" i="1"/>
  <c r="F362" i="1"/>
  <c r="G371" i="1" l="1"/>
  <c r="F371" i="1"/>
  <c r="F374" i="1"/>
</calcChain>
</file>

<file path=xl/comments1.xml><?xml version="1.0" encoding="utf-8"?>
<comments xmlns="http://schemas.openxmlformats.org/spreadsheetml/2006/main">
  <authors>
    <author>Автор</author>
  </authors>
  <commentList>
    <comment ref="L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47,8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108,0
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35,2
</t>
        </r>
      </text>
    </comment>
    <comment ref="R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6731,9
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6231,9
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102,8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14,4
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44,0
</t>
        </r>
      </text>
    </comment>
    <comment ref="R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164,1
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240,0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9483,7
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328,8
</t>
        </r>
      </text>
    </comment>
    <comment ref="N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10584,0
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10923,9
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9154,9
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15393,2
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8765,1
</t>
        </r>
      </text>
    </comment>
    <comment ref="R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9319,9
</t>
        </r>
      </text>
    </comment>
    <comment ref="T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4818,6
</t>
        </r>
      </text>
    </comment>
    <comment ref="L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9483,7
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328,8
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10584,0
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10923,9
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9154,9
</t>
        </r>
      </text>
    </comment>
    <comment ref="N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15393,2
</t>
        </r>
      </text>
    </comment>
    <comment ref="P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8765,1
</t>
        </r>
      </text>
    </comment>
    <comment ref="R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9319,9
</t>
        </r>
      </text>
    </comment>
    <comment ref="T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4818,6
</t>
        </r>
      </text>
    </comment>
    <comment ref="H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980
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980,0
</t>
        </r>
      </text>
    </comment>
    <comment ref="L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980,0
</t>
        </r>
      </text>
    </comment>
    <comment ref="N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980,0
</t>
        </r>
      </text>
    </comment>
    <comment ref="P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980,0
</t>
        </r>
      </text>
    </comment>
    <comment ref="R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980,0
</t>
        </r>
      </text>
    </comment>
    <comment ref="T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980,0
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1906,8
</t>
        </r>
      </text>
    </comment>
    <comment ref="R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1942,3
</t>
        </r>
      </text>
    </comment>
    <comment ref="T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1959,6
</t>
        </r>
      </text>
    </comment>
    <comment ref="V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1959,6
</t>
        </r>
      </text>
    </comment>
    <comment ref="X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1959,6
</t>
        </r>
      </text>
    </comment>
    <comment ref="P1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572,3
</t>
        </r>
      </text>
    </comment>
    <comment ref="R1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560,6
</t>
        </r>
      </text>
    </comment>
    <comment ref="T1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336,5
</t>
        </r>
      </text>
    </comment>
    <comment ref="H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60,2
</t>
        </r>
      </text>
    </comment>
    <comment ref="J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60,2
</t>
        </r>
      </text>
    </comment>
    <comment ref="L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60,2
</t>
        </r>
      </text>
    </comment>
    <comment ref="N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60,2
</t>
        </r>
      </text>
    </comment>
    <comment ref="P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114,7
</t>
        </r>
      </text>
    </comment>
    <comment ref="R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75,9
</t>
        </r>
      </text>
    </comment>
    <comment ref="T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12,9
</t>
        </r>
      </text>
    </comment>
    <comment ref="L1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322,4
</t>
        </r>
      </text>
    </comment>
    <comment ref="N1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38,6
</t>
        </r>
      </text>
    </comment>
    <comment ref="P1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92,4
</t>
        </r>
      </text>
    </comment>
    <comment ref="AD195" authorId="0" shapeId="0">
      <text>
        <r>
          <rPr>
            <i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УО</t>
        </r>
      </text>
    </comment>
    <comment ref="J2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569,1
</t>
        </r>
      </text>
    </comment>
    <comment ref="N2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450,0
</t>
        </r>
      </text>
    </comment>
    <comment ref="P2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13,8
</t>
        </r>
      </text>
    </comment>
    <comment ref="R2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T2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15,0
</t>
        </r>
      </text>
    </comment>
    <comment ref="H2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1443,3
</t>
        </r>
      </text>
    </comment>
    <comment ref="H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3739,2
</t>
        </r>
      </text>
    </comment>
    <comment ref="J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3829,3
</t>
        </r>
      </text>
    </comment>
    <comment ref="L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3243,8
</t>
        </r>
      </text>
    </comment>
    <comment ref="N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3557,8
</t>
        </r>
      </text>
    </comment>
    <comment ref="P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3338,3
</t>
        </r>
      </text>
    </comment>
    <comment ref="R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3402,6
</t>
        </r>
      </text>
    </comment>
    <comment ref="T2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4319,7
</t>
        </r>
      </text>
    </comment>
    <comment ref="T2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192406,6
</t>
        </r>
      </text>
    </comment>
    <comment ref="J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3126,8
</t>
        </r>
      </text>
    </comment>
    <comment ref="L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3288,7
</t>
        </r>
      </text>
    </comment>
    <comment ref="N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3148,3
</t>
        </r>
      </text>
    </comment>
    <comment ref="R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6128,5
</t>
        </r>
      </text>
    </comment>
    <comment ref="T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3452,7
</t>
        </r>
      </text>
    </comment>
    <comment ref="P2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34,4
</t>
        </r>
      </text>
    </comment>
    <comment ref="R2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J3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1170,4
</t>
        </r>
      </text>
    </comment>
    <comment ref="L3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1311,5
</t>
        </r>
      </text>
    </comment>
    <comment ref="N3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1071,9
</t>
        </r>
      </text>
    </comment>
    <comment ref="P3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1825,2
</t>
        </r>
      </text>
    </comment>
    <comment ref="R3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1340,2
</t>
        </r>
      </text>
    </comment>
    <comment ref="T3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1206,3
</t>
        </r>
      </text>
    </comment>
    <comment ref="P3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4842,0
</t>
        </r>
      </text>
    </comment>
    <comment ref="R3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6467,4
</t>
        </r>
      </text>
    </comment>
    <comment ref="T3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1434,7
</t>
        </r>
      </text>
    </comment>
    <comment ref="H3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12880,3
</t>
        </r>
      </text>
    </comment>
    <comment ref="L3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19953,0
</t>
        </r>
      </text>
    </comment>
    <comment ref="N3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17561,8
</t>
        </r>
      </text>
    </comment>
    <comment ref="P3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16867,9
</t>
        </r>
      </text>
    </comment>
    <comment ref="R3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8885,4
</t>
        </r>
      </text>
    </comment>
    <comment ref="H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4364,8
</t>
        </r>
      </text>
    </comment>
    <comment ref="J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5742,4
</t>
        </r>
      </text>
    </comment>
    <comment ref="L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5571,5
</t>
        </r>
      </text>
    </comment>
    <comment ref="N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4933,2
</t>
        </r>
      </text>
    </comment>
    <comment ref="P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3999,0
</t>
        </r>
      </text>
    </comment>
    <comment ref="R3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1384,1
</t>
        </r>
      </text>
    </comment>
    <comment ref="H3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1493,4
</t>
        </r>
      </text>
    </comment>
    <comment ref="L3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3009,9
</t>
        </r>
      </text>
    </comment>
    <comment ref="H3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12880,3
</t>
        </r>
      </text>
    </comment>
    <comment ref="L3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19953,0
</t>
        </r>
      </text>
    </comment>
    <comment ref="N3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17561,8
</t>
        </r>
      </text>
    </comment>
    <comment ref="P3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16867,9
</t>
        </r>
      </text>
    </comment>
    <comment ref="R3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8885,4
</t>
        </r>
      </text>
    </comment>
    <comment ref="H3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4364,8
</t>
        </r>
      </text>
    </comment>
    <comment ref="J3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5742,4
</t>
        </r>
      </text>
    </comment>
    <comment ref="L3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5571,5
</t>
        </r>
      </text>
    </comment>
    <comment ref="N3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4933,2
</t>
        </r>
      </text>
    </comment>
    <comment ref="P3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3999,0
</t>
        </r>
      </text>
    </comment>
    <comment ref="R3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1384,1
</t>
        </r>
      </text>
    </comment>
    <comment ref="H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12880,3
</t>
        </r>
      </text>
    </comment>
    <comment ref="L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19953,0
</t>
        </r>
      </text>
    </comment>
    <comment ref="N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17561,8
</t>
        </r>
      </text>
    </comment>
    <comment ref="P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16867,9
</t>
        </r>
      </text>
    </comment>
    <comment ref="R3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8885,4
</t>
        </r>
      </text>
    </comment>
    <comment ref="H3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4364,8
</t>
        </r>
      </text>
    </comment>
    <comment ref="J3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5742,4
</t>
        </r>
      </text>
    </comment>
    <comment ref="L3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5571,5
</t>
        </r>
      </text>
    </comment>
    <comment ref="N3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4933,2
</t>
        </r>
      </text>
    </comment>
    <comment ref="P3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3999,0
</t>
        </r>
      </text>
    </comment>
    <comment ref="R3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1384,1
</t>
        </r>
      </text>
    </comment>
    <comment ref="H3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1493,4
</t>
        </r>
      </text>
    </comment>
    <comment ref="L3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3009,9
</t>
        </r>
      </text>
    </comment>
  </commentList>
</comments>
</file>

<file path=xl/sharedStrings.xml><?xml version="1.0" encoding="utf-8"?>
<sst xmlns="http://schemas.openxmlformats.org/spreadsheetml/2006/main" count="449" uniqueCount="125">
  <si>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</si>
  <si>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</si>
  <si>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</si>
  <si>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</si>
  <si>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</si>
  <si>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</si>
  <si>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</si>
  <si>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</si>
  <si>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</si>
  <si>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</si>
  <si>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</si>
  <si>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</si>
  <si>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</si>
  <si>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</si>
  <si>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</si>
  <si>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</si>
  <si>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</si>
  <si>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</si>
  <si>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</si>
  <si>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</si>
  <si>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2023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</si>
  <si>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</si>
  <si>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</si>
  <si>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</si>
  <si>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</si>
  <si>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</si>
  <si>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Проектная часть</t>
  </si>
  <si>
    <t>Портфель проектов «Образование», региональный проект «Успех каждого ребенка» ( III, IV, V, VI, 11)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</si>
  <si>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</si>
  <si>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</si>
  <si>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</si>
  <si>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</si>
  <si>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</si>
  <si>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 xml:space="preserve">П.1.1.1.Развитие системы выявления, поддержки, сопровождения и стимулирования одаренных детей в различных сферах деятельности </t>
  </si>
  <si>
    <t xml:space="preserve"> МАУ "ДДТ", МАУ "ДШИ" - организация мероприятий, выезд обучающихся на мероприятия. </t>
  </si>
  <si>
    <t>П.1.1.2.Персонифицированное финансирование дополнительного образования детей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</si>
  <si>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1492,5 тыс. руб. согласно оплаты за фактически оказанные услуги дополнительного образования.</t>
  </si>
  <si>
    <t>Процессная часть</t>
  </si>
  <si>
    <t>1.1. Основное мероприятие "Развитие системы дошкольного и общего образования" (1, 2)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</si>
  <si>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</si>
  <si>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>Экономия плановых ассигнований 26,6 тыс. рублей согласно фактически предоставленныхъ документов для оплаты расходов по выезду на окружные олимпиады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</si>
  <si>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</si>
  <si>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</si>
  <si>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 Основное мероприятие Развитие системы дополнительного образования детей (III, VI)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</si>
  <si>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</si>
  <si>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 xml:space="preserve">Ежемесячное содержание МАУ "Школа искусств", МАУ "ДДТ". </t>
  </si>
  <si>
    <t>п.п.1.2.2. Персонифицированное финансирование дополнительного образования детей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</si>
  <si>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 (1, 2, 3, 11)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</si>
  <si>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</si>
  <si>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Финансирование ШКОЛЫ + д.САДЫ.    Экономия плановых ассигнований 5178,2 тыс. рублей согласно перечисления средств по заключенным соглашениям и фактической потребности учреждений. 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</si>
  <si>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</si>
  <si>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 xml:space="preserve">Денежные средства предусмотрены на уменьшение родительской платы, путем предоставления сертификата дошкольника Частный ДС "Академия детства". Согласно фактически предоставленных документов. 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</si>
  <si>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</si>
  <si>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Согласно фактически предоставленных документов.</t>
  </si>
  <si>
    <t>1.4  Основное мероприятие "Организация отдыха и оздоровления детей" (9, 10, 11)</t>
  </si>
  <si>
    <t xml:space="preserve">Организация отдыха и оздоровления детей.   ОБ оплата питания в пришкольных лагерях, ОБ приобретение путевок,  МБ  - софинансирование питание. </t>
  </si>
  <si>
    <t>бюджет города Когалыма - 104 направление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</si>
  <si>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</si>
  <si>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</si>
  <si>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</si>
  <si>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ИТОГО по подпрограмме 1. "Общее образование. Дополнительное образование детей."</t>
  </si>
  <si>
    <t>В том чсиле:</t>
  </si>
  <si>
    <t>Проектная часть подпрограммы 1</t>
  </si>
  <si>
    <t>ВСЕГО</t>
  </si>
  <si>
    <t>иные источники финансирования</t>
  </si>
  <si>
    <t xml:space="preserve"> </t>
  </si>
  <si>
    <t>Процессная часть подпрограммы 1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</si>
  <si>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</si>
  <si>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 xml:space="preserve">Процессная часть </t>
  </si>
  <si>
    <t xml:space="preserve"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</t>
  </si>
  <si>
    <t>2.1.1.Организация и проведение государственной итоговой аттестации</t>
  </si>
  <si>
    <t>ИТОГО по подпрограмме 2. " Система оценки качества образования и информационная прозрачность системы образования города Когалыма"</t>
  </si>
  <si>
    <t>В том числе:</t>
  </si>
  <si>
    <t>Процессная часть подпрограммы 2</t>
  </si>
  <si>
    <t>Подпрограмма 3.  "Молодёжь города Когалыма."</t>
  </si>
  <si>
    <t>П.3.1. Портфель проектов "Образование", региональный проект "Социальная активность" (показатель VII)</t>
  </si>
  <si>
    <t>П.3.1.1. Организация мероприятий в рамках реализации регионального проекта "Социальная активность"</t>
  </si>
  <si>
    <t xml:space="preserve">Проведение мероприятий МАУ ДО "ДДТ" в рамкках   реализации регионального проекта  "Социальная активность". </t>
  </si>
  <si>
    <t>П.3.2. Портфель проектов "Образование", региональный проект «Патриотическое воспитание граждан Российской Федерации»  (показатель 5, 6)</t>
  </si>
  <si>
    <t>Проведение мероприятий по обеспечению деятельности советников директора по воспитанию и взаимодейстьвию с детскими общественными объединениями в общеобразовательных организациях, Экономия плановых ассигнований 101,1 тыс. рублей в связи с непоступлением в январе финансирования из ОБ и ФБ</t>
  </si>
  <si>
    <t xml:space="preserve">П.3.2.1.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 </t>
  </si>
  <si>
    <t>3.1 Основное мероприятие "Создание условий для развития духовно-нравственных и гражданско,- военно -патриотических качеств детей и молодежи" ( 4, 5, 6)</t>
  </si>
  <si>
    <t>3.1.1.Организация мероприятий по духовно-нравственному развитию и  формированию гражданско-патриотических качеств детей и молодёжи</t>
  </si>
  <si>
    <t>Проведение мероприятий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</si>
  <si>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</si>
  <si>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Освоение средств по итогам проведения конкурса "На лучшую подготовку граждан РФ к военной службе"</t>
  </si>
  <si>
    <t>3.2  Основное мероприятие "Создание условий для разностороннего развития, самореализации и роста созидательной активности молодёжи" (6, 12)</t>
  </si>
  <si>
    <t>3.2.1.Организация мероприятий, проектов по повышению уровня потенциала и вовлечению молодежи в творческую деятельность</t>
  </si>
  <si>
    <t xml:space="preserve">3.2.2. Организация мероприятий, проектов по вовлечению молодежи в добровольческую деятельность </t>
  </si>
  <si>
    <t>3.2.3. Поддержка студентов педагогических вузов</t>
  </si>
  <si>
    <t>3.2.4.Субсидии некоммерческим организациям, не являющимся государственными (муниципальными), на выполнение функций ресурсного центра поддержки и развития добровольчества в городе Когалыме"</t>
  </si>
  <si>
    <t>Конкурсные процедуры проведены в ноябре- декабре 2022 года. Получатель субсидий на этапе заключения соглашения уклонился от заключения соглашения (письмо в адрес главы города Когалыма №1-Вх-10324 от 07.12.2022).</t>
  </si>
  <si>
    <t>3.3 Основное мероприятие "Обеспечение  деятельности учреждения сферы работы с молодёжью и развитие его материально-технической базы" (4, 5, 6, 12)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</si>
  <si>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учреждения.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</si>
  <si>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</si>
  <si>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ИТОГО по подпрограмме 3.  Молодёжь города Когалыма.</t>
  </si>
  <si>
    <t>Проектная часть подпрограммы 3</t>
  </si>
  <si>
    <t>Процессная часть подпрограммы 3</t>
  </si>
  <si>
    <t>Подпрограмма 4.   "Ресурсное обеспечение системы образования"</t>
  </si>
  <si>
    <t>П.4.1  Портфель проектов «Образование», региональный проект «Современная школа»  (показатели XII, XIV, XV, 8)</t>
  </si>
  <si>
    <t>1. Муниципальный контракт №0187200001721001483 от 14.10.2021 на выполнение проектно-изыскательских и строительно-монтажных работ. 
- заключено дополнительное соглашение №3 от 22.12.2022, в рамках которого увеличина стоимость проектно-изыскательских работ за счет уменьшения стоимости строительно-монтажных работ и продлены сроки выполнения работ;
- заключено дополнительное соглашение №4 от 23.12.2022, в рамках которого утановлено авансирование по контракту в размере 20,833% от цены контракта, что составляет 312 405 400,00 рублей;
- стоимость работ по контракту 1 499 566,43 тыс. руб., из них стоимость проектно-изыскательских работ 25 239,24 тыс. руб.;
- выполнение первого этапа работ: выполнение проектно-изыскательских работ): с даты заключения настоящего контракта по 31 марта 2023 года, в том числе эскизный проект, отчеты по инженерным изысканиям, проектная документация (без смет), положительное заключение государственной экспертизы результатов инженерных изысканий и проектной документации (без смет) по 28.02.2023,
- выполнение второго этапа работ: строительно-монтажные, пусконаладочные работы, поставка оборудования и ввод объекта в эксплуатацию) с момента выполнения первого этапа по 13 февраля 2025 года, в том числе строительно-монтажные, пусконаладочные работы и поставка оборудования по 20 декабря 2024 года;
- При строительстве объекта применяется экономически эффективная проектная документация повторного применения «Средняя общеобразовательная школа в микрорайоне 32 г. Сургута» шифр 1541-ПИ.00.32;
- Степень готовности объекта 0,00%, ведется выполнение проектно-изыскательских работ;
- Подрядной организации перечислен аванс в размере 312 405 400,00 рублей;
- Получено положительное заключение государственной экспертизы результатов инженерных изысканий и проектной документации (без смет) №86-1-1-3-091907-2022 от 23.12.2022;
- На отчетную дату ведется разработка смет и рабочей документации;
- Получено разрешение на строительство № RU86–301–726–2023 от 10.01.2023;
- 24.01.2023 получено заключение Госкультохраны №23-323 от 24.01.2023 об отсутствии объектов культурного наследия на земельном участке школы после выполнения археологических раскопок, что дает возможность подрядчику начать строительство объекта;
- 25.01.2023 направлено извещение о начале строительства объекта в службу жилищного и строительного надзора ХМАО-Югры с 07.02.2023. Начаты подготовительные работы на стройплощадке объекта.
2. Муниципальный контракт №Кг-38.22 от 12.04.2022 на технологическое присоединение к электрическим сетям на сумму 8,13 тыс. руб, срок оказания услуг 1 год.</t>
  </si>
  <si>
    <t xml:space="preserve">П.4.1.1.Средняя общеобразовательная школа в г. Когалыме (Общеобразовательная организация с универсальной безбарьерной средой)» </t>
  </si>
  <si>
    <t>4.1  Основное мероприятие "Финансовое обеспечение полномочий управления образования и ресурсного центра" (1, 2, 3, 8, 9)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</si>
  <si>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ирц (выполнение работ)</t>
  </si>
  <si>
    <t>Экономия плановых ассигнований - Аппарат управления  согласно  фактически начисленной заработной платы.</t>
  </si>
  <si>
    <t>4.1.2.Проведение мероприятий аппаратом управления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</si>
  <si>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</si>
  <si>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 xml:space="preserve">Финансирование МАУ "ИРЦ г. Когалыма" 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</si>
  <si>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7 )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</si>
  <si>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</si>
  <si>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 xml:space="preserve">бюджет города Когалыма </t>
  </si>
  <si>
    <t xml:space="preserve">Проведение ремонтных работ в убразовательных учреждениях. Оплата согласно актов выполненных работ. </t>
  </si>
  <si>
    <t>4.2.2 Создание системных механизмов сохранения и укрепления здоровья детей в образовательных организациях</t>
  </si>
  <si>
    <t>Оплата питания согласно предоставленных счетов по фактическим детодням</t>
  </si>
  <si>
    <t>п.п.4.3.1. Развитие инфраструктуры общего и дополнительного образования</t>
  </si>
  <si>
    <t>ИТОГО по подпрограмме 4. "Ресурсное обеспечение системы образования"</t>
  </si>
  <si>
    <t>Проектная часть подпрограммы 4</t>
  </si>
  <si>
    <t>Процессная часть подпрограммы 4</t>
  </si>
  <si>
    <t>Итого по программе, в том числе</t>
  </si>
  <si>
    <t>ПРОЕКТНАЯ ЧАСТЬ В ЦЕЛОМ ПО МУНИЦИПАЛЬНОЙ ПРОГРАММЕ:</t>
  </si>
  <si>
    <t>Портфель проектов "Демография"</t>
  </si>
  <si>
    <t>Портфель проектов "Образование"</t>
  </si>
  <si>
    <t>ПРОЦЕССНАЯ ЧАСТЬ В ЦЕЛОМ ПО МУНИЦИПАЛЬНОЙ ПРОГРАММЕ:</t>
  </si>
  <si>
    <t>Начальник Управления образования  ___________________________       А.Н. Лаврентьева</t>
  </si>
  <si>
    <t>Ответственный за составление Харченко О.А. № телефона 9-36-49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</si>
</sst>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р_."/>
    <numFmt numFmtId="169" formatCode="#,##0.00\ _₽"/>
    <numFmt numFmtId="170" formatCode="_(* #,##0.0_);_(* \(#,##0.0\);_(* &quot;-&quot;??_);_(@_)"/>
    <numFmt numFmtId="171" formatCode="_-* #,##0.00\ _₽_-;\-* #,##0.00\ _₽_-;_-* &quot;-&quot;??\ _₽_-;_-@_-"/>
    <numFmt numFmtId="172" formatCode="0.0"/>
    <numFmt numFmtId="173" formatCode="_-* #,##0.0\ _₽_-;\-* #,##0.0\ _₽_-;_-* &quot;-&quot;?\ _₽_-;_-@_-"/>
    <numFmt numFmtId="174" formatCode="_-* #,##0.0_р_._-;\-* #,##0.0_р_._-;_-* &quot;-&quot;?_р_._-;_-@_-"/>
  </numFmts>
  <fonts count="20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2" fillId="0" borderId="0" applyFont="0" applyFill="0" applyBorder="0" applyAlignment="0" applyProtection="0"/>
  </cellStyleXfs>
  <cellXfs count="161">
    <xf numFmtId="0" fontId="0" fillId="0" borderId="0" xfId="0"/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164" fontId="5" fillId="0" borderId="0" xfId="1" applyNumberFormat="1" applyFont="1" applyFill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4" fontId="6" fillId="2" borderId="8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Alignment="1" applyProtection="1">
      <alignment horizontal="center" vertical="center" wrapText="1"/>
    </xf>
    <xf numFmtId="0" fontId="1" fillId="3" borderId="9" xfId="1" applyFont="1" applyFill="1" applyBorder="1" applyAlignment="1" applyProtection="1">
      <alignment horizontal="left" vertical="center" wrapText="1"/>
    </xf>
    <xf numFmtId="0" fontId="1" fillId="3" borderId="10" xfId="1" applyFont="1" applyFill="1" applyBorder="1" applyAlignment="1" applyProtection="1">
      <alignment horizontal="left" vertical="center" wrapText="1"/>
    </xf>
    <xf numFmtId="0" fontId="1" fillId="3" borderId="11" xfId="1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left" vertical="center" wrapText="1"/>
    </xf>
    <xf numFmtId="0" fontId="1" fillId="4" borderId="10" xfId="1" applyFont="1" applyFill="1" applyBorder="1" applyAlignment="1" applyProtection="1">
      <alignment horizontal="left" vertical="center" wrapText="1"/>
    </xf>
    <xf numFmtId="164" fontId="6" fillId="4" borderId="11" xfId="1" applyNumberFormat="1" applyFont="1" applyFill="1" applyBorder="1" applyAlignment="1" applyProtection="1">
      <alignment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 applyProtection="1">
      <alignment horizontal="left" vertical="center" wrapText="1"/>
    </xf>
    <xf numFmtId="0" fontId="1" fillId="0" borderId="10" xfId="1" applyFont="1" applyFill="1" applyBorder="1" applyAlignment="1" applyProtection="1">
      <alignment horizontal="left" vertical="center" wrapText="1"/>
    </xf>
    <xf numFmtId="0" fontId="1" fillId="0" borderId="11" xfId="1" applyFont="1" applyFill="1" applyBorder="1" applyAlignment="1" applyProtection="1">
      <alignment horizontal="left"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0" fontId="6" fillId="0" borderId="9" xfId="1" applyFont="1" applyFill="1" applyBorder="1" applyAlignment="1" applyProtection="1">
      <alignment horizontal="left"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0" fontId="8" fillId="0" borderId="1" xfId="1" applyFont="1" applyFill="1" applyBorder="1" applyAlignment="1" applyProtection="1">
      <alignment horizontal="justify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8" fontId="11" fillId="0" borderId="1" xfId="0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9" fontId="6" fillId="0" borderId="1" xfId="2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13" fillId="0" borderId="1" xfId="1" applyNumberFormat="1" applyFont="1" applyFill="1" applyBorder="1" applyAlignment="1" applyProtection="1">
      <alignment vertical="center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7" fontId="7" fillId="0" borderId="1" xfId="2" applyNumberFormat="1" applyFont="1" applyFill="1" applyBorder="1" applyAlignment="1" applyProtection="1">
      <alignment vertical="center" wrapText="1"/>
    </xf>
    <xf numFmtId="167" fontId="7" fillId="0" borderId="1" xfId="1" applyNumberFormat="1" applyFont="1" applyFill="1" applyBorder="1" applyAlignment="1" applyProtection="1">
      <alignment vertical="center" wrapText="1"/>
    </xf>
    <xf numFmtId="169" fontId="7" fillId="0" borderId="1" xfId="2" applyNumberFormat="1" applyFont="1" applyFill="1" applyBorder="1" applyAlignment="1" applyProtection="1">
      <alignment horizontal="center" vertical="center" wrapText="1"/>
    </xf>
    <xf numFmtId="0" fontId="1" fillId="5" borderId="9" xfId="1" applyFont="1" applyFill="1" applyBorder="1" applyAlignment="1" applyProtection="1">
      <alignment horizontal="left" vertical="center" wrapText="1"/>
    </xf>
    <xf numFmtId="167" fontId="8" fillId="5" borderId="10" xfId="2" applyNumberFormat="1" applyFont="1" applyFill="1" applyBorder="1" applyAlignment="1" applyProtection="1">
      <alignment vertical="center" wrapText="1"/>
    </xf>
    <xf numFmtId="167" fontId="8" fillId="5" borderId="10" xfId="1" applyNumberFormat="1" applyFont="1" applyFill="1" applyBorder="1" applyAlignment="1" applyProtection="1">
      <alignment vertical="center" wrapText="1"/>
    </xf>
    <xf numFmtId="169" fontId="8" fillId="5" borderId="10" xfId="2" applyNumberFormat="1" applyFont="1" applyFill="1" applyBorder="1" applyAlignment="1" applyProtection="1">
      <alignment vertical="center" wrapText="1"/>
    </xf>
    <xf numFmtId="164" fontId="6" fillId="5" borderId="10" xfId="1" applyNumberFormat="1" applyFont="1" applyFill="1" applyBorder="1" applyAlignment="1" applyProtection="1">
      <alignment vertical="center" wrapText="1"/>
    </xf>
    <xf numFmtId="164" fontId="6" fillId="5" borderId="11" xfId="1" applyNumberFormat="1" applyFont="1" applyFill="1" applyBorder="1" applyAlignment="1" applyProtection="1">
      <alignment vertical="center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7" fillId="0" borderId="1" xfId="1" applyNumberFormat="1" applyFont="1" applyFill="1" applyBorder="1" applyAlignment="1" applyProtection="1">
      <alignment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170" fontId="8" fillId="0" borderId="1" xfId="2" applyNumberFormat="1" applyFont="1" applyFill="1" applyBorder="1" applyAlignment="1" applyProtection="1">
      <alignment vertical="center" wrapText="1"/>
    </xf>
    <xf numFmtId="167" fontId="13" fillId="0" borderId="1" xfId="2" applyNumberFormat="1" applyFont="1" applyFill="1" applyBorder="1" applyAlignment="1" applyProtection="1">
      <alignment vertical="center" wrapText="1"/>
    </xf>
    <xf numFmtId="167" fontId="13" fillId="0" borderId="1" xfId="1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7" fontId="6" fillId="2" borderId="1" xfId="2" applyNumberFormat="1" applyFont="1" applyFill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horizontal="left" vertical="center"/>
    </xf>
    <xf numFmtId="167" fontId="8" fillId="0" borderId="10" xfId="2" applyNumberFormat="1" applyFont="1" applyFill="1" applyBorder="1" applyAlignment="1" applyProtection="1">
      <alignment vertical="center" wrapText="1"/>
    </xf>
    <xf numFmtId="167" fontId="8" fillId="0" borderId="10" xfId="1" applyNumberFormat="1" applyFont="1" applyFill="1" applyBorder="1" applyAlignment="1" applyProtection="1">
      <alignment vertical="center" wrapText="1"/>
    </xf>
    <xf numFmtId="168" fontId="11" fillId="0" borderId="10" xfId="0" applyNumberFormat="1" applyFont="1" applyFill="1" applyBorder="1" applyAlignment="1">
      <alignment horizontal="center" vertical="center" wrapText="1"/>
    </xf>
    <xf numFmtId="164" fontId="6" fillId="0" borderId="10" xfId="1" applyNumberFormat="1" applyFont="1" applyFill="1" applyBorder="1" applyAlignment="1" applyProtection="1">
      <alignment vertical="center" wrapText="1"/>
    </xf>
    <xf numFmtId="164" fontId="6" fillId="0" borderId="11" xfId="1" applyNumberFormat="1" applyFont="1" applyFill="1" applyBorder="1" applyAlignment="1" applyProtection="1">
      <alignment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71" fontId="8" fillId="2" borderId="1" xfId="2" applyNumberFormat="1" applyFont="1" applyFill="1" applyBorder="1" applyAlignment="1" applyProtection="1">
      <alignment vertical="center" wrapText="1"/>
    </xf>
    <xf numFmtId="171" fontId="8" fillId="0" borderId="1" xfId="2" applyNumberFormat="1" applyFont="1" applyFill="1" applyBorder="1" applyAlignment="1" applyProtection="1">
      <alignment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0" fontId="6" fillId="0" borderId="1" xfId="1" applyFont="1" applyFill="1" applyBorder="1" applyAlignment="1" applyProtection="1">
      <alignment horizont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wrapText="1"/>
    </xf>
    <xf numFmtId="167" fontId="6" fillId="0" borderId="10" xfId="1" applyNumberFormat="1" applyFont="1" applyFill="1" applyBorder="1" applyAlignment="1" applyProtection="1">
      <alignment horizontal="center" vertical="center" wrapText="1"/>
    </xf>
    <xf numFmtId="169" fontId="6" fillId="0" borderId="10" xfId="2" applyNumberFormat="1" applyFont="1" applyFill="1" applyBorder="1" applyAlignment="1" applyProtection="1">
      <alignment horizontal="center" vertical="center" wrapText="1"/>
    </xf>
    <xf numFmtId="167" fontId="6" fillId="0" borderId="11" xfId="1" applyNumberFormat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left" wrapText="1"/>
    </xf>
    <xf numFmtId="167" fontId="6" fillId="4" borderId="1" xfId="1" applyNumberFormat="1" applyFont="1" applyFill="1" applyBorder="1" applyAlignment="1" applyProtection="1">
      <alignment horizontal="center" vertical="center" wrapText="1"/>
    </xf>
    <xf numFmtId="169" fontId="6" fillId="4" borderId="1" xfId="2" applyNumberFormat="1" applyFont="1" applyFill="1" applyBorder="1" applyAlignment="1" applyProtection="1">
      <alignment horizontal="center" vertical="center" wrapText="1"/>
    </xf>
    <xf numFmtId="0" fontId="6" fillId="4" borderId="9" xfId="1" applyFont="1" applyFill="1" applyBorder="1" applyAlignment="1" applyProtection="1">
      <alignment horizontal="left" wrapText="1"/>
    </xf>
    <xf numFmtId="0" fontId="6" fillId="5" borderId="9" xfId="1" applyFont="1" applyFill="1" applyBorder="1" applyAlignment="1" applyProtection="1">
      <alignment horizontal="left" wrapText="1"/>
    </xf>
    <xf numFmtId="167" fontId="6" fillId="5" borderId="10" xfId="1" applyNumberFormat="1" applyFont="1" applyFill="1" applyBorder="1" applyAlignment="1" applyProtection="1">
      <alignment horizontal="center" vertical="center" wrapText="1"/>
    </xf>
    <xf numFmtId="169" fontId="6" fillId="5" borderId="10" xfId="2" applyNumberFormat="1" applyFont="1" applyFill="1" applyBorder="1" applyAlignment="1" applyProtection="1">
      <alignment horizontal="center" vertical="center" wrapText="1"/>
    </xf>
    <xf numFmtId="167" fontId="6" fillId="5" borderId="11" xfId="1" applyNumberFormat="1" applyFont="1" applyFill="1" applyBorder="1" applyAlignment="1" applyProtection="1">
      <alignment horizontal="center" vertical="center" wrapText="1"/>
    </xf>
    <xf numFmtId="167" fontId="6" fillId="5" borderId="1" xfId="1" applyNumberFormat="1" applyFont="1" applyFill="1" applyBorder="1" applyAlignment="1" applyProtection="1">
      <alignment horizontal="center" vertical="center" wrapText="1"/>
    </xf>
    <xf numFmtId="169" fontId="6" fillId="5" borderId="1" xfId="2" applyNumberFormat="1" applyFont="1" applyFill="1" applyBorder="1" applyAlignment="1" applyProtection="1">
      <alignment horizontal="center" vertical="center" wrapText="1"/>
    </xf>
    <xf numFmtId="164" fontId="6" fillId="3" borderId="1" xfId="1" applyNumberFormat="1" applyFont="1" applyFill="1" applyBorder="1" applyAlignment="1" applyProtection="1">
      <alignment vertical="center" wrapText="1"/>
    </xf>
    <xf numFmtId="0" fontId="1" fillId="5" borderId="10" xfId="1" applyFont="1" applyFill="1" applyBorder="1" applyAlignment="1" applyProtection="1">
      <alignment horizontal="left" vertical="center" wrapText="1"/>
    </xf>
    <xf numFmtId="172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172" fontId="6" fillId="0" borderId="1" xfId="1" applyNumberFormat="1" applyFont="1" applyFill="1" applyBorder="1" applyAlignment="1" applyProtection="1">
      <alignment horizontal="center" vertical="center" wrapText="1"/>
    </xf>
    <xf numFmtId="172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wrapText="1"/>
    </xf>
    <xf numFmtId="170" fontId="8" fillId="0" borderId="1" xfId="2" applyNumberFormat="1" applyFont="1" applyFill="1" applyBorder="1" applyAlignment="1" applyProtection="1">
      <alignment horizontal="justify" wrapText="1"/>
    </xf>
    <xf numFmtId="170" fontId="13" fillId="0" borderId="1" xfId="2" applyNumberFormat="1" applyFont="1" applyFill="1" applyBorder="1" applyAlignment="1" applyProtection="1">
      <alignment vertical="center" wrapText="1"/>
    </xf>
    <xf numFmtId="170" fontId="6" fillId="0" borderId="1" xfId="2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70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4" fontId="8" fillId="2" borderId="1" xfId="1" applyNumberFormat="1" applyFont="1" applyFill="1" applyBorder="1" applyAlignment="1" applyProtection="1">
      <alignment vertical="center" wrapText="1"/>
    </xf>
    <xf numFmtId="167" fontId="8" fillId="2" borderId="1" xfId="1" applyNumberFormat="1" applyFont="1" applyFill="1" applyBorder="1" applyAlignment="1" applyProtection="1">
      <alignment vertical="center" wrapText="1"/>
    </xf>
    <xf numFmtId="170" fontId="8" fillId="2" borderId="1" xfId="2" applyNumberFormat="1" applyFont="1" applyFill="1" applyBorder="1" applyAlignment="1" applyProtection="1">
      <alignment vertical="center" wrapText="1"/>
    </xf>
    <xf numFmtId="169" fontId="8" fillId="2" borderId="1" xfId="2" applyNumberFormat="1" applyFont="1" applyFill="1" applyBorder="1" applyAlignment="1" applyProtection="1">
      <alignment horizontal="center" vertical="center" wrapText="1"/>
    </xf>
    <xf numFmtId="164" fontId="13" fillId="2" borderId="1" xfId="1" applyNumberFormat="1" applyFont="1" applyFill="1" applyBorder="1" applyAlignment="1" applyProtection="1">
      <alignment vertical="center" wrapText="1"/>
    </xf>
    <xf numFmtId="164" fontId="8" fillId="2" borderId="1" xfId="1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169" fontId="8" fillId="2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vertical="center"/>
    </xf>
    <xf numFmtId="167" fontId="8" fillId="0" borderId="1" xfId="1" applyNumberFormat="1" applyFont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left" vertical="center" wrapText="1"/>
    </xf>
    <xf numFmtId="173" fontId="6" fillId="0" borderId="1" xfId="1" applyNumberFormat="1" applyFont="1" applyFill="1" applyBorder="1" applyAlignment="1" applyProtection="1">
      <alignment vertical="center" wrapText="1"/>
    </xf>
    <xf numFmtId="0" fontId="15" fillId="0" borderId="1" xfId="1" applyFont="1" applyFill="1" applyBorder="1" applyAlignment="1" applyProtection="1">
      <alignment horizontal="justify" vertical="center" wrapText="1"/>
    </xf>
    <xf numFmtId="174" fontId="6" fillId="0" borderId="1" xfId="1" applyNumberFormat="1" applyFont="1" applyFill="1" applyBorder="1" applyAlignment="1" applyProtection="1">
      <alignment vertical="center" wrapText="1"/>
    </xf>
    <xf numFmtId="169" fontId="8" fillId="4" borderId="1" xfId="2" applyNumberFormat="1" applyFont="1" applyFill="1" applyBorder="1" applyAlignment="1" applyProtection="1">
      <alignment horizontal="center" vertical="center" wrapText="1"/>
    </xf>
    <xf numFmtId="0" fontId="16" fillId="4" borderId="9" xfId="1" applyFont="1" applyFill="1" applyBorder="1" applyAlignment="1" applyProtection="1">
      <alignment horizontal="left" wrapText="1"/>
    </xf>
    <xf numFmtId="169" fontId="8" fillId="5" borderId="1" xfId="2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justify" vertical="center" wrapText="1"/>
    </xf>
    <xf numFmtId="0" fontId="8" fillId="0" borderId="0" xfId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vertical="center" wrapText="1"/>
    </xf>
    <xf numFmtId="164" fontId="5" fillId="0" borderId="0" xfId="1" applyNumberFormat="1" applyFont="1" applyFill="1" applyAlignment="1">
      <alignment horizontal="left" vertical="top"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justify" vertical="center" wrapText="1"/>
    </xf>
    <xf numFmtId="0" fontId="5" fillId="0" borderId="0" xfId="1" applyFont="1" applyFill="1" applyAlignment="1">
      <alignment horizontal="left" vertical="top" wrapText="1"/>
    </xf>
    <xf numFmtId="164" fontId="5" fillId="0" borderId="0" xfId="1" applyNumberFormat="1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85"/>
  <sheetViews>
    <sheetView tabSelected="1" zoomScale="85" zoomScaleNormal="85" workbookViewId="0">
      <selection sqref="A1:XFD1048576"/>
    </sheetView>
  </sheetViews>
  <sheetFormatPr defaultRowHeight="15" x14ac:dyDescent="0.25"/>
  <cols>
    <col min="1" max="1" width="48.85546875" customWidth="1"/>
    <col min="2" max="3" width="15.85546875" bestFit="1" customWidth="1"/>
    <col min="4" max="4" width="20.140625" customWidth="1"/>
    <col min="5" max="5" width="18.5703125" customWidth="1"/>
    <col min="6" max="6" width="21.85546875" bestFit="1" customWidth="1"/>
    <col min="7" max="7" width="23.28515625" bestFit="1" customWidth="1"/>
    <col min="8" max="8" width="16.7109375" customWidth="1"/>
    <col min="9" max="9" width="18.7109375" customWidth="1"/>
    <col min="10" max="10" width="16.5703125" customWidth="1"/>
    <col min="11" max="11" width="19" customWidth="1"/>
    <col min="12" max="12" width="18.42578125" customWidth="1"/>
    <col min="13" max="13" width="15.85546875" customWidth="1"/>
    <col min="14" max="14" width="16.42578125" customWidth="1"/>
    <col min="15" max="15" width="17" customWidth="1"/>
    <col min="16" max="16" width="15.5703125" customWidth="1"/>
    <col min="17" max="17" width="16.42578125" customWidth="1"/>
    <col min="18" max="18" width="16.7109375" customWidth="1"/>
    <col min="19" max="19" width="17.85546875" customWidth="1"/>
    <col min="20" max="20" width="13.5703125" bestFit="1" customWidth="1"/>
    <col min="21" max="21" width="16.42578125" customWidth="1"/>
    <col min="22" max="22" width="15.28515625" customWidth="1"/>
    <col min="23" max="23" width="17" customWidth="1"/>
    <col min="24" max="24" width="16" customWidth="1"/>
    <col min="25" max="25" width="18.140625" customWidth="1"/>
    <col min="26" max="26" width="16.5703125" customWidth="1"/>
    <col min="27" max="27" width="18.42578125" customWidth="1"/>
    <col min="28" max="28" width="16" customWidth="1"/>
    <col min="29" max="29" width="18.140625" customWidth="1"/>
    <col min="30" max="30" width="17" customWidth="1"/>
    <col min="31" max="31" width="18.42578125" customWidth="1"/>
    <col min="32" max="32" width="99.140625" customWidth="1"/>
    <col min="33" max="33" width="19.5703125" customWidth="1"/>
  </cols>
  <sheetData>
    <row r="1" spans="1:33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5"/>
      <c r="AG1" s="2"/>
    </row>
    <row r="2" spans="1:33" ht="20.2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2"/>
    </row>
    <row r="3" spans="1:33" ht="20.2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"/>
      <c r="Q3" s="2"/>
      <c r="R3" s="2"/>
      <c r="S3" s="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2"/>
    </row>
    <row r="4" spans="1:33" ht="18.75" x14ac:dyDescent="0.25">
      <c r="A4" s="7" t="s">
        <v>2</v>
      </c>
      <c r="B4" s="8" t="s">
        <v>3</v>
      </c>
      <c r="C4" s="8" t="s">
        <v>3</v>
      </c>
      <c r="D4" s="8" t="s">
        <v>4</v>
      </c>
      <c r="E4" s="8" t="s">
        <v>5</v>
      </c>
      <c r="F4" s="9" t="s">
        <v>6</v>
      </c>
      <c r="G4" s="10"/>
      <c r="H4" s="9" t="s">
        <v>7</v>
      </c>
      <c r="I4" s="10"/>
      <c r="J4" s="9" t="s">
        <v>8</v>
      </c>
      <c r="K4" s="10"/>
      <c r="L4" s="9" t="s">
        <v>9</v>
      </c>
      <c r="M4" s="10"/>
      <c r="N4" s="9" t="s">
        <v>10</v>
      </c>
      <c r="O4" s="10"/>
      <c r="P4" s="9" t="s">
        <v>11</v>
      </c>
      <c r="Q4" s="10"/>
      <c r="R4" s="9" t="s">
        <v>12</v>
      </c>
      <c r="S4" s="10"/>
      <c r="T4" s="9" t="s">
        <v>13</v>
      </c>
      <c r="U4" s="10"/>
      <c r="V4" s="9" t="s">
        <v>14</v>
      </c>
      <c r="W4" s="10"/>
      <c r="X4" s="9" t="s">
        <v>15</v>
      </c>
      <c r="Y4" s="10"/>
      <c r="Z4" s="9" t="s">
        <v>16</v>
      </c>
      <c r="AA4" s="10"/>
      <c r="AB4" s="9" t="s">
        <v>17</v>
      </c>
      <c r="AC4" s="10"/>
      <c r="AD4" s="9" t="s">
        <v>18</v>
      </c>
      <c r="AE4" s="10"/>
      <c r="AF4" s="11" t="s">
        <v>19</v>
      </c>
      <c r="AG4" s="12"/>
    </row>
    <row r="5" spans="1:33" ht="18.75" x14ac:dyDescent="0.25">
      <c r="A5" s="7"/>
      <c r="B5" s="13"/>
      <c r="C5" s="13"/>
      <c r="D5" s="13"/>
      <c r="E5" s="13"/>
      <c r="F5" s="14"/>
      <c r="G5" s="15"/>
      <c r="H5" s="14"/>
      <c r="I5" s="15"/>
      <c r="J5" s="14"/>
      <c r="K5" s="15"/>
      <c r="L5" s="14"/>
      <c r="M5" s="15"/>
      <c r="N5" s="14"/>
      <c r="O5" s="15"/>
      <c r="P5" s="14"/>
      <c r="Q5" s="15"/>
      <c r="R5" s="14"/>
      <c r="S5" s="15"/>
      <c r="T5" s="14"/>
      <c r="U5" s="15"/>
      <c r="V5" s="14"/>
      <c r="W5" s="15"/>
      <c r="X5" s="14"/>
      <c r="Y5" s="15"/>
      <c r="Z5" s="14"/>
      <c r="AA5" s="15"/>
      <c r="AB5" s="14"/>
      <c r="AC5" s="15"/>
      <c r="AD5" s="14"/>
      <c r="AE5" s="15"/>
      <c r="AF5" s="11"/>
      <c r="AG5" s="12"/>
    </row>
    <row r="6" spans="1:33" ht="37.5" x14ac:dyDescent="0.25">
      <c r="A6" s="7"/>
      <c r="B6" s="16" t="s">
        <v>20</v>
      </c>
      <c r="C6" s="17">
        <v>45230</v>
      </c>
      <c r="D6" s="17">
        <v>45230</v>
      </c>
      <c r="E6" s="17">
        <v>45230</v>
      </c>
      <c r="F6" s="18" t="s">
        <v>21</v>
      </c>
      <c r="G6" s="18" t="s">
        <v>22</v>
      </c>
      <c r="H6" s="19" t="s">
        <v>23</v>
      </c>
      <c r="I6" s="19" t="s">
        <v>24</v>
      </c>
      <c r="J6" s="19" t="s">
        <v>23</v>
      </c>
      <c r="K6" s="19" t="s">
        <v>24</v>
      </c>
      <c r="L6" s="19" t="s">
        <v>23</v>
      </c>
      <c r="M6" s="19" t="s">
        <v>24</v>
      </c>
      <c r="N6" s="19" t="s">
        <v>23</v>
      </c>
      <c r="O6" s="19" t="s">
        <v>24</v>
      </c>
      <c r="P6" s="19" t="s">
        <v>23</v>
      </c>
      <c r="Q6" s="19" t="s">
        <v>24</v>
      </c>
      <c r="R6" s="19" t="s">
        <v>23</v>
      </c>
      <c r="S6" s="19" t="s">
        <v>24</v>
      </c>
      <c r="T6" s="19" t="s">
        <v>23</v>
      </c>
      <c r="U6" s="19" t="s">
        <v>24</v>
      </c>
      <c r="V6" s="19" t="s">
        <v>23</v>
      </c>
      <c r="W6" s="19" t="s">
        <v>24</v>
      </c>
      <c r="X6" s="19" t="s">
        <v>23</v>
      </c>
      <c r="Y6" s="19" t="s">
        <v>24</v>
      </c>
      <c r="Z6" s="19" t="s">
        <v>23</v>
      </c>
      <c r="AA6" s="19" t="s">
        <v>24</v>
      </c>
      <c r="AB6" s="19" t="s">
        <v>23</v>
      </c>
      <c r="AC6" s="19" t="s">
        <v>24</v>
      </c>
      <c r="AD6" s="19" t="s">
        <v>23</v>
      </c>
      <c r="AE6" s="19" t="s">
        <v>24</v>
      </c>
      <c r="AF6" s="11"/>
      <c r="AG6" s="20"/>
    </row>
    <row r="7" spans="1:33" ht="18.75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  <c r="R7" s="21">
        <v>18</v>
      </c>
      <c r="S7" s="21">
        <v>19</v>
      </c>
      <c r="T7" s="21">
        <v>20</v>
      </c>
      <c r="U7" s="21">
        <v>21</v>
      </c>
      <c r="V7" s="21">
        <v>22</v>
      </c>
      <c r="W7" s="21">
        <v>23</v>
      </c>
      <c r="X7" s="21">
        <v>24</v>
      </c>
      <c r="Y7" s="21">
        <v>25</v>
      </c>
      <c r="Z7" s="21">
        <v>26</v>
      </c>
      <c r="AA7" s="21">
        <v>27</v>
      </c>
      <c r="AB7" s="21">
        <v>28</v>
      </c>
      <c r="AC7" s="21">
        <v>29</v>
      </c>
      <c r="AD7" s="21">
        <v>30</v>
      </c>
      <c r="AE7" s="21">
        <v>31</v>
      </c>
      <c r="AF7" s="22">
        <v>32</v>
      </c>
      <c r="AG7" s="23"/>
    </row>
    <row r="8" spans="1:33" ht="20.25" x14ac:dyDescent="0.25">
      <c r="A8" s="24" t="s">
        <v>25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/>
      <c r="AE8" s="27"/>
      <c r="AF8" s="28"/>
      <c r="AG8" s="29"/>
    </row>
    <row r="9" spans="1:33" ht="20.25" x14ac:dyDescent="0.25">
      <c r="A9" s="30" t="s">
        <v>26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2"/>
      <c r="AF9" s="33"/>
      <c r="AG9" s="29"/>
    </row>
    <row r="10" spans="1:33" ht="20.25" x14ac:dyDescent="0.25">
      <c r="A10" s="34" t="s">
        <v>27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6"/>
      <c r="AF10" s="37"/>
      <c r="AG10" s="29"/>
    </row>
    <row r="11" spans="1:33" ht="18.75" x14ac:dyDescent="0.25">
      <c r="A11" s="38" t="s">
        <v>28</v>
      </c>
      <c r="B11" s="39">
        <f>H11+J11+L11+N11+P11+R11+T11+V11+X11+Z11+AB11+AD11</f>
        <v>33232.799999999996</v>
      </c>
      <c r="C11" s="40">
        <f>SUM(C12:C15)</f>
        <v>33232.800000000003</v>
      </c>
      <c r="D11" s="40">
        <f>SUM(D12:D15)</f>
        <v>33977.199999999997</v>
      </c>
      <c r="E11" s="40">
        <f>SUM(E12:E15)</f>
        <v>33977.199999999997</v>
      </c>
      <c r="F11" s="41">
        <f>E11/B11*100</f>
        <v>102.23995570641054</v>
      </c>
      <c r="G11" s="41">
        <f>E11/C11*100</f>
        <v>102.23995570641051</v>
      </c>
      <c r="H11" s="42">
        <f t="shared" ref="H11:AE11" si="0">SUM(H12:H15)</f>
        <v>4739.3999999999996</v>
      </c>
      <c r="I11" s="42">
        <f t="shared" si="0"/>
        <v>4739.3999999999996</v>
      </c>
      <c r="J11" s="42">
        <f t="shared" si="0"/>
        <v>6569</v>
      </c>
      <c r="K11" s="42">
        <f t="shared" si="0"/>
        <v>6569</v>
      </c>
      <c r="L11" s="42">
        <f t="shared" si="0"/>
        <v>6245.0999999999995</v>
      </c>
      <c r="M11" s="42">
        <f t="shared" si="0"/>
        <v>6989.5</v>
      </c>
      <c r="N11" s="42">
        <f t="shared" si="0"/>
        <v>7299.5</v>
      </c>
      <c r="O11" s="42">
        <f t="shared" si="0"/>
        <v>7299.5</v>
      </c>
      <c r="P11" s="42">
        <f t="shared" si="0"/>
        <v>0</v>
      </c>
      <c r="Q11" s="42">
        <f t="shared" si="0"/>
        <v>0</v>
      </c>
      <c r="R11" s="42">
        <f t="shared" si="0"/>
        <v>8244.6</v>
      </c>
      <c r="S11" s="42">
        <f t="shared" si="0"/>
        <v>8244.6</v>
      </c>
      <c r="T11" s="42">
        <f t="shared" si="0"/>
        <v>0</v>
      </c>
      <c r="U11" s="42">
        <f t="shared" si="0"/>
        <v>0</v>
      </c>
      <c r="V11" s="42">
        <f t="shared" si="0"/>
        <v>86</v>
      </c>
      <c r="W11" s="42">
        <f t="shared" si="0"/>
        <v>86</v>
      </c>
      <c r="X11" s="42">
        <f t="shared" si="0"/>
        <v>0</v>
      </c>
      <c r="Y11" s="42">
        <f t="shared" si="0"/>
        <v>0</v>
      </c>
      <c r="Z11" s="42">
        <f t="shared" si="0"/>
        <v>49.20000000000001</v>
      </c>
      <c r="AA11" s="42">
        <f t="shared" si="0"/>
        <v>49.2</v>
      </c>
      <c r="AB11" s="42">
        <f t="shared" si="0"/>
        <v>0</v>
      </c>
      <c r="AC11" s="42">
        <f t="shared" si="0"/>
        <v>0</v>
      </c>
      <c r="AD11" s="42">
        <f t="shared" si="0"/>
        <v>0</v>
      </c>
      <c r="AE11" s="42">
        <f t="shared" si="0"/>
        <v>0</v>
      </c>
      <c r="AF11" s="43"/>
      <c r="AG11" s="29"/>
    </row>
    <row r="12" spans="1:33" ht="18.75" x14ac:dyDescent="0.3">
      <c r="A12" s="44" t="s">
        <v>29</v>
      </c>
      <c r="B12" s="45">
        <f>H12+J12+L12+N12+P12+R12+T12+V12+X12+Z12+AB12+AD12</f>
        <v>0</v>
      </c>
      <c r="C12" s="45">
        <f>H12+J12+L12+N12+P12+R12+T12+V12+X12+Z12+AB12+AD12</f>
        <v>0</v>
      </c>
      <c r="D12" s="46">
        <f>D18+D24</f>
        <v>0</v>
      </c>
      <c r="E12" s="45">
        <f>I12+K12+M12+O12+Q12+S12+U12+W12+Y12+AA12+AC12+AE12</f>
        <v>0</v>
      </c>
      <c r="F12" s="47">
        <f>IFERROR(E12/B12*100,0)</f>
        <v>0</v>
      </c>
      <c r="G12" s="47">
        <f>IFERROR(E12/C12*100,0)</f>
        <v>0</v>
      </c>
      <c r="H12" s="48">
        <f t="shared" ref="H12:AE15" si="1">H18+H24</f>
        <v>0</v>
      </c>
      <c r="I12" s="48">
        <f t="shared" si="1"/>
        <v>0</v>
      </c>
      <c r="J12" s="48">
        <f t="shared" si="1"/>
        <v>0</v>
      </c>
      <c r="K12" s="48">
        <f t="shared" si="1"/>
        <v>0</v>
      </c>
      <c r="L12" s="48">
        <f t="shared" si="1"/>
        <v>0</v>
      </c>
      <c r="M12" s="48">
        <f t="shared" si="1"/>
        <v>0</v>
      </c>
      <c r="N12" s="48">
        <f t="shared" si="1"/>
        <v>0</v>
      </c>
      <c r="O12" s="48">
        <f t="shared" si="1"/>
        <v>0</v>
      </c>
      <c r="P12" s="48">
        <f t="shared" si="1"/>
        <v>0</v>
      </c>
      <c r="Q12" s="48">
        <f t="shared" si="1"/>
        <v>0</v>
      </c>
      <c r="R12" s="48">
        <f t="shared" si="1"/>
        <v>0</v>
      </c>
      <c r="S12" s="48">
        <f t="shared" si="1"/>
        <v>0</v>
      </c>
      <c r="T12" s="48">
        <f t="shared" si="1"/>
        <v>0</v>
      </c>
      <c r="U12" s="48">
        <f t="shared" si="1"/>
        <v>0</v>
      </c>
      <c r="V12" s="48">
        <f t="shared" si="1"/>
        <v>0</v>
      </c>
      <c r="W12" s="48">
        <f t="shared" si="1"/>
        <v>0</v>
      </c>
      <c r="X12" s="48">
        <f t="shared" si="1"/>
        <v>0</v>
      </c>
      <c r="Y12" s="48">
        <f t="shared" si="1"/>
        <v>0</v>
      </c>
      <c r="Z12" s="48">
        <f t="shared" si="1"/>
        <v>0</v>
      </c>
      <c r="AA12" s="48">
        <f t="shared" si="1"/>
        <v>0</v>
      </c>
      <c r="AB12" s="48">
        <f t="shared" si="1"/>
        <v>0</v>
      </c>
      <c r="AC12" s="48">
        <f t="shared" si="1"/>
        <v>0</v>
      </c>
      <c r="AD12" s="48">
        <f t="shared" si="1"/>
        <v>0</v>
      </c>
      <c r="AE12" s="48">
        <f t="shared" si="1"/>
        <v>0</v>
      </c>
      <c r="AF12" s="43"/>
      <c r="AG12" s="29"/>
    </row>
    <row r="13" spans="1:33" ht="18.75" x14ac:dyDescent="0.3">
      <c r="A13" s="44" t="s">
        <v>30</v>
      </c>
      <c r="B13" s="45">
        <f>B19+B25</f>
        <v>33232.800000000003</v>
      </c>
      <c r="C13" s="46">
        <f>C19+C25</f>
        <v>33232.800000000003</v>
      </c>
      <c r="D13" s="46">
        <f>D19+D25</f>
        <v>33977.199999999997</v>
      </c>
      <c r="E13" s="45">
        <f>I13+K13+M13+O13+Q13+S13+U13+W13+Y13+AA13+AC13+AE13</f>
        <v>33977.199999999997</v>
      </c>
      <c r="F13" s="49">
        <f>E13/B13*100</f>
        <v>102.23995570641051</v>
      </c>
      <c r="G13" s="49">
        <f>E13/C13*100</f>
        <v>102.23995570641051</v>
      </c>
      <c r="H13" s="48">
        <f t="shared" si="1"/>
        <v>4739.3999999999996</v>
      </c>
      <c r="I13" s="48">
        <f t="shared" si="1"/>
        <v>4739.3999999999996</v>
      </c>
      <c r="J13" s="48">
        <f t="shared" si="1"/>
        <v>6569</v>
      </c>
      <c r="K13" s="48">
        <f>K19+K25</f>
        <v>6569</v>
      </c>
      <c r="L13" s="48">
        <f t="shared" si="1"/>
        <v>6245.0999999999995</v>
      </c>
      <c r="M13" s="48">
        <f>M19+M25</f>
        <v>6989.5</v>
      </c>
      <c r="N13" s="48">
        <f t="shared" si="1"/>
        <v>7299.5</v>
      </c>
      <c r="O13" s="48">
        <f t="shared" si="1"/>
        <v>7299.5</v>
      </c>
      <c r="P13" s="48">
        <f t="shared" si="1"/>
        <v>0</v>
      </c>
      <c r="Q13" s="48">
        <f t="shared" si="1"/>
        <v>0</v>
      </c>
      <c r="R13" s="48">
        <f t="shared" si="1"/>
        <v>8244.6</v>
      </c>
      <c r="S13" s="48">
        <f t="shared" si="1"/>
        <v>8244.6</v>
      </c>
      <c r="T13" s="48">
        <f t="shared" si="1"/>
        <v>0</v>
      </c>
      <c r="U13" s="48">
        <f t="shared" si="1"/>
        <v>0</v>
      </c>
      <c r="V13" s="48">
        <f t="shared" si="1"/>
        <v>86</v>
      </c>
      <c r="W13" s="48">
        <f t="shared" si="1"/>
        <v>86</v>
      </c>
      <c r="X13" s="48">
        <f t="shared" si="1"/>
        <v>0</v>
      </c>
      <c r="Y13" s="48">
        <f t="shared" si="1"/>
        <v>0</v>
      </c>
      <c r="Z13" s="48">
        <f t="shared" si="1"/>
        <v>49.20000000000001</v>
      </c>
      <c r="AA13" s="48">
        <f t="shared" si="1"/>
        <v>49.2</v>
      </c>
      <c r="AB13" s="48">
        <f t="shared" si="1"/>
        <v>0</v>
      </c>
      <c r="AC13" s="48">
        <f t="shared" si="1"/>
        <v>0</v>
      </c>
      <c r="AD13" s="48">
        <f t="shared" si="1"/>
        <v>0</v>
      </c>
      <c r="AE13" s="48">
        <f t="shared" si="1"/>
        <v>0</v>
      </c>
      <c r="AF13" s="43"/>
      <c r="AG13" s="29"/>
    </row>
    <row r="14" spans="1:33" ht="18.75" x14ac:dyDescent="0.3">
      <c r="A14" s="44" t="s">
        <v>31</v>
      </c>
      <c r="B14" s="45">
        <f>H14+J14+L14+N14+P14+R14+T14+V14+X14+Z14+AB14+AD14</f>
        <v>0</v>
      </c>
      <c r="C14" s="45">
        <f>H14+J14+L14+N14+P14+R14+T14+V14+X14+Z14+AB14+AD14</f>
        <v>0</v>
      </c>
      <c r="D14" s="46">
        <f>D20+D26</f>
        <v>0</v>
      </c>
      <c r="E14" s="45">
        <f>I14+K14+M14+O14+Q14+S14+U14+W14+Y14+AA14+AC14+AE14</f>
        <v>0</v>
      </c>
      <c r="F14" s="47">
        <f>IFERROR(E14/B14*100,0)</f>
        <v>0</v>
      </c>
      <c r="G14" s="47">
        <f>IFERROR(E14/C14*100,0)</f>
        <v>0</v>
      </c>
      <c r="H14" s="48">
        <f t="shared" si="1"/>
        <v>0</v>
      </c>
      <c r="I14" s="48">
        <f t="shared" si="1"/>
        <v>0</v>
      </c>
      <c r="J14" s="48">
        <f t="shared" si="1"/>
        <v>0</v>
      </c>
      <c r="K14" s="48">
        <f t="shared" si="1"/>
        <v>0</v>
      </c>
      <c r="L14" s="48">
        <f t="shared" si="1"/>
        <v>0</v>
      </c>
      <c r="M14" s="48">
        <f t="shared" si="1"/>
        <v>0</v>
      </c>
      <c r="N14" s="48">
        <f t="shared" si="1"/>
        <v>0</v>
      </c>
      <c r="O14" s="48">
        <f t="shared" si="1"/>
        <v>0</v>
      </c>
      <c r="P14" s="48">
        <f t="shared" si="1"/>
        <v>0</v>
      </c>
      <c r="Q14" s="48">
        <f t="shared" si="1"/>
        <v>0</v>
      </c>
      <c r="R14" s="48">
        <f t="shared" si="1"/>
        <v>0</v>
      </c>
      <c r="S14" s="48">
        <f t="shared" si="1"/>
        <v>0</v>
      </c>
      <c r="T14" s="48">
        <f t="shared" si="1"/>
        <v>0</v>
      </c>
      <c r="U14" s="48">
        <f t="shared" si="1"/>
        <v>0</v>
      </c>
      <c r="V14" s="48">
        <f t="shared" si="1"/>
        <v>0</v>
      </c>
      <c r="W14" s="48">
        <f t="shared" si="1"/>
        <v>0</v>
      </c>
      <c r="X14" s="48">
        <f t="shared" si="1"/>
        <v>0</v>
      </c>
      <c r="Y14" s="48">
        <f t="shared" si="1"/>
        <v>0</v>
      </c>
      <c r="Z14" s="48">
        <f t="shared" si="1"/>
        <v>0</v>
      </c>
      <c r="AA14" s="48">
        <f t="shared" si="1"/>
        <v>0</v>
      </c>
      <c r="AB14" s="48">
        <f t="shared" si="1"/>
        <v>0</v>
      </c>
      <c r="AC14" s="48">
        <f t="shared" si="1"/>
        <v>0</v>
      </c>
      <c r="AD14" s="48">
        <f t="shared" si="1"/>
        <v>0</v>
      </c>
      <c r="AE14" s="48">
        <f t="shared" si="1"/>
        <v>0</v>
      </c>
      <c r="AF14" s="43"/>
      <c r="AG14" s="29"/>
    </row>
    <row r="15" spans="1:33" ht="18.75" x14ac:dyDescent="0.3">
      <c r="A15" s="44" t="s">
        <v>32</v>
      </c>
      <c r="B15" s="45">
        <f>H15+J15+L15+N15+P15+R15+T15+V15+X15+Z15+AB15+AD15</f>
        <v>0</v>
      </c>
      <c r="C15" s="45">
        <f>H15+J15+L15+N15+P15+R15+T15+V15+X15+Z15+AB15+AD15</f>
        <v>0</v>
      </c>
      <c r="D15" s="46">
        <f>D21+D27</f>
        <v>0</v>
      </c>
      <c r="E15" s="45">
        <f>I15+K15+M15+O15+Q15+S15+U15+W15+Y15+AA15+AC15+AE15</f>
        <v>0</v>
      </c>
      <c r="F15" s="47">
        <f>IFERROR(E15/B15*100,0)</f>
        <v>0</v>
      </c>
      <c r="G15" s="47">
        <f>IFERROR(E15/C15*100,0)</f>
        <v>0</v>
      </c>
      <c r="H15" s="48">
        <f t="shared" si="1"/>
        <v>0</v>
      </c>
      <c r="I15" s="48">
        <f t="shared" si="1"/>
        <v>0</v>
      </c>
      <c r="J15" s="48">
        <f t="shared" si="1"/>
        <v>0</v>
      </c>
      <c r="K15" s="48">
        <f t="shared" si="1"/>
        <v>0</v>
      </c>
      <c r="L15" s="48">
        <f t="shared" si="1"/>
        <v>0</v>
      </c>
      <c r="M15" s="48">
        <f t="shared" si="1"/>
        <v>0</v>
      </c>
      <c r="N15" s="48">
        <f t="shared" si="1"/>
        <v>0</v>
      </c>
      <c r="O15" s="48">
        <f t="shared" si="1"/>
        <v>0</v>
      </c>
      <c r="P15" s="48">
        <f t="shared" si="1"/>
        <v>0</v>
      </c>
      <c r="Q15" s="48">
        <f t="shared" si="1"/>
        <v>0</v>
      </c>
      <c r="R15" s="48">
        <f t="shared" si="1"/>
        <v>0</v>
      </c>
      <c r="S15" s="48">
        <f t="shared" si="1"/>
        <v>0</v>
      </c>
      <c r="T15" s="48">
        <f t="shared" si="1"/>
        <v>0</v>
      </c>
      <c r="U15" s="48">
        <f t="shared" si="1"/>
        <v>0</v>
      </c>
      <c r="V15" s="48">
        <f t="shared" si="1"/>
        <v>0</v>
      </c>
      <c r="W15" s="48">
        <f t="shared" si="1"/>
        <v>0</v>
      </c>
      <c r="X15" s="48">
        <f t="shared" si="1"/>
        <v>0</v>
      </c>
      <c r="Y15" s="48">
        <f t="shared" si="1"/>
        <v>0</v>
      </c>
      <c r="Z15" s="48">
        <f t="shared" si="1"/>
        <v>0</v>
      </c>
      <c r="AA15" s="48">
        <f t="shared" si="1"/>
        <v>0</v>
      </c>
      <c r="AB15" s="48">
        <f t="shared" si="1"/>
        <v>0</v>
      </c>
      <c r="AC15" s="48">
        <f t="shared" si="1"/>
        <v>0</v>
      </c>
      <c r="AD15" s="48">
        <f t="shared" si="1"/>
        <v>0</v>
      </c>
      <c r="AE15" s="48">
        <f t="shared" si="1"/>
        <v>0</v>
      </c>
      <c r="AF15" s="43"/>
      <c r="AG15" s="29"/>
    </row>
    <row r="16" spans="1:33" ht="18.75" x14ac:dyDescent="0.25">
      <c r="A16" s="50" t="s">
        <v>33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2"/>
      <c r="AF16" s="53" t="s">
        <v>34</v>
      </c>
      <c r="AG16" s="29"/>
    </row>
    <row r="17" spans="1:33" ht="18.75" x14ac:dyDescent="0.3">
      <c r="A17" s="54" t="s">
        <v>28</v>
      </c>
      <c r="B17" s="55">
        <f>H17+J17+L17+N17+P17+R17+T17+V17+X17+Z17+AB17+AD17</f>
        <v>339.99999999999994</v>
      </c>
      <c r="C17" s="56">
        <f>C18+C19+C20+C21</f>
        <v>339.99999999999994</v>
      </c>
      <c r="D17" s="56">
        <f>D18+D19+D20+D21</f>
        <v>339.99999999999994</v>
      </c>
      <c r="E17" s="56">
        <f>E18+E19+E20+E21</f>
        <v>339.99999999999994</v>
      </c>
      <c r="F17" s="57">
        <f>E17/B17*100</f>
        <v>100</v>
      </c>
      <c r="G17" s="57">
        <f>E17/C17*100</f>
        <v>100</v>
      </c>
      <c r="H17" s="27">
        <f>SUM(H18:H21)</f>
        <v>0</v>
      </c>
      <c r="I17" s="27">
        <f t="shared" ref="I17:AE17" si="2">SUM(I18:I21)</f>
        <v>0</v>
      </c>
      <c r="J17" s="27">
        <f t="shared" si="2"/>
        <v>14</v>
      </c>
      <c r="K17" s="27">
        <f t="shared" si="2"/>
        <v>14</v>
      </c>
      <c r="L17" s="27">
        <f t="shared" si="2"/>
        <v>13.2</v>
      </c>
      <c r="M17" s="27">
        <f t="shared" si="2"/>
        <v>13.2</v>
      </c>
      <c r="N17" s="27">
        <f t="shared" si="2"/>
        <v>142.5</v>
      </c>
      <c r="O17" s="27">
        <f t="shared" si="2"/>
        <v>142.5</v>
      </c>
      <c r="P17" s="58">
        <f t="shared" si="2"/>
        <v>0</v>
      </c>
      <c r="Q17" s="27">
        <f t="shared" si="2"/>
        <v>0</v>
      </c>
      <c r="R17" s="27">
        <f t="shared" si="2"/>
        <v>35.1</v>
      </c>
      <c r="S17" s="27">
        <f t="shared" si="2"/>
        <v>35.1</v>
      </c>
      <c r="T17" s="27">
        <f t="shared" si="2"/>
        <v>0</v>
      </c>
      <c r="U17" s="27">
        <f t="shared" si="2"/>
        <v>0</v>
      </c>
      <c r="V17" s="27">
        <f t="shared" si="2"/>
        <v>86</v>
      </c>
      <c r="W17" s="27">
        <f t="shared" si="2"/>
        <v>86</v>
      </c>
      <c r="X17" s="27">
        <f t="shared" si="2"/>
        <v>0</v>
      </c>
      <c r="Y17" s="27">
        <f t="shared" si="2"/>
        <v>0</v>
      </c>
      <c r="Z17" s="27">
        <f t="shared" si="2"/>
        <v>49.20000000000001</v>
      </c>
      <c r="AA17" s="27">
        <f t="shared" si="2"/>
        <v>49.2</v>
      </c>
      <c r="AB17" s="27">
        <f t="shared" si="2"/>
        <v>0</v>
      </c>
      <c r="AC17" s="27">
        <f t="shared" si="2"/>
        <v>0</v>
      </c>
      <c r="AD17" s="27">
        <f t="shared" si="2"/>
        <v>0</v>
      </c>
      <c r="AE17" s="27">
        <f t="shared" si="2"/>
        <v>0</v>
      </c>
      <c r="AF17" s="59"/>
      <c r="AG17" s="29">
        <f>C17-E17</f>
        <v>0</v>
      </c>
    </row>
    <row r="18" spans="1:33" ht="18.75" x14ac:dyDescent="0.3">
      <c r="A18" s="44" t="s">
        <v>29</v>
      </c>
      <c r="B18" s="45">
        <f>H18+J18+L18+N18+P18+R18+T18+V18+X18+Z18+AB18+AD18</f>
        <v>0</v>
      </c>
      <c r="C18" s="46">
        <f>H18</f>
        <v>0</v>
      </c>
      <c r="D18" s="46"/>
      <c r="E18" s="45">
        <f>I18+K18+M18+O18+Q18+S18+U18+W18+Y18+AA18+AC18+AE18</f>
        <v>0</v>
      </c>
      <c r="F18" s="47">
        <f>IFERROR(E18/B18*100,0)</f>
        <v>0</v>
      </c>
      <c r="G18" s="47">
        <f>IFERROR(E18/C18*100,0)</f>
        <v>0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59"/>
      <c r="AG18" s="29"/>
    </row>
    <row r="19" spans="1:33" ht="18.75" x14ac:dyDescent="0.3">
      <c r="A19" s="44" t="s">
        <v>30</v>
      </c>
      <c r="B19" s="45">
        <f>H19+J19+L19+N19+P19+R19+T19+V19+X19+Z19+AB19+AD19</f>
        <v>339.99999999999994</v>
      </c>
      <c r="C19" s="46">
        <f>H19+J19+L19+N19+P19+R19+T19+V19+X19+Z19</f>
        <v>339.99999999999994</v>
      </c>
      <c r="D19" s="46">
        <f>E19</f>
        <v>339.99999999999994</v>
      </c>
      <c r="E19" s="45">
        <f>I19+K19+M19+O19+Q19+S19+U19+W19+Y19+AA19+AC19+AE19</f>
        <v>339.99999999999994</v>
      </c>
      <c r="F19" s="49">
        <f>E19/B19*100</f>
        <v>100</v>
      </c>
      <c r="G19" s="47">
        <f>IFERROR(E19/C19*100,0)</f>
        <v>100</v>
      </c>
      <c r="H19" s="48"/>
      <c r="I19" s="48"/>
      <c r="J19" s="48">
        <v>14</v>
      </c>
      <c r="K19" s="48">
        <v>14</v>
      </c>
      <c r="L19" s="60">
        <v>13.2</v>
      </c>
      <c r="M19" s="48">
        <v>13.2</v>
      </c>
      <c r="N19" s="60">
        <v>142.5</v>
      </c>
      <c r="O19" s="48">
        <v>142.5</v>
      </c>
      <c r="P19" s="48"/>
      <c r="Q19" s="48"/>
      <c r="R19" s="48">
        <v>35.1</v>
      </c>
      <c r="S19" s="48">
        <v>35.1</v>
      </c>
      <c r="T19" s="48"/>
      <c r="U19" s="48"/>
      <c r="V19" s="48">
        <v>86</v>
      </c>
      <c r="W19" s="48">
        <v>86</v>
      </c>
      <c r="X19" s="48"/>
      <c r="Y19" s="48"/>
      <c r="Z19" s="48">
        <f>240-13.2-142.5-35.1</f>
        <v>49.20000000000001</v>
      </c>
      <c r="AA19" s="48">
        <v>49.2</v>
      </c>
      <c r="AB19" s="48"/>
      <c r="AC19" s="48"/>
      <c r="AD19" s="48"/>
      <c r="AE19" s="48"/>
      <c r="AF19" s="59"/>
      <c r="AG19" s="29"/>
    </row>
    <row r="20" spans="1:33" ht="18.75" x14ac:dyDescent="0.3">
      <c r="A20" s="44" t="s">
        <v>31</v>
      </c>
      <c r="B20" s="45">
        <f>H20+J20+L20+N20+P20+R20+T20+V20+X20+Z20+AB20+AD20</f>
        <v>0</v>
      </c>
      <c r="C20" s="46">
        <f>H20</f>
        <v>0</v>
      </c>
      <c r="D20" s="46"/>
      <c r="E20" s="45">
        <f>I20+K20+M20+O20+Q20+S20+U20+W20+Y20+AA20+AC20+AE20</f>
        <v>0</v>
      </c>
      <c r="F20" s="47">
        <f>IFERROR(E20/B20*100,0)</f>
        <v>0</v>
      </c>
      <c r="G20" s="47">
        <f>IFERROR(E20/C20*100,0)</f>
        <v>0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59"/>
      <c r="AG20" s="29"/>
    </row>
    <row r="21" spans="1:33" ht="18.75" x14ac:dyDescent="0.3">
      <c r="A21" s="44" t="s">
        <v>32</v>
      </c>
      <c r="B21" s="45">
        <f>H21+J21+L21+N21+P21+R21+T21+V21+X21+Z21+AB21+AD21</f>
        <v>0</v>
      </c>
      <c r="C21" s="46">
        <f>H21</f>
        <v>0</v>
      </c>
      <c r="D21" s="46"/>
      <c r="E21" s="45">
        <f>I21+K21+M21+O21+Q21+S21+U21+W21+Y21+AA21+AC21+AE21</f>
        <v>0</v>
      </c>
      <c r="F21" s="47">
        <f>IFERROR(E21/B21*100,0)</f>
        <v>0</v>
      </c>
      <c r="G21" s="47">
        <f>IFERROR(E21/C21*100,0)</f>
        <v>0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61"/>
      <c r="AG21" s="29"/>
    </row>
    <row r="22" spans="1:33" ht="18.75" x14ac:dyDescent="0.25">
      <c r="A22" s="50" t="s">
        <v>35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2"/>
      <c r="AF22" s="53" t="s">
        <v>36</v>
      </c>
      <c r="AG22" s="29"/>
    </row>
    <row r="23" spans="1:33" ht="18.75" x14ac:dyDescent="0.3">
      <c r="A23" s="54" t="s">
        <v>28</v>
      </c>
      <c r="B23" s="55">
        <f>H23+J23+L23+N23+P23+R23+T23+V23+X23+Z23+AB23+AD23</f>
        <v>32892.800000000003</v>
      </c>
      <c r="C23" s="56">
        <f>C24+C25+C26+C27</f>
        <v>32892.800000000003</v>
      </c>
      <c r="D23" s="56">
        <f>D24+D25+D26+D27</f>
        <v>33637.199999999997</v>
      </c>
      <c r="E23" s="56">
        <f>E24+E25+E26+E27</f>
        <v>33637.199999999997</v>
      </c>
      <c r="F23" s="57">
        <f>E23/B23*100</f>
        <v>102.26310925187275</v>
      </c>
      <c r="G23" s="57">
        <f>E23/C23*100</f>
        <v>102.26310925187275</v>
      </c>
      <c r="H23" s="27">
        <f>SUM(H24:H27)</f>
        <v>4739.3999999999996</v>
      </c>
      <c r="I23" s="27">
        <f t="shared" ref="I23:AE23" si="3">SUM(I24:I27)</f>
        <v>4739.3999999999996</v>
      </c>
      <c r="J23" s="27">
        <f t="shared" si="3"/>
        <v>6555</v>
      </c>
      <c r="K23" s="27">
        <f t="shared" si="3"/>
        <v>6555</v>
      </c>
      <c r="L23" s="27">
        <f t="shared" si="3"/>
        <v>6231.9</v>
      </c>
      <c r="M23" s="27">
        <f t="shared" si="3"/>
        <v>6976.3</v>
      </c>
      <c r="N23" s="27">
        <f t="shared" si="3"/>
        <v>7157</v>
      </c>
      <c r="O23" s="27">
        <f t="shared" si="3"/>
        <v>7157</v>
      </c>
      <c r="P23" s="27">
        <f t="shared" si="3"/>
        <v>0</v>
      </c>
      <c r="Q23" s="27">
        <f t="shared" si="3"/>
        <v>0</v>
      </c>
      <c r="R23" s="27">
        <f t="shared" si="3"/>
        <v>8209.5</v>
      </c>
      <c r="S23" s="27">
        <f t="shared" si="3"/>
        <v>8209.5</v>
      </c>
      <c r="T23" s="27">
        <f t="shared" si="3"/>
        <v>0</v>
      </c>
      <c r="U23" s="27">
        <f t="shared" si="3"/>
        <v>0</v>
      </c>
      <c r="V23" s="27">
        <f t="shared" si="3"/>
        <v>0</v>
      </c>
      <c r="W23" s="27">
        <f t="shared" si="3"/>
        <v>0</v>
      </c>
      <c r="X23" s="27">
        <f t="shared" si="3"/>
        <v>0</v>
      </c>
      <c r="Y23" s="27">
        <f t="shared" si="3"/>
        <v>0</v>
      </c>
      <c r="Z23" s="27">
        <f t="shared" si="3"/>
        <v>0</v>
      </c>
      <c r="AA23" s="27">
        <f t="shared" si="3"/>
        <v>0</v>
      </c>
      <c r="AB23" s="27">
        <f t="shared" si="3"/>
        <v>0</v>
      </c>
      <c r="AC23" s="27">
        <f t="shared" si="3"/>
        <v>0</v>
      </c>
      <c r="AD23" s="27">
        <f t="shared" si="3"/>
        <v>0</v>
      </c>
      <c r="AE23" s="27">
        <f t="shared" si="3"/>
        <v>0</v>
      </c>
      <c r="AF23" s="59"/>
      <c r="AG23" s="29"/>
    </row>
    <row r="24" spans="1:33" ht="18.75" x14ac:dyDescent="0.3">
      <c r="A24" s="44" t="s">
        <v>29</v>
      </c>
      <c r="B24" s="45">
        <f>H24+J24+L24+N24+P24+R24+T24+V24+X24+Z24+AB24+AD24</f>
        <v>0</v>
      </c>
      <c r="C24" s="46">
        <f>H24</f>
        <v>0</v>
      </c>
      <c r="D24" s="46"/>
      <c r="E24" s="45">
        <f>I24+K24+M24+O24+Q24+S24+U24+W24+Y24+AA24+AC24+AE24</f>
        <v>0</v>
      </c>
      <c r="F24" s="47">
        <f>IFERROR(E24/B24*100,0)</f>
        <v>0</v>
      </c>
      <c r="G24" s="47">
        <f>IFERROR(E24/C24*100,0)</f>
        <v>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59"/>
      <c r="AG24" s="29"/>
    </row>
    <row r="25" spans="1:33" ht="18.75" x14ac:dyDescent="0.3">
      <c r="A25" s="44" t="s">
        <v>30</v>
      </c>
      <c r="B25" s="62">
        <f>H25+J25+L25+N25+P25+R25+T25+V25+X25+Z25+AB25+AD25</f>
        <v>32892.800000000003</v>
      </c>
      <c r="C25" s="63">
        <f>H25+J25+L25+N25+P25+R25+T25</f>
        <v>32892.800000000003</v>
      </c>
      <c r="D25" s="63">
        <f>E25</f>
        <v>33637.199999999997</v>
      </c>
      <c r="E25" s="62">
        <f>I25+K25+M25+O25+Q25+S25+U25+W25+Y25+AA25+AC25+AE25</f>
        <v>33637.199999999997</v>
      </c>
      <c r="F25" s="64">
        <f>E25/B25*100</f>
        <v>102.26310925187275</v>
      </c>
      <c r="G25" s="49">
        <f>E25/C25*100</f>
        <v>102.26310925187275</v>
      </c>
      <c r="H25" s="27">
        <v>4739.3999999999996</v>
      </c>
      <c r="I25" s="27">
        <v>4739.3999999999996</v>
      </c>
      <c r="J25" s="27">
        <v>6555</v>
      </c>
      <c r="K25" s="27">
        <v>6555</v>
      </c>
      <c r="L25" s="27">
        <v>6231.9</v>
      </c>
      <c r="M25" s="27">
        <v>6976.3</v>
      </c>
      <c r="N25" s="58">
        <v>7157</v>
      </c>
      <c r="O25" s="27">
        <v>7157</v>
      </c>
      <c r="P25" s="58"/>
      <c r="Q25" s="27"/>
      <c r="R25" s="58">
        <v>8209.5</v>
      </c>
      <c r="S25" s="27">
        <v>8209.5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59"/>
      <c r="AG25" s="29">
        <f>C25-E25</f>
        <v>-744.39999999999418</v>
      </c>
    </row>
    <row r="26" spans="1:33" ht="18.75" x14ac:dyDescent="0.3">
      <c r="A26" s="44" t="s">
        <v>31</v>
      </c>
      <c r="B26" s="45">
        <f>H26+J26+L26+N26+P26+R26+T26+V26+X26+Z26+AB26+AD26</f>
        <v>0</v>
      </c>
      <c r="C26" s="46">
        <f>H26</f>
        <v>0</v>
      </c>
      <c r="D26" s="46"/>
      <c r="E26" s="45">
        <f>I26+K26+M26+O26+Q26+S26+U26+W26+Y26+AA26+AC26+AE26</f>
        <v>0</v>
      </c>
      <c r="F26" s="47">
        <f>IFERROR(E26/B26*100,0)</f>
        <v>0</v>
      </c>
      <c r="G26" s="47">
        <f>IFERROR(E26/C26*100,0)</f>
        <v>0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59"/>
      <c r="AG26" s="29"/>
    </row>
    <row r="27" spans="1:33" ht="18.75" x14ac:dyDescent="0.3">
      <c r="A27" s="44" t="s">
        <v>32</v>
      </c>
      <c r="B27" s="45">
        <f>H27+J27+L27+N27+P27+R27+T27+V27+X27+Z27+AB27+AD27</f>
        <v>0</v>
      </c>
      <c r="C27" s="46">
        <f>H27</f>
        <v>0</v>
      </c>
      <c r="D27" s="46"/>
      <c r="E27" s="45">
        <f>I27+K27+M27+O27+Q27+S27+U27+W27+Y27+AA27+AC27+AE27</f>
        <v>0</v>
      </c>
      <c r="F27" s="47">
        <f>IFERROR(E27/B27*100,0)</f>
        <v>0</v>
      </c>
      <c r="G27" s="47">
        <f>IFERROR(E27/C27*100,0)</f>
        <v>0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61"/>
      <c r="AG27" s="29"/>
    </row>
    <row r="28" spans="1:33" ht="20.25" x14ac:dyDescent="0.25">
      <c r="A28" s="65" t="s">
        <v>37</v>
      </c>
      <c r="B28" s="66"/>
      <c r="C28" s="67"/>
      <c r="D28" s="67"/>
      <c r="E28" s="66"/>
      <c r="F28" s="68"/>
      <c r="G28" s="68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70"/>
      <c r="AF28" s="71"/>
      <c r="AG28" s="29"/>
    </row>
    <row r="29" spans="1:33" ht="20.25" x14ac:dyDescent="0.25">
      <c r="A29" s="34" t="s">
        <v>38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F29" s="72"/>
      <c r="AG29" s="29"/>
    </row>
    <row r="30" spans="1:33" ht="18.75" x14ac:dyDescent="0.3">
      <c r="A30" s="54" t="s">
        <v>28</v>
      </c>
      <c r="B30" s="56">
        <f>H30+J30+L30+N30+P30+R30+T30+V30+X30+Z30+AB30+AD30</f>
        <v>2478.6000000000004</v>
      </c>
      <c r="C30" s="27">
        <f>SUM(C31:C34)</f>
        <v>1518.1</v>
      </c>
      <c r="D30" s="27">
        <f>SUM(D31:D34)</f>
        <v>1518.1</v>
      </c>
      <c r="E30" s="27">
        <f>SUM(E31:E34)</f>
        <v>1518.1</v>
      </c>
      <c r="F30" s="57">
        <f>E30/B30*100</f>
        <v>61.248285322359386</v>
      </c>
      <c r="G30" s="57">
        <f>E30/C30*100</f>
        <v>100</v>
      </c>
      <c r="H30" s="27">
        <f>SUM(H31:H34)</f>
        <v>200</v>
      </c>
      <c r="I30" s="27">
        <f t="shared" ref="I30:AE30" si="4">SUM(I31:I34)</f>
        <v>173.4</v>
      </c>
      <c r="J30" s="27">
        <f t="shared" si="4"/>
        <v>24.5</v>
      </c>
      <c r="K30" s="27">
        <f t="shared" si="4"/>
        <v>79.7</v>
      </c>
      <c r="L30" s="27">
        <f>SUM(L31:L34)</f>
        <v>306.7</v>
      </c>
      <c r="M30" s="27">
        <f t="shared" si="4"/>
        <v>306.7</v>
      </c>
      <c r="N30" s="27">
        <f t="shared" si="4"/>
        <v>13.1</v>
      </c>
      <c r="O30" s="27">
        <f t="shared" si="4"/>
        <v>13.1</v>
      </c>
      <c r="P30" s="27">
        <f t="shared" si="4"/>
        <v>0</v>
      </c>
      <c r="Q30" s="27">
        <f t="shared" si="4"/>
        <v>0</v>
      </c>
      <c r="R30" s="27">
        <f t="shared" si="4"/>
        <v>237.3</v>
      </c>
      <c r="S30" s="27">
        <f t="shared" si="4"/>
        <v>208.7</v>
      </c>
      <c r="T30" s="27">
        <f t="shared" si="4"/>
        <v>240</v>
      </c>
      <c r="U30" s="27">
        <f t="shared" si="4"/>
        <v>240</v>
      </c>
      <c r="V30" s="27">
        <f t="shared" si="4"/>
        <v>0</v>
      </c>
      <c r="W30" s="27">
        <f t="shared" si="4"/>
        <v>0</v>
      </c>
      <c r="X30" s="27">
        <f t="shared" si="4"/>
        <v>0</v>
      </c>
      <c r="Y30" s="27">
        <f t="shared" si="4"/>
        <v>0</v>
      </c>
      <c r="Z30" s="27">
        <f t="shared" si="4"/>
        <v>496.5</v>
      </c>
      <c r="AA30" s="27">
        <f t="shared" si="4"/>
        <v>496.5</v>
      </c>
      <c r="AB30" s="27">
        <f t="shared" si="4"/>
        <v>0</v>
      </c>
      <c r="AC30" s="27">
        <f t="shared" si="4"/>
        <v>0</v>
      </c>
      <c r="AD30" s="27">
        <f t="shared" si="4"/>
        <v>960.5</v>
      </c>
      <c r="AE30" s="27">
        <f t="shared" si="4"/>
        <v>0</v>
      </c>
      <c r="AF30" s="72"/>
      <c r="AG30" s="29"/>
    </row>
    <row r="31" spans="1:33" ht="18.75" x14ac:dyDescent="0.3">
      <c r="A31" s="44" t="s">
        <v>29</v>
      </c>
      <c r="B31" s="48">
        <f>B37+B43+B49</f>
        <v>0</v>
      </c>
      <c r="C31" s="48">
        <f>C37+C43+C49</f>
        <v>0</v>
      </c>
      <c r="D31" s="48">
        <f>D37+D43+D49</f>
        <v>0</v>
      </c>
      <c r="E31" s="48">
        <f>E37+E43+E49</f>
        <v>0</v>
      </c>
      <c r="F31" s="73">
        <f>IFERROR(E31/B31*100,0)</f>
        <v>0</v>
      </c>
      <c r="G31" s="73">
        <f>IFERROR(E31/C31*100,0)</f>
        <v>0</v>
      </c>
      <c r="H31" s="48">
        <f t="shared" ref="H31:AE34" si="5">H37+H43+H49</f>
        <v>0</v>
      </c>
      <c r="I31" s="48">
        <f t="shared" si="5"/>
        <v>0</v>
      </c>
      <c r="J31" s="48">
        <f t="shared" si="5"/>
        <v>0</v>
      </c>
      <c r="K31" s="48">
        <f t="shared" si="5"/>
        <v>0</v>
      </c>
      <c r="L31" s="48">
        <f t="shared" si="5"/>
        <v>0</v>
      </c>
      <c r="M31" s="48">
        <f t="shared" si="5"/>
        <v>0</v>
      </c>
      <c r="N31" s="48">
        <f t="shared" si="5"/>
        <v>0</v>
      </c>
      <c r="O31" s="48">
        <f t="shared" si="5"/>
        <v>0</v>
      </c>
      <c r="P31" s="48">
        <f t="shared" si="5"/>
        <v>0</v>
      </c>
      <c r="Q31" s="48">
        <f t="shared" si="5"/>
        <v>0</v>
      </c>
      <c r="R31" s="48">
        <f t="shared" si="5"/>
        <v>0</v>
      </c>
      <c r="S31" s="48">
        <f t="shared" si="5"/>
        <v>0</v>
      </c>
      <c r="T31" s="48">
        <f t="shared" si="5"/>
        <v>0</v>
      </c>
      <c r="U31" s="48">
        <f t="shared" si="5"/>
        <v>0</v>
      </c>
      <c r="V31" s="48">
        <f t="shared" si="5"/>
        <v>0</v>
      </c>
      <c r="W31" s="48">
        <f t="shared" si="5"/>
        <v>0</v>
      </c>
      <c r="X31" s="48">
        <f t="shared" si="5"/>
        <v>0</v>
      </c>
      <c r="Y31" s="48">
        <f t="shared" si="5"/>
        <v>0</v>
      </c>
      <c r="Z31" s="48">
        <f t="shared" si="5"/>
        <v>0</v>
      </c>
      <c r="AA31" s="48">
        <f t="shared" si="5"/>
        <v>0</v>
      </c>
      <c r="AB31" s="48">
        <f t="shared" si="5"/>
        <v>0</v>
      </c>
      <c r="AC31" s="48">
        <f t="shared" si="5"/>
        <v>0</v>
      </c>
      <c r="AD31" s="48">
        <f t="shared" si="5"/>
        <v>0</v>
      </c>
      <c r="AE31" s="48">
        <f t="shared" si="5"/>
        <v>0</v>
      </c>
      <c r="AF31" s="72"/>
      <c r="AG31" s="29"/>
    </row>
    <row r="32" spans="1:33" ht="18.75" x14ac:dyDescent="0.3">
      <c r="A32" s="44" t="s">
        <v>30</v>
      </c>
      <c r="B32" s="48">
        <f t="shared" ref="B32:E34" si="6">B38+B44+B50</f>
        <v>2478.6</v>
      </c>
      <c r="C32" s="48">
        <f t="shared" si="6"/>
        <v>1518.1</v>
      </c>
      <c r="D32" s="48">
        <f t="shared" si="6"/>
        <v>1518.1</v>
      </c>
      <c r="E32" s="48">
        <f t="shared" si="6"/>
        <v>1518.1</v>
      </c>
      <c r="F32" s="49">
        <f>E32/B32*100</f>
        <v>61.248285322359393</v>
      </c>
      <c r="G32" s="49">
        <f>E32/C32*100</f>
        <v>100</v>
      </c>
      <c r="H32" s="48">
        <f t="shared" si="5"/>
        <v>200</v>
      </c>
      <c r="I32" s="48">
        <f t="shared" si="5"/>
        <v>173.4</v>
      </c>
      <c r="J32" s="48">
        <f t="shared" si="5"/>
        <v>24.5</v>
      </c>
      <c r="K32" s="48">
        <f>K38+K44+K50</f>
        <v>79.7</v>
      </c>
      <c r="L32" s="48">
        <f t="shared" si="5"/>
        <v>306.7</v>
      </c>
      <c r="M32" s="48">
        <f>M38+M44+M50</f>
        <v>306.7</v>
      </c>
      <c r="N32" s="48">
        <f t="shared" si="5"/>
        <v>13.1</v>
      </c>
      <c r="O32" s="48">
        <f t="shared" si="5"/>
        <v>13.1</v>
      </c>
      <c r="P32" s="48">
        <f t="shared" si="5"/>
        <v>0</v>
      </c>
      <c r="Q32" s="48">
        <f t="shared" si="5"/>
        <v>0</v>
      </c>
      <c r="R32" s="48">
        <f t="shared" si="5"/>
        <v>237.3</v>
      </c>
      <c r="S32" s="48">
        <f t="shared" si="5"/>
        <v>208.7</v>
      </c>
      <c r="T32" s="48">
        <f t="shared" si="5"/>
        <v>240</v>
      </c>
      <c r="U32" s="48">
        <f t="shared" si="5"/>
        <v>240</v>
      </c>
      <c r="V32" s="48">
        <f t="shared" si="5"/>
        <v>0</v>
      </c>
      <c r="W32" s="48">
        <f t="shared" si="5"/>
        <v>0</v>
      </c>
      <c r="X32" s="48">
        <f t="shared" si="5"/>
        <v>0</v>
      </c>
      <c r="Y32" s="48">
        <f t="shared" si="5"/>
        <v>0</v>
      </c>
      <c r="Z32" s="48">
        <f t="shared" si="5"/>
        <v>496.5</v>
      </c>
      <c r="AA32" s="48">
        <f t="shared" si="5"/>
        <v>496.5</v>
      </c>
      <c r="AB32" s="48">
        <f t="shared" si="5"/>
        <v>0</v>
      </c>
      <c r="AC32" s="48">
        <f t="shared" si="5"/>
        <v>0</v>
      </c>
      <c r="AD32" s="48">
        <f t="shared" si="5"/>
        <v>960.5</v>
      </c>
      <c r="AE32" s="48">
        <f t="shared" si="5"/>
        <v>0</v>
      </c>
      <c r="AF32" s="72"/>
      <c r="AG32" s="29"/>
    </row>
    <row r="33" spans="1:33" ht="18.75" x14ac:dyDescent="0.3">
      <c r="A33" s="44" t="s">
        <v>31</v>
      </c>
      <c r="B33" s="48">
        <f t="shared" si="6"/>
        <v>0</v>
      </c>
      <c r="C33" s="48">
        <f t="shared" si="6"/>
        <v>0</v>
      </c>
      <c r="D33" s="48">
        <f t="shared" si="6"/>
        <v>0</v>
      </c>
      <c r="E33" s="48">
        <f t="shared" si="6"/>
        <v>0</v>
      </c>
      <c r="F33" s="73">
        <f>IFERROR(E33/B33*100,0)</f>
        <v>0</v>
      </c>
      <c r="G33" s="73">
        <f>IFERROR(E33/C33*100,0)</f>
        <v>0</v>
      </c>
      <c r="H33" s="48">
        <f t="shared" si="5"/>
        <v>0</v>
      </c>
      <c r="I33" s="48">
        <f t="shared" si="5"/>
        <v>0</v>
      </c>
      <c r="J33" s="48">
        <f t="shared" si="5"/>
        <v>0</v>
      </c>
      <c r="K33" s="48">
        <f t="shared" si="5"/>
        <v>0</v>
      </c>
      <c r="L33" s="48">
        <f t="shared" si="5"/>
        <v>0</v>
      </c>
      <c r="M33" s="48">
        <f t="shared" si="5"/>
        <v>0</v>
      </c>
      <c r="N33" s="48">
        <f t="shared" si="5"/>
        <v>0</v>
      </c>
      <c r="O33" s="48">
        <f t="shared" si="5"/>
        <v>0</v>
      </c>
      <c r="P33" s="48">
        <f t="shared" si="5"/>
        <v>0</v>
      </c>
      <c r="Q33" s="48">
        <f t="shared" si="5"/>
        <v>0</v>
      </c>
      <c r="R33" s="48">
        <f t="shared" si="5"/>
        <v>0</v>
      </c>
      <c r="S33" s="48">
        <f t="shared" si="5"/>
        <v>0</v>
      </c>
      <c r="T33" s="48">
        <f t="shared" si="5"/>
        <v>0</v>
      </c>
      <c r="U33" s="48">
        <f t="shared" si="5"/>
        <v>0</v>
      </c>
      <c r="V33" s="48">
        <f t="shared" si="5"/>
        <v>0</v>
      </c>
      <c r="W33" s="48">
        <f t="shared" si="5"/>
        <v>0</v>
      </c>
      <c r="X33" s="48">
        <f t="shared" si="5"/>
        <v>0</v>
      </c>
      <c r="Y33" s="48">
        <f t="shared" si="5"/>
        <v>0</v>
      </c>
      <c r="Z33" s="48">
        <f t="shared" si="5"/>
        <v>0</v>
      </c>
      <c r="AA33" s="48">
        <f t="shared" si="5"/>
        <v>0</v>
      </c>
      <c r="AB33" s="48">
        <f t="shared" si="5"/>
        <v>0</v>
      </c>
      <c r="AC33" s="48">
        <f t="shared" si="5"/>
        <v>0</v>
      </c>
      <c r="AD33" s="48">
        <f t="shared" si="5"/>
        <v>0</v>
      </c>
      <c r="AE33" s="48">
        <f t="shared" si="5"/>
        <v>0</v>
      </c>
      <c r="AF33" s="72"/>
      <c r="AG33" s="29"/>
    </row>
    <row r="34" spans="1:33" ht="18.75" x14ac:dyDescent="0.3">
      <c r="A34" s="44" t="s">
        <v>32</v>
      </c>
      <c r="B34" s="48">
        <f t="shared" si="6"/>
        <v>0</v>
      </c>
      <c r="C34" s="48">
        <f t="shared" si="6"/>
        <v>0</v>
      </c>
      <c r="D34" s="48">
        <f t="shared" si="6"/>
        <v>0</v>
      </c>
      <c r="E34" s="48">
        <f t="shared" si="6"/>
        <v>0</v>
      </c>
      <c r="F34" s="73">
        <f>IFERROR(E34/B34*100,0)</f>
        <v>0</v>
      </c>
      <c r="G34" s="73">
        <f>IFERROR(E34/C34*100,0)</f>
        <v>0</v>
      </c>
      <c r="H34" s="48">
        <f t="shared" si="5"/>
        <v>0</v>
      </c>
      <c r="I34" s="48">
        <f t="shared" si="5"/>
        <v>0</v>
      </c>
      <c r="J34" s="48">
        <f t="shared" si="5"/>
        <v>0</v>
      </c>
      <c r="K34" s="48">
        <f t="shared" si="5"/>
        <v>0</v>
      </c>
      <c r="L34" s="48">
        <f t="shared" si="5"/>
        <v>0</v>
      </c>
      <c r="M34" s="48">
        <f t="shared" si="5"/>
        <v>0</v>
      </c>
      <c r="N34" s="48">
        <f t="shared" si="5"/>
        <v>0</v>
      </c>
      <c r="O34" s="48">
        <f t="shared" si="5"/>
        <v>0</v>
      </c>
      <c r="P34" s="48">
        <f t="shared" si="5"/>
        <v>0</v>
      </c>
      <c r="Q34" s="48">
        <f t="shared" si="5"/>
        <v>0</v>
      </c>
      <c r="R34" s="48">
        <f t="shared" si="5"/>
        <v>0</v>
      </c>
      <c r="S34" s="48">
        <f t="shared" si="5"/>
        <v>0</v>
      </c>
      <c r="T34" s="48">
        <f t="shared" si="5"/>
        <v>0</v>
      </c>
      <c r="U34" s="48">
        <f t="shared" si="5"/>
        <v>0</v>
      </c>
      <c r="V34" s="48">
        <f t="shared" si="5"/>
        <v>0</v>
      </c>
      <c r="W34" s="48">
        <f t="shared" si="5"/>
        <v>0</v>
      </c>
      <c r="X34" s="48">
        <f t="shared" si="5"/>
        <v>0</v>
      </c>
      <c r="Y34" s="48">
        <f t="shared" si="5"/>
        <v>0</v>
      </c>
      <c r="Z34" s="48">
        <f t="shared" si="5"/>
        <v>0</v>
      </c>
      <c r="AA34" s="48">
        <f t="shared" si="5"/>
        <v>0</v>
      </c>
      <c r="AB34" s="48">
        <f t="shared" si="5"/>
        <v>0</v>
      </c>
      <c r="AC34" s="48">
        <f t="shared" si="5"/>
        <v>0</v>
      </c>
      <c r="AD34" s="48">
        <f t="shared" si="5"/>
        <v>0</v>
      </c>
      <c r="AE34" s="48">
        <f t="shared" si="5"/>
        <v>0</v>
      </c>
      <c r="AF34" s="72"/>
      <c r="AG34" s="29"/>
    </row>
    <row r="35" spans="1:33" ht="18.75" x14ac:dyDescent="0.25">
      <c r="A35" s="50" t="s">
        <v>39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2"/>
      <c r="AF35" s="72"/>
      <c r="AG35" s="29"/>
    </row>
    <row r="36" spans="1:33" ht="18.75" x14ac:dyDescent="0.3">
      <c r="A36" s="54" t="s">
        <v>28</v>
      </c>
      <c r="B36" s="56">
        <f>H36+J36+L36+N36+P36+R36+T36+V36+X36+Z36+AB36+AD36</f>
        <v>1763.6</v>
      </c>
      <c r="C36" s="56">
        <f>SUM(C37:C40)</f>
        <v>1013.1</v>
      </c>
      <c r="D36" s="56">
        <f>SUM(D37:D40)</f>
        <v>1013.1</v>
      </c>
      <c r="E36" s="56">
        <f>SUM(E37:E40)</f>
        <v>1013.1</v>
      </c>
      <c r="F36" s="57">
        <f>E36/B36*100</f>
        <v>57.444998865955995</v>
      </c>
      <c r="G36" s="57">
        <f>E36/C36*100</f>
        <v>100</v>
      </c>
      <c r="H36" s="55">
        <f>SUM(H37:H40)</f>
        <v>200</v>
      </c>
      <c r="I36" s="55">
        <f t="shared" ref="I36:AE36" si="7">SUM(I37:I40)</f>
        <v>173.4</v>
      </c>
      <c r="J36" s="55">
        <f t="shared" si="7"/>
        <v>24.5</v>
      </c>
      <c r="K36" s="55">
        <f t="shared" si="7"/>
        <v>79.7</v>
      </c>
      <c r="L36" s="55">
        <f t="shared" si="7"/>
        <v>41.7</v>
      </c>
      <c r="M36" s="55">
        <f t="shared" si="7"/>
        <v>41.7</v>
      </c>
      <c r="N36" s="55">
        <f t="shared" si="7"/>
        <v>13.1</v>
      </c>
      <c r="O36" s="55">
        <f t="shared" si="7"/>
        <v>13.1</v>
      </c>
      <c r="P36" s="55">
        <f t="shared" si="7"/>
        <v>0</v>
      </c>
      <c r="Q36" s="55">
        <f t="shared" si="7"/>
        <v>0</v>
      </c>
      <c r="R36" s="55">
        <f t="shared" si="7"/>
        <v>237.3</v>
      </c>
      <c r="S36" s="55">
        <f t="shared" si="7"/>
        <v>208.7</v>
      </c>
      <c r="T36" s="55">
        <f t="shared" si="7"/>
        <v>0</v>
      </c>
      <c r="U36" s="55">
        <f t="shared" si="7"/>
        <v>0</v>
      </c>
      <c r="V36" s="55">
        <f t="shared" si="7"/>
        <v>0</v>
      </c>
      <c r="W36" s="55">
        <f t="shared" si="7"/>
        <v>0</v>
      </c>
      <c r="X36" s="55">
        <f t="shared" si="7"/>
        <v>0</v>
      </c>
      <c r="Y36" s="55">
        <f t="shared" si="7"/>
        <v>0</v>
      </c>
      <c r="Z36" s="55">
        <f t="shared" si="7"/>
        <v>496.5</v>
      </c>
      <c r="AA36" s="55">
        <f t="shared" si="7"/>
        <v>496.5</v>
      </c>
      <c r="AB36" s="55">
        <f t="shared" si="7"/>
        <v>0</v>
      </c>
      <c r="AC36" s="55">
        <f t="shared" si="7"/>
        <v>0</v>
      </c>
      <c r="AD36" s="55">
        <f t="shared" si="7"/>
        <v>750.5</v>
      </c>
      <c r="AE36" s="55">
        <f t="shared" si="7"/>
        <v>0</v>
      </c>
      <c r="AF36" s="72"/>
      <c r="AG36" s="29"/>
    </row>
    <row r="37" spans="1:33" ht="18.75" x14ac:dyDescent="0.3">
      <c r="A37" s="44" t="s">
        <v>29</v>
      </c>
      <c r="B37" s="45">
        <f>H37+J37+L37+N37+P37+R37+T37+AD37+V37+X37+Z37+AB37</f>
        <v>0</v>
      </c>
      <c r="C37" s="46">
        <f>H37</f>
        <v>0</v>
      </c>
      <c r="D37" s="46"/>
      <c r="E37" s="45">
        <f>I37+K37+M37+O37+Q37+S37+U37+W37+Y37+AA37+AC37+AE37</f>
        <v>0</v>
      </c>
      <c r="F37" s="73">
        <f>IFERROR(E37/B37*100,0)</f>
        <v>0</v>
      </c>
      <c r="G37" s="73">
        <f>IFERROR(E37/C37*100,0)</f>
        <v>0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72"/>
      <c r="AG37" s="29"/>
    </row>
    <row r="38" spans="1:33" ht="56.25" x14ac:dyDescent="0.3">
      <c r="A38" s="44" t="s">
        <v>30</v>
      </c>
      <c r="B38" s="45">
        <f>H38+J38+L38+N38+P38+R38+T38+AD38+V38+X38+Z38+AB38</f>
        <v>1763.6</v>
      </c>
      <c r="C38" s="46">
        <f>H38+J38+L38+N38+P38+R38+T38+V38+X38+Z38</f>
        <v>1013.1</v>
      </c>
      <c r="D38" s="46">
        <f>E38</f>
        <v>1013.1</v>
      </c>
      <c r="E38" s="45">
        <f>I38+K38+M38+O38+Q38+S38+U38+W38+Y38+AA38+AC38+AE38</f>
        <v>1013.1</v>
      </c>
      <c r="F38" s="74">
        <f>E38/B38*100</f>
        <v>57.444998865955995</v>
      </c>
      <c r="G38" s="74">
        <f>E38/C38*100</f>
        <v>100</v>
      </c>
      <c r="H38" s="45">
        <v>200</v>
      </c>
      <c r="I38" s="45">
        <v>173.4</v>
      </c>
      <c r="J38" s="75">
        <v>24.5</v>
      </c>
      <c r="K38" s="45">
        <v>79.7</v>
      </c>
      <c r="L38" s="75">
        <v>41.7</v>
      </c>
      <c r="M38" s="45">
        <v>41.7</v>
      </c>
      <c r="N38" s="75">
        <v>13.1</v>
      </c>
      <c r="O38" s="55">
        <v>13.1</v>
      </c>
      <c r="P38" s="46"/>
      <c r="Q38" s="46"/>
      <c r="R38" s="76">
        <f>45-13.1+205.4</f>
        <v>237.3</v>
      </c>
      <c r="S38" s="46">
        <v>208.7</v>
      </c>
      <c r="T38" s="46"/>
      <c r="U38" s="46"/>
      <c r="V38" s="46"/>
      <c r="W38" s="46"/>
      <c r="X38" s="46"/>
      <c r="Y38" s="46"/>
      <c r="Z38" s="46">
        <v>496.5</v>
      </c>
      <c r="AA38" s="46">
        <v>496.5</v>
      </c>
      <c r="AB38" s="46"/>
      <c r="AC38" s="46"/>
      <c r="AD38" s="46">
        <f>1875-41.7-380.9-205.4-496.5</f>
        <v>750.5</v>
      </c>
      <c r="AE38" s="55"/>
      <c r="AF38" s="72" t="s">
        <v>40</v>
      </c>
      <c r="AG38" s="29">
        <f>C38-D38</f>
        <v>0</v>
      </c>
    </row>
    <row r="39" spans="1:33" ht="18.75" x14ac:dyDescent="0.3">
      <c r="A39" s="44" t="s">
        <v>31</v>
      </c>
      <c r="B39" s="45">
        <f>H39+J39+L39+N39+P39+R39+T39+AD39+V39+X39+Z39+AB39</f>
        <v>0</v>
      </c>
      <c r="C39" s="46">
        <f>H39+J39+L39+N39+P39+R39+T39+V39+X39</f>
        <v>0</v>
      </c>
      <c r="D39" s="45">
        <f>E39</f>
        <v>0</v>
      </c>
      <c r="E39" s="45">
        <f>I39+K39+M39+O39+Q39+S39+U39+W39+Y39+AA39+AC39+AE39</f>
        <v>0</v>
      </c>
      <c r="F39" s="73">
        <f>IFERROR(E39/B39*100,0)</f>
        <v>0</v>
      </c>
      <c r="G39" s="73">
        <f>IFERROR(E39/C39*100,0)</f>
        <v>0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72"/>
      <c r="AG39" s="29"/>
    </row>
    <row r="40" spans="1:33" ht="18.75" x14ac:dyDescent="0.3">
      <c r="A40" s="44" t="s">
        <v>32</v>
      </c>
      <c r="B40" s="45">
        <f>H40+J40+L40+N40+P40+R40+T40+AD40+V40+X40+Z40+AB40</f>
        <v>0</v>
      </c>
      <c r="C40" s="46">
        <f>H40+J40+L40+N40+P40+R40+T40+V40+X40</f>
        <v>0</v>
      </c>
      <c r="D40" s="46">
        <f>E40</f>
        <v>0</v>
      </c>
      <c r="E40" s="45">
        <f>I40+K40+M40+O40+Q40+S40+U40+W40+Y40+AA40+AC40+AE40</f>
        <v>0</v>
      </c>
      <c r="F40" s="73">
        <f>IFERROR(E40/B40*100,0)</f>
        <v>0</v>
      </c>
      <c r="G40" s="73">
        <f>IFERROR(E40/C40*100,0)</f>
        <v>0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72"/>
      <c r="AG40" s="29"/>
    </row>
    <row r="41" spans="1:33" ht="18.75" x14ac:dyDescent="0.25">
      <c r="A41" s="50" t="s">
        <v>41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F41" s="53"/>
      <c r="AG41" s="29"/>
    </row>
    <row r="42" spans="1:33" ht="18.75" x14ac:dyDescent="0.3">
      <c r="A42" s="54" t="s">
        <v>28</v>
      </c>
      <c r="B42" s="56">
        <f>H42+J42+L42+N42+P42+R42+T42+V42+X42+Z42+AB42+AD42</f>
        <v>715</v>
      </c>
      <c r="C42" s="56">
        <f>SUM(C43:C46)</f>
        <v>505</v>
      </c>
      <c r="D42" s="56">
        <f>SUM(D43:D46)</f>
        <v>505</v>
      </c>
      <c r="E42" s="56">
        <f>SUM(E43:E46)</f>
        <v>505</v>
      </c>
      <c r="F42" s="77">
        <f>IFERROR(E42/B42*100,0)</f>
        <v>70.629370629370626</v>
      </c>
      <c r="G42" s="77">
        <f>IFERROR(E42/C42*100,0)</f>
        <v>100</v>
      </c>
      <c r="H42" s="27">
        <f>SUM(H43:H46)</f>
        <v>0</v>
      </c>
      <c r="I42" s="27">
        <f t="shared" ref="I42:AE42" si="8">SUM(I43:I46)</f>
        <v>0</v>
      </c>
      <c r="J42" s="27">
        <f t="shared" si="8"/>
        <v>0</v>
      </c>
      <c r="K42" s="27">
        <f t="shared" si="8"/>
        <v>0</v>
      </c>
      <c r="L42" s="27">
        <f t="shared" si="8"/>
        <v>265</v>
      </c>
      <c r="M42" s="27">
        <f t="shared" si="8"/>
        <v>265</v>
      </c>
      <c r="N42" s="27">
        <f t="shared" si="8"/>
        <v>0</v>
      </c>
      <c r="O42" s="27">
        <f t="shared" si="8"/>
        <v>0</v>
      </c>
      <c r="P42" s="27">
        <f t="shared" si="8"/>
        <v>0</v>
      </c>
      <c r="Q42" s="27">
        <f t="shared" si="8"/>
        <v>0</v>
      </c>
      <c r="R42" s="27">
        <f t="shared" si="8"/>
        <v>0</v>
      </c>
      <c r="S42" s="27">
        <f t="shared" si="8"/>
        <v>0</v>
      </c>
      <c r="T42" s="58">
        <f t="shared" si="8"/>
        <v>240</v>
      </c>
      <c r="U42" s="27">
        <f t="shared" si="8"/>
        <v>240</v>
      </c>
      <c r="V42" s="27">
        <f t="shared" si="8"/>
        <v>0</v>
      </c>
      <c r="W42" s="27">
        <f t="shared" si="8"/>
        <v>0</v>
      </c>
      <c r="X42" s="27">
        <f t="shared" si="8"/>
        <v>0</v>
      </c>
      <c r="Y42" s="27">
        <f t="shared" si="8"/>
        <v>0</v>
      </c>
      <c r="Z42" s="27">
        <f t="shared" si="8"/>
        <v>0</v>
      </c>
      <c r="AA42" s="27">
        <f t="shared" si="8"/>
        <v>0</v>
      </c>
      <c r="AB42" s="27">
        <f t="shared" si="8"/>
        <v>0</v>
      </c>
      <c r="AC42" s="27">
        <f t="shared" si="8"/>
        <v>0</v>
      </c>
      <c r="AD42" s="27">
        <f t="shared" si="8"/>
        <v>210</v>
      </c>
      <c r="AE42" s="27">
        <f t="shared" si="8"/>
        <v>0</v>
      </c>
      <c r="AF42" s="59"/>
      <c r="AG42" s="29"/>
    </row>
    <row r="43" spans="1:33" ht="18.75" x14ac:dyDescent="0.3">
      <c r="A43" s="44" t="s">
        <v>29</v>
      </c>
      <c r="B43" s="45">
        <f>H43+J43+L43+N43+P43+R43+T43+V43+X43+Z43+AB43+AD43</f>
        <v>0</v>
      </c>
      <c r="C43" s="46">
        <f>H43</f>
        <v>0</v>
      </c>
      <c r="D43" s="46"/>
      <c r="E43" s="45">
        <f>I43+K43+M43+O43+Q43+S43+U43+W43+Y43+AA43+AC43+AE43</f>
        <v>0</v>
      </c>
      <c r="F43" s="73">
        <f>IFERROR(E43/B43*100,0)</f>
        <v>0</v>
      </c>
      <c r="G43" s="73">
        <f>IFERROR(E43/C43*100,0)</f>
        <v>0</v>
      </c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59"/>
      <c r="AG43" s="29"/>
    </row>
    <row r="44" spans="1:33" ht="18.75" x14ac:dyDescent="0.3">
      <c r="A44" s="44" t="s">
        <v>30</v>
      </c>
      <c r="B44" s="45">
        <f>H44+J44+L44+N44+P44+R44+T44+V44+X44+Z44+AB44+AD44</f>
        <v>715</v>
      </c>
      <c r="C44" s="46">
        <f>H44+J44+L44+N44+P44+R44+T44+V44+X44+Z44</f>
        <v>505</v>
      </c>
      <c r="D44" s="46">
        <f>E44</f>
        <v>505</v>
      </c>
      <c r="E44" s="45">
        <f>I44+K44+M44+O44+Q44+S44+U44+W44+Y44+AA44+AC44+AE44</f>
        <v>505</v>
      </c>
      <c r="F44" s="73">
        <f>IFERROR(E44/B44*100,0)</f>
        <v>70.629370629370626</v>
      </c>
      <c r="G44" s="73">
        <f>IFERROR(E44/C44*100,0)</f>
        <v>100</v>
      </c>
      <c r="H44" s="27"/>
      <c r="I44" s="27"/>
      <c r="J44" s="48"/>
      <c r="K44" s="48"/>
      <c r="L44" s="48">
        <v>265</v>
      </c>
      <c r="M44" s="48">
        <v>265</v>
      </c>
      <c r="N44" s="48"/>
      <c r="O44" s="48"/>
      <c r="P44" s="48"/>
      <c r="Q44" s="48"/>
      <c r="R44" s="48"/>
      <c r="S44" s="27"/>
      <c r="T44" s="27">
        <v>240</v>
      </c>
      <c r="U44" s="27">
        <v>240</v>
      </c>
      <c r="V44" s="27"/>
      <c r="W44" s="27"/>
      <c r="X44" s="27"/>
      <c r="Y44" s="27"/>
      <c r="Z44" s="27"/>
      <c r="AA44" s="27"/>
      <c r="AB44" s="48"/>
      <c r="AC44" s="27"/>
      <c r="AD44" s="27">
        <f>715-265-240</f>
        <v>210</v>
      </c>
      <c r="AE44" s="27"/>
      <c r="AF44" s="61"/>
      <c r="AG44" s="29">
        <f>C44-D44</f>
        <v>0</v>
      </c>
    </row>
    <row r="45" spans="1:33" ht="18.75" x14ac:dyDescent="0.3">
      <c r="A45" s="44" t="s">
        <v>31</v>
      </c>
      <c r="B45" s="45">
        <f>H45+J45+L45+N45+P45+R45+T45+V45+X45+Z45+AB45+AD45</f>
        <v>0</v>
      </c>
      <c r="C45" s="46">
        <f>H45</f>
        <v>0</v>
      </c>
      <c r="D45" s="46"/>
      <c r="E45" s="45">
        <f>I45+K45+M45+O45+Q45+S45+U45+W45+Y45+AA45+AC45+AE45</f>
        <v>0</v>
      </c>
      <c r="F45" s="73">
        <f>IFERROR(E45/B45*100,0)</f>
        <v>0</v>
      </c>
      <c r="G45" s="73">
        <f>IFERROR(E45/C45*100,0)</f>
        <v>0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72"/>
      <c r="AG45" s="29"/>
    </row>
    <row r="46" spans="1:33" ht="18.75" x14ac:dyDescent="0.3">
      <c r="A46" s="44" t="s">
        <v>32</v>
      </c>
      <c r="B46" s="45">
        <f>H46+J46+L46+N46+P46+R46+T46+V46+X46+Z46+AB46+AD46</f>
        <v>0</v>
      </c>
      <c r="C46" s="46">
        <f>H46</f>
        <v>0</v>
      </c>
      <c r="D46" s="46"/>
      <c r="E46" s="45">
        <f>I46+K46+M46+O46+Q46+S46+U46+W46+Y46+AA46+AC46+AE46</f>
        <v>0</v>
      </c>
      <c r="F46" s="73">
        <f>IFERROR(E46/B46*100,0)</f>
        <v>0</v>
      </c>
      <c r="G46" s="73">
        <f>IFERROR(E46/C46*100,0)</f>
        <v>0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72"/>
      <c r="AG46" s="29"/>
    </row>
    <row r="47" spans="1:33" ht="18.75" x14ac:dyDescent="0.25">
      <c r="A47" s="50" t="s">
        <v>42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2"/>
      <c r="AF47" s="53"/>
      <c r="AG47" s="29"/>
    </row>
    <row r="48" spans="1:33" ht="18.75" x14ac:dyDescent="0.3">
      <c r="A48" s="54" t="s">
        <v>28</v>
      </c>
      <c r="B48" s="56">
        <f>H48+J48+L48+N48+P48+R48+T48+V48+X48+Z48+AB48+AD48</f>
        <v>0</v>
      </c>
      <c r="C48" s="56">
        <f>SUM(C49:C52)</f>
        <v>0</v>
      </c>
      <c r="D48" s="56">
        <f>SUM(D49:D52)</f>
        <v>0</v>
      </c>
      <c r="E48" s="56">
        <f>SUM(E49:E52)</f>
        <v>0</v>
      </c>
      <c r="F48" s="77">
        <f>IFERROR(E48/B48*100,0)</f>
        <v>0</v>
      </c>
      <c r="G48" s="77">
        <f>IFERROR(E48/C48*100,0)</f>
        <v>0</v>
      </c>
      <c r="H48" s="27">
        <f>SUM(H49:H52)</f>
        <v>0</v>
      </c>
      <c r="I48" s="27">
        <f t="shared" ref="I48:AE48" si="9">SUM(I49:I52)</f>
        <v>0</v>
      </c>
      <c r="J48" s="27">
        <f t="shared" si="9"/>
        <v>0</v>
      </c>
      <c r="K48" s="27">
        <f t="shared" si="9"/>
        <v>0</v>
      </c>
      <c r="L48" s="27">
        <f t="shared" si="9"/>
        <v>0</v>
      </c>
      <c r="M48" s="27">
        <f t="shared" si="9"/>
        <v>0</v>
      </c>
      <c r="N48" s="27">
        <f t="shared" si="9"/>
        <v>0</v>
      </c>
      <c r="O48" s="27">
        <f t="shared" si="9"/>
        <v>0</v>
      </c>
      <c r="P48" s="27">
        <f t="shared" si="9"/>
        <v>0</v>
      </c>
      <c r="Q48" s="27">
        <f t="shared" si="9"/>
        <v>0</v>
      </c>
      <c r="R48" s="27">
        <f t="shared" si="9"/>
        <v>0</v>
      </c>
      <c r="S48" s="27">
        <f t="shared" si="9"/>
        <v>0</v>
      </c>
      <c r="T48" s="27">
        <f t="shared" si="9"/>
        <v>0</v>
      </c>
      <c r="U48" s="27">
        <f t="shared" si="9"/>
        <v>0</v>
      </c>
      <c r="V48" s="27">
        <f t="shared" si="9"/>
        <v>0</v>
      </c>
      <c r="W48" s="27">
        <f t="shared" si="9"/>
        <v>0</v>
      </c>
      <c r="X48" s="27">
        <f t="shared" si="9"/>
        <v>0</v>
      </c>
      <c r="Y48" s="27">
        <f t="shared" si="9"/>
        <v>0</v>
      </c>
      <c r="Z48" s="27">
        <f t="shared" si="9"/>
        <v>0</v>
      </c>
      <c r="AA48" s="27">
        <f t="shared" si="9"/>
        <v>0</v>
      </c>
      <c r="AB48" s="27">
        <f t="shared" si="9"/>
        <v>0</v>
      </c>
      <c r="AC48" s="27">
        <f t="shared" si="9"/>
        <v>0</v>
      </c>
      <c r="AD48" s="27">
        <f t="shared" si="9"/>
        <v>0</v>
      </c>
      <c r="AE48" s="27">
        <f t="shared" si="9"/>
        <v>0</v>
      </c>
      <c r="AF48" s="59"/>
      <c r="AG48" s="29"/>
    </row>
    <row r="49" spans="1:33" ht="18.75" x14ac:dyDescent="0.3">
      <c r="A49" s="44" t="s">
        <v>29</v>
      </c>
      <c r="B49" s="45">
        <f>H49+J49+L49+N49+P49+R49+T49+V49+X49+Z49+AB49+AD49</f>
        <v>0</v>
      </c>
      <c r="C49" s="46">
        <f>H49</f>
        <v>0</v>
      </c>
      <c r="D49" s="46"/>
      <c r="E49" s="45">
        <f>I49+K49+M49+O49+Q49+S49+U49+W49+Y49+AA49+AC49+AE49</f>
        <v>0</v>
      </c>
      <c r="F49" s="73">
        <f>IFERROR(E49/B49*100,0)</f>
        <v>0</v>
      </c>
      <c r="G49" s="73">
        <f>IFERROR(E49/C49*100,0)</f>
        <v>0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59"/>
      <c r="AG49" s="29"/>
    </row>
    <row r="50" spans="1:33" ht="18.75" x14ac:dyDescent="0.3">
      <c r="A50" s="44" t="s">
        <v>30</v>
      </c>
      <c r="B50" s="45">
        <f>H50+J50+L50+N50+P50+R50+T50+V50+X50+Z50+AB50+AD50</f>
        <v>0</v>
      </c>
      <c r="C50" s="46">
        <f>H50</f>
        <v>0</v>
      </c>
      <c r="D50" s="46"/>
      <c r="E50" s="45">
        <f>I50+K50+M50+O50+Q50+S50+U50+W50+Y50+AA50+AC50+AE50</f>
        <v>0</v>
      </c>
      <c r="F50" s="73">
        <f>IFERROR(E50/B50*100,0)</f>
        <v>0</v>
      </c>
      <c r="G50" s="73">
        <f>IFERROR(E50/C50*100,0)</f>
        <v>0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48"/>
      <c r="AC50" s="27"/>
      <c r="AD50" s="27"/>
      <c r="AE50" s="27"/>
      <c r="AF50" s="61"/>
      <c r="AG50" s="29"/>
    </row>
    <row r="51" spans="1:33" ht="18.75" x14ac:dyDescent="0.3">
      <c r="A51" s="44" t="s">
        <v>31</v>
      </c>
      <c r="B51" s="45">
        <f>H51+J51+L51+N51+P51+R51+T51+V51+X51+Z51+AB51+AD51</f>
        <v>0</v>
      </c>
      <c r="C51" s="46">
        <f>H51</f>
        <v>0</v>
      </c>
      <c r="D51" s="46"/>
      <c r="E51" s="45">
        <f>I51+K51+M51+O51+Q51+S51+U51+W51+Y51+AA51+AC51+AE51</f>
        <v>0</v>
      </c>
      <c r="F51" s="73">
        <f>IFERROR(E51/B51*100,0)</f>
        <v>0</v>
      </c>
      <c r="G51" s="73">
        <f>IFERROR(E51/C51*100,0)</f>
        <v>0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72"/>
      <c r="AG51" s="29"/>
    </row>
    <row r="52" spans="1:33" ht="18.75" x14ac:dyDescent="0.3">
      <c r="A52" s="44" t="s">
        <v>32</v>
      </c>
      <c r="B52" s="45">
        <f>H52+J52+L52+N52+P52+R52+T52+V52+X52+Z52+AB52+AD52</f>
        <v>0</v>
      </c>
      <c r="C52" s="46">
        <f>H52</f>
        <v>0</v>
      </c>
      <c r="D52" s="46"/>
      <c r="E52" s="45">
        <f>I52+K52+M52+O52+Q52+S52+U52+W52+Y52+AA52+AC52+AE52</f>
        <v>0</v>
      </c>
      <c r="F52" s="73">
        <f>IFERROR(E52/B52*100,0)</f>
        <v>0</v>
      </c>
      <c r="G52" s="73">
        <f>IFERROR(E52/C52*100,0)</f>
        <v>0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72"/>
      <c r="AG52" s="29"/>
    </row>
    <row r="53" spans="1:33" ht="20.25" x14ac:dyDescent="0.25">
      <c r="A53" s="34" t="s">
        <v>43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78"/>
      <c r="AG53" s="29"/>
    </row>
    <row r="54" spans="1:33" ht="18.75" x14ac:dyDescent="0.3">
      <c r="A54" s="54" t="s">
        <v>28</v>
      </c>
      <c r="B54" s="79">
        <f>H54+J54+L54+N54+P54+R54+T54+V54+X54+Z54+AB54+AD54</f>
        <v>121913.79999999997</v>
      </c>
      <c r="C54" s="55">
        <f>SUM(C55:C58)</f>
        <v>87102.799999999988</v>
      </c>
      <c r="D54" s="55">
        <f>SUM(D55:D58)</f>
        <v>85848.8</v>
      </c>
      <c r="E54" s="55">
        <f>SUM(E55:E58)</f>
        <v>85848.8</v>
      </c>
      <c r="F54" s="77">
        <f>IFERROR(E54/B54*100,0)</f>
        <v>70.417622943423979</v>
      </c>
      <c r="G54" s="77">
        <f>IFERROR(E54/C54*100,0)</f>
        <v>98.56032182662328</v>
      </c>
      <c r="H54" s="27">
        <f>SUM(H55:H58)</f>
        <v>10512.4</v>
      </c>
      <c r="I54" s="27">
        <f t="shared" ref="I54:AE54" si="10">SUM(I55:I58)</f>
        <v>10512.4</v>
      </c>
      <c r="J54" s="27">
        <f t="shared" si="10"/>
        <v>10614.3</v>
      </c>
      <c r="K54" s="27">
        <f t="shared" si="10"/>
        <v>10765.7</v>
      </c>
      <c r="L54" s="27">
        <f t="shared" si="10"/>
        <v>8627.7000000000007</v>
      </c>
      <c r="M54" s="27">
        <f t="shared" si="10"/>
        <v>8627.7000000000007</v>
      </c>
      <c r="N54" s="27">
        <f>SUM(N55:N58)</f>
        <v>15781.8</v>
      </c>
      <c r="O54" s="27">
        <f t="shared" si="10"/>
        <v>15781.8</v>
      </c>
      <c r="P54" s="27">
        <f t="shared" si="10"/>
        <v>8714.2000000000007</v>
      </c>
      <c r="Q54" s="27">
        <f t="shared" si="10"/>
        <v>8522.9</v>
      </c>
      <c r="R54" s="27">
        <f t="shared" si="10"/>
        <v>10000</v>
      </c>
      <c r="S54" s="27">
        <f t="shared" si="10"/>
        <v>10016.6</v>
      </c>
      <c r="T54" s="27">
        <f t="shared" si="10"/>
        <v>4915.8</v>
      </c>
      <c r="U54" s="27">
        <f t="shared" si="10"/>
        <v>4851</v>
      </c>
      <c r="V54" s="27">
        <f t="shared" si="10"/>
        <v>4026.2000000000003</v>
      </c>
      <c r="W54" s="27">
        <f t="shared" si="10"/>
        <v>4026.2</v>
      </c>
      <c r="X54" s="27">
        <f t="shared" si="10"/>
        <v>4463.8999999999996</v>
      </c>
      <c r="Y54" s="27">
        <f t="shared" si="10"/>
        <v>4463.8999999999996</v>
      </c>
      <c r="Z54" s="27">
        <f t="shared" si="10"/>
        <v>20678.900000000001</v>
      </c>
      <c r="AA54" s="27">
        <f t="shared" si="10"/>
        <v>14333.3</v>
      </c>
      <c r="AB54" s="27">
        <f t="shared" si="10"/>
        <v>6248.9</v>
      </c>
      <c r="AC54" s="27">
        <f t="shared" si="10"/>
        <v>0</v>
      </c>
      <c r="AD54" s="27">
        <f t="shared" si="10"/>
        <v>17329.7</v>
      </c>
      <c r="AE54" s="27">
        <f t="shared" si="10"/>
        <v>0</v>
      </c>
      <c r="AF54" s="78"/>
      <c r="AG54" s="29"/>
    </row>
    <row r="55" spans="1:33" ht="18.75" x14ac:dyDescent="0.3">
      <c r="A55" s="44" t="s">
        <v>29</v>
      </c>
      <c r="B55" s="45">
        <f t="shared" ref="B55:E58" si="11">B61</f>
        <v>323.8</v>
      </c>
      <c r="C55" s="45">
        <f t="shared" si="11"/>
        <v>323.8</v>
      </c>
      <c r="D55" s="45">
        <f t="shared" si="11"/>
        <v>323.8</v>
      </c>
      <c r="E55" s="45">
        <f t="shared" si="11"/>
        <v>323.8</v>
      </c>
      <c r="F55" s="73">
        <f>IFERROR(E55/B55*100,0)</f>
        <v>100</v>
      </c>
      <c r="G55" s="73">
        <f>IFERROR(E55/C55*100,0)</f>
        <v>100</v>
      </c>
      <c r="H55" s="45">
        <f>H61</f>
        <v>0</v>
      </c>
      <c r="I55" s="45">
        <f t="shared" ref="I55:AE58" si="12">I61</f>
        <v>0</v>
      </c>
      <c r="J55" s="45">
        <f t="shared" si="12"/>
        <v>0</v>
      </c>
      <c r="K55" s="45">
        <f t="shared" si="12"/>
        <v>0</v>
      </c>
      <c r="L55" s="45">
        <f t="shared" si="12"/>
        <v>0</v>
      </c>
      <c r="M55" s="45">
        <f t="shared" si="12"/>
        <v>0</v>
      </c>
      <c r="N55" s="45">
        <f t="shared" si="12"/>
        <v>323.8</v>
      </c>
      <c r="O55" s="45">
        <f t="shared" si="12"/>
        <v>323.8</v>
      </c>
      <c r="P55" s="45">
        <f t="shared" si="12"/>
        <v>0</v>
      </c>
      <c r="Q55" s="45">
        <f t="shared" si="12"/>
        <v>0</v>
      </c>
      <c r="R55" s="45">
        <f t="shared" si="12"/>
        <v>0</v>
      </c>
      <c r="S55" s="45">
        <f t="shared" si="12"/>
        <v>0</v>
      </c>
      <c r="T55" s="45">
        <f t="shared" si="12"/>
        <v>0</v>
      </c>
      <c r="U55" s="45">
        <f t="shared" si="12"/>
        <v>0</v>
      </c>
      <c r="V55" s="45">
        <f t="shared" si="12"/>
        <v>0</v>
      </c>
      <c r="W55" s="45">
        <f t="shared" si="12"/>
        <v>0</v>
      </c>
      <c r="X55" s="45">
        <f t="shared" si="12"/>
        <v>0</v>
      </c>
      <c r="Y55" s="45">
        <f t="shared" si="12"/>
        <v>0</v>
      </c>
      <c r="Z55" s="45">
        <f t="shared" si="12"/>
        <v>0</v>
      </c>
      <c r="AA55" s="45">
        <f t="shared" si="12"/>
        <v>0</v>
      </c>
      <c r="AB55" s="45">
        <f t="shared" si="12"/>
        <v>0</v>
      </c>
      <c r="AC55" s="45">
        <f t="shared" si="12"/>
        <v>0</v>
      </c>
      <c r="AD55" s="45">
        <f t="shared" si="12"/>
        <v>0</v>
      </c>
      <c r="AE55" s="45">
        <f t="shared" si="12"/>
        <v>0</v>
      </c>
      <c r="AF55" s="78"/>
      <c r="AG55" s="29"/>
    </row>
    <row r="56" spans="1:33" ht="18.75" x14ac:dyDescent="0.3">
      <c r="A56" s="44" t="s">
        <v>30</v>
      </c>
      <c r="B56" s="45">
        <f t="shared" si="11"/>
        <v>98485.499999999985</v>
      </c>
      <c r="C56" s="45">
        <f>C62</f>
        <v>86124.499999999985</v>
      </c>
      <c r="D56" s="45">
        <f>D62</f>
        <v>84870.5</v>
      </c>
      <c r="E56" s="45">
        <f t="shared" si="11"/>
        <v>84870.5</v>
      </c>
      <c r="F56" s="73">
        <f>IFERROR(E56/B56*100,0)</f>
        <v>86.175629915063652</v>
      </c>
      <c r="G56" s="73">
        <f>IFERROR(E56/C56*100,0)</f>
        <v>98.543968324924975</v>
      </c>
      <c r="H56" s="45">
        <f>H62+H68</f>
        <v>10512.4</v>
      </c>
      <c r="I56" s="45">
        <f t="shared" ref="I56:AE56" si="13">I62+I68</f>
        <v>10512.4</v>
      </c>
      <c r="J56" s="45">
        <f t="shared" si="13"/>
        <v>10614.3</v>
      </c>
      <c r="K56" s="45">
        <f t="shared" si="13"/>
        <v>10765.7</v>
      </c>
      <c r="L56" s="45">
        <f t="shared" si="13"/>
        <v>8627.7000000000007</v>
      </c>
      <c r="M56" s="45">
        <f t="shared" si="13"/>
        <v>8627.7000000000007</v>
      </c>
      <c r="N56" s="45">
        <f t="shared" si="13"/>
        <v>15458</v>
      </c>
      <c r="O56" s="45">
        <f t="shared" si="13"/>
        <v>15458</v>
      </c>
      <c r="P56" s="45">
        <f t="shared" si="13"/>
        <v>8714.2000000000007</v>
      </c>
      <c r="Q56" s="45">
        <f t="shared" si="13"/>
        <v>8522.9</v>
      </c>
      <c r="R56" s="45">
        <f t="shared" si="13"/>
        <v>10000</v>
      </c>
      <c r="S56" s="45">
        <f t="shared" si="13"/>
        <v>10016.6</v>
      </c>
      <c r="T56" s="45">
        <f t="shared" si="13"/>
        <v>4915.8</v>
      </c>
      <c r="U56" s="45">
        <f t="shared" si="13"/>
        <v>4851</v>
      </c>
      <c r="V56" s="45">
        <f t="shared" si="13"/>
        <v>4026.2000000000003</v>
      </c>
      <c r="W56" s="45">
        <f t="shared" si="13"/>
        <v>4026.2</v>
      </c>
      <c r="X56" s="45">
        <f t="shared" si="13"/>
        <v>4463.8999999999996</v>
      </c>
      <c r="Y56" s="45">
        <f t="shared" si="13"/>
        <v>4463.8999999999996</v>
      </c>
      <c r="Z56" s="45">
        <f>Z62+Z68</f>
        <v>20024.400000000001</v>
      </c>
      <c r="AA56" s="45">
        <f t="shared" si="13"/>
        <v>13678.8</v>
      </c>
      <c r="AB56" s="45">
        <f t="shared" si="13"/>
        <v>6248.9</v>
      </c>
      <c r="AC56" s="45">
        <f t="shared" si="13"/>
        <v>0</v>
      </c>
      <c r="AD56" s="45">
        <f t="shared" si="13"/>
        <v>17329.7</v>
      </c>
      <c r="AE56" s="45">
        <f t="shared" si="13"/>
        <v>0</v>
      </c>
      <c r="AF56" s="78"/>
      <c r="AG56" s="29"/>
    </row>
    <row r="57" spans="1:33" ht="18.75" x14ac:dyDescent="0.3">
      <c r="A57" s="44" t="s">
        <v>31</v>
      </c>
      <c r="B57" s="45">
        <f t="shared" si="11"/>
        <v>0</v>
      </c>
      <c r="C57" s="45">
        <f t="shared" si="11"/>
        <v>0</v>
      </c>
      <c r="D57" s="45">
        <f t="shared" si="11"/>
        <v>0</v>
      </c>
      <c r="E57" s="45">
        <f t="shared" si="11"/>
        <v>0</v>
      </c>
      <c r="F57" s="73">
        <f>IFERROR(E57/B57*100,0)</f>
        <v>0</v>
      </c>
      <c r="G57" s="73">
        <f>IFERROR(E57/C57*100,0)</f>
        <v>0</v>
      </c>
      <c r="H57" s="45">
        <f>H63</f>
        <v>0</v>
      </c>
      <c r="I57" s="45">
        <f t="shared" si="12"/>
        <v>0</v>
      </c>
      <c r="J57" s="45">
        <f t="shared" si="12"/>
        <v>0</v>
      </c>
      <c r="K57" s="45">
        <f t="shared" si="12"/>
        <v>0</v>
      </c>
      <c r="L57" s="45">
        <f t="shared" si="12"/>
        <v>0</v>
      </c>
      <c r="M57" s="45">
        <f t="shared" si="12"/>
        <v>0</v>
      </c>
      <c r="N57" s="45">
        <f t="shared" si="12"/>
        <v>0</v>
      </c>
      <c r="O57" s="45">
        <f t="shared" si="12"/>
        <v>0</v>
      </c>
      <c r="P57" s="45">
        <f t="shared" si="12"/>
        <v>0</v>
      </c>
      <c r="Q57" s="45">
        <f t="shared" si="12"/>
        <v>0</v>
      </c>
      <c r="R57" s="45">
        <f t="shared" si="12"/>
        <v>0</v>
      </c>
      <c r="S57" s="45">
        <f t="shared" si="12"/>
        <v>0</v>
      </c>
      <c r="T57" s="45">
        <f t="shared" si="12"/>
        <v>0</v>
      </c>
      <c r="U57" s="45">
        <f t="shared" si="12"/>
        <v>0</v>
      </c>
      <c r="V57" s="45">
        <f t="shared" si="12"/>
        <v>0</v>
      </c>
      <c r="W57" s="45">
        <f t="shared" si="12"/>
        <v>0</v>
      </c>
      <c r="X57" s="45">
        <f t="shared" si="12"/>
        <v>0</v>
      </c>
      <c r="Y57" s="45">
        <f t="shared" si="12"/>
        <v>0</v>
      </c>
      <c r="Z57" s="45">
        <f t="shared" si="12"/>
        <v>0</v>
      </c>
      <c r="AA57" s="45">
        <f t="shared" si="12"/>
        <v>0</v>
      </c>
      <c r="AB57" s="45">
        <f t="shared" si="12"/>
        <v>0</v>
      </c>
      <c r="AC57" s="45">
        <f t="shared" si="12"/>
        <v>0</v>
      </c>
      <c r="AD57" s="45">
        <f t="shared" si="12"/>
        <v>0</v>
      </c>
      <c r="AE57" s="45">
        <f t="shared" si="12"/>
        <v>0</v>
      </c>
      <c r="AF57" s="78"/>
      <c r="AG57" s="29"/>
    </row>
    <row r="58" spans="1:33" ht="18.75" x14ac:dyDescent="0.3">
      <c r="A58" s="44" t="s">
        <v>32</v>
      </c>
      <c r="B58" s="45">
        <f t="shared" si="11"/>
        <v>654.5</v>
      </c>
      <c r="C58" s="45">
        <f t="shared" si="11"/>
        <v>654.5</v>
      </c>
      <c r="D58" s="45">
        <f t="shared" si="11"/>
        <v>654.5</v>
      </c>
      <c r="E58" s="45">
        <f t="shared" si="11"/>
        <v>654.5</v>
      </c>
      <c r="F58" s="73">
        <f>IFERROR(E58/B58*100,0)</f>
        <v>100</v>
      </c>
      <c r="G58" s="73">
        <f>IFERROR(E58/C58*100,0)</f>
        <v>100</v>
      </c>
      <c r="H58" s="45">
        <f>H64</f>
        <v>0</v>
      </c>
      <c r="I58" s="45">
        <f t="shared" si="12"/>
        <v>0</v>
      </c>
      <c r="J58" s="45">
        <f t="shared" si="12"/>
        <v>0</v>
      </c>
      <c r="K58" s="45">
        <f t="shared" si="12"/>
        <v>0</v>
      </c>
      <c r="L58" s="45">
        <f t="shared" si="12"/>
        <v>0</v>
      </c>
      <c r="M58" s="45">
        <f t="shared" si="12"/>
        <v>0</v>
      </c>
      <c r="N58" s="45">
        <f t="shared" si="12"/>
        <v>0</v>
      </c>
      <c r="O58" s="45">
        <f t="shared" si="12"/>
        <v>0</v>
      </c>
      <c r="P58" s="45">
        <f t="shared" si="12"/>
        <v>0</v>
      </c>
      <c r="Q58" s="45">
        <f t="shared" si="12"/>
        <v>0</v>
      </c>
      <c r="R58" s="45">
        <f t="shared" si="12"/>
        <v>0</v>
      </c>
      <c r="S58" s="45">
        <f t="shared" si="12"/>
        <v>0</v>
      </c>
      <c r="T58" s="45">
        <f t="shared" si="12"/>
        <v>0</v>
      </c>
      <c r="U58" s="45">
        <f t="shared" si="12"/>
        <v>0</v>
      </c>
      <c r="V58" s="45">
        <f t="shared" si="12"/>
        <v>0</v>
      </c>
      <c r="W58" s="45">
        <f t="shared" si="12"/>
        <v>0</v>
      </c>
      <c r="X58" s="45">
        <f t="shared" si="12"/>
        <v>0</v>
      </c>
      <c r="Y58" s="45">
        <f t="shared" si="12"/>
        <v>0</v>
      </c>
      <c r="Z58" s="45">
        <f t="shared" si="12"/>
        <v>654.5</v>
      </c>
      <c r="AA58" s="45">
        <f t="shared" si="12"/>
        <v>654.5</v>
      </c>
      <c r="AB58" s="45">
        <f t="shared" si="12"/>
        <v>0</v>
      </c>
      <c r="AC58" s="45">
        <f t="shared" si="12"/>
        <v>0</v>
      </c>
      <c r="AD58" s="45">
        <f t="shared" si="12"/>
        <v>0</v>
      </c>
      <c r="AE58" s="45">
        <f t="shared" si="12"/>
        <v>0</v>
      </c>
      <c r="AF58" s="78"/>
      <c r="AG58" s="29"/>
    </row>
    <row r="59" spans="1:33" ht="18.75" x14ac:dyDescent="0.25">
      <c r="A59" s="50" t="s">
        <v>44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2"/>
      <c r="AF59" s="53" t="s">
        <v>45</v>
      </c>
      <c r="AG59" s="29"/>
    </row>
    <row r="60" spans="1:33" ht="18.75" x14ac:dyDescent="0.3">
      <c r="A60" s="54" t="s">
        <v>28</v>
      </c>
      <c r="B60" s="56">
        <f>H60+J60+L60+N60+P60+R60+T60+V60+X60+Z60+AB60+AD60</f>
        <v>99463.799999999988</v>
      </c>
      <c r="C60" s="56">
        <f>SUM(C61:C64)</f>
        <v>87102.799999999988</v>
      </c>
      <c r="D60" s="56">
        <f>SUM(D61:D64)</f>
        <v>85848.8</v>
      </c>
      <c r="E60" s="56">
        <f>SUM(E61:E64)</f>
        <v>85848.8</v>
      </c>
      <c r="F60" s="77">
        <f>IFERROR(E60/B60*100,0)</f>
        <v>86.311602814290239</v>
      </c>
      <c r="G60" s="77">
        <f>IFERROR(E60/C60*100,0)</f>
        <v>98.56032182662328</v>
      </c>
      <c r="H60" s="27">
        <f>SUM(H61:H64)</f>
        <v>10512.4</v>
      </c>
      <c r="I60" s="27">
        <f t="shared" ref="I60:AE60" si="14">SUM(I61:I64)</f>
        <v>10512.4</v>
      </c>
      <c r="J60" s="27">
        <f t="shared" si="14"/>
        <v>10614.3</v>
      </c>
      <c r="K60" s="27">
        <f t="shared" si="14"/>
        <v>10765.7</v>
      </c>
      <c r="L60" s="58">
        <f t="shared" si="14"/>
        <v>8627.7000000000007</v>
      </c>
      <c r="M60" s="27">
        <f t="shared" si="14"/>
        <v>8627.7000000000007</v>
      </c>
      <c r="N60" s="27">
        <f t="shared" si="14"/>
        <v>15781.8</v>
      </c>
      <c r="O60" s="27">
        <f t="shared" si="14"/>
        <v>15781.8</v>
      </c>
      <c r="P60" s="27">
        <f t="shared" si="14"/>
        <v>8714.2000000000007</v>
      </c>
      <c r="Q60" s="27">
        <f t="shared" si="14"/>
        <v>8522.9</v>
      </c>
      <c r="R60" s="27">
        <f t="shared" si="14"/>
        <v>10000</v>
      </c>
      <c r="S60" s="27">
        <f t="shared" si="14"/>
        <v>10016.6</v>
      </c>
      <c r="T60" s="27">
        <f t="shared" si="14"/>
        <v>4915.8</v>
      </c>
      <c r="U60" s="27">
        <f t="shared" si="14"/>
        <v>4851</v>
      </c>
      <c r="V60" s="27">
        <f t="shared" si="14"/>
        <v>4026.2000000000003</v>
      </c>
      <c r="W60" s="27">
        <f t="shared" si="14"/>
        <v>4026.2</v>
      </c>
      <c r="X60" s="27">
        <f t="shared" si="14"/>
        <v>4463.8999999999996</v>
      </c>
      <c r="Y60" s="27">
        <f t="shared" si="14"/>
        <v>4463.8999999999996</v>
      </c>
      <c r="Z60" s="27">
        <f>SUM(Z61:Z64)</f>
        <v>9446.5</v>
      </c>
      <c r="AA60" s="27">
        <f t="shared" si="14"/>
        <v>8280.6</v>
      </c>
      <c r="AB60" s="27">
        <f t="shared" si="14"/>
        <v>6248.9</v>
      </c>
      <c r="AC60" s="27">
        <f t="shared" si="14"/>
        <v>0</v>
      </c>
      <c r="AD60" s="27">
        <f>SUM(AD61:AD64)</f>
        <v>6112.1</v>
      </c>
      <c r="AE60" s="27">
        <f t="shared" si="14"/>
        <v>0</v>
      </c>
      <c r="AF60" s="59"/>
      <c r="AG60" s="29"/>
    </row>
    <row r="61" spans="1:33" ht="18.75" x14ac:dyDescent="0.3">
      <c r="A61" s="44" t="s">
        <v>29</v>
      </c>
      <c r="B61" s="45">
        <f>H61+J61+L61+N61+P61+R61+T61+V61+X61+Z61+AB61+AD61</f>
        <v>323.8</v>
      </c>
      <c r="C61" s="46">
        <f>H61+J61+L61+N61</f>
        <v>323.8</v>
      </c>
      <c r="D61" s="45">
        <f>E61</f>
        <v>323.8</v>
      </c>
      <c r="E61" s="45">
        <f>I61+K61+M61+O61+Q61+S61+U61+W61+Y61+AA61+AC61+AE61</f>
        <v>323.8</v>
      </c>
      <c r="F61" s="73">
        <f>IFERROR(E61/B61*100,0)</f>
        <v>100</v>
      </c>
      <c r="G61" s="73">
        <f>IFERROR(E61/C61*100,0)</f>
        <v>100</v>
      </c>
      <c r="H61" s="48"/>
      <c r="I61" s="48"/>
      <c r="J61" s="48"/>
      <c r="K61" s="48"/>
      <c r="L61" s="48"/>
      <c r="M61" s="48"/>
      <c r="N61" s="60">
        <v>323.8</v>
      </c>
      <c r="O61" s="48">
        <v>323.8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59"/>
      <c r="AG61" s="29"/>
    </row>
    <row r="62" spans="1:33" ht="18.75" x14ac:dyDescent="0.3">
      <c r="A62" s="44" t="s">
        <v>30</v>
      </c>
      <c r="B62" s="45">
        <f>H62+J62+L62+N62+P62+R62+T62+V62+X62+Z62+AB62+AD62</f>
        <v>98485.499999999985</v>
      </c>
      <c r="C62" s="46">
        <f>H62+J62+L62+N62+P62+R62+T62+V62+X62+Z62</f>
        <v>86124.499999999985</v>
      </c>
      <c r="D62" s="46">
        <f>E62</f>
        <v>84870.5</v>
      </c>
      <c r="E62" s="45">
        <f>I62+K62+M62+O62+Q62+S62+U62+W62+Y62+AA62+AC62+AE62</f>
        <v>84870.5</v>
      </c>
      <c r="F62" s="73">
        <f>IFERROR(E62/B62*100,0)</f>
        <v>86.175629915063652</v>
      </c>
      <c r="G62" s="73">
        <f>IFERROR(E62/C62*100,0)</f>
        <v>98.543968324924975</v>
      </c>
      <c r="H62" s="60">
        <v>10512.4</v>
      </c>
      <c r="I62" s="48">
        <v>10512.4</v>
      </c>
      <c r="J62" s="60">
        <v>10614.3</v>
      </c>
      <c r="K62" s="48">
        <v>10765.7</v>
      </c>
      <c r="L62" s="60">
        <v>8627.7000000000007</v>
      </c>
      <c r="M62" s="48">
        <v>8627.7000000000007</v>
      </c>
      <c r="N62" s="60">
        <v>15458</v>
      </c>
      <c r="O62" s="48">
        <v>15458</v>
      </c>
      <c r="P62" s="60">
        <v>8714.2000000000007</v>
      </c>
      <c r="Q62" s="48">
        <v>8522.9</v>
      </c>
      <c r="R62" s="60">
        <v>10000</v>
      </c>
      <c r="S62" s="48">
        <v>10016.6</v>
      </c>
      <c r="T62" s="60">
        <v>4915.8</v>
      </c>
      <c r="U62" s="48">
        <v>4851</v>
      </c>
      <c r="V62" s="48">
        <f>3232.9-206.7+1000</f>
        <v>4026.2000000000003</v>
      </c>
      <c r="W62" s="48">
        <v>4026.2</v>
      </c>
      <c r="X62" s="48">
        <f>3463.9+1000</f>
        <v>4463.8999999999996</v>
      </c>
      <c r="Y62" s="48">
        <v>4463.8999999999996</v>
      </c>
      <c r="Z62" s="48">
        <f>6636.5+847.1+1962.9-654.5</f>
        <v>8792</v>
      </c>
      <c r="AA62" s="48">
        <v>7626.1</v>
      </c>
      <c r="AB62" s="48">
        <v>6248.9</v>
      </c>
      <c r="AC62" s="48"/>
      <c r="AD62" s="48">
        <f>5107.3+1004.8</f>
        <v>6112.1</v>
      </c>
      <c r="AE62" s="48"/>
      <c r="AF62" s="59"/>
      <c r="AG62" s="29">
        <f>C62-D62</f>
        <v>1253.9999999999854</v>
      </c>
    </row>
    <row r="63" spans="1:33" ht="18.75" x14ac:dyDescent="0.3">
      <c r="A63" s="44" t="s">
        <v>31</v>
      </c>
      <c r="B63" s="45">
        <f>H63+J63+L63+N63+P63+R63+T63+V63+X63+Z63+AB63+AD63</f>
        <v>0</v>
      </c>
      <c r="C63" s="46">
        <f>H63</f>
        <v>0</v>
      </c>
      <c r="D63" s="46"/>
      <c r="E63" s="45">
        <f>I63+K63+M63+O63+Q63+S63+U63+W63+Y63+AA63+AC63+AE63</f>
        <v>0</v>
      </c>
      <c r="F63" s="73">
        <f>IFERROR(E63/B63*100,0)</f>
        <v>0</v>
      </c>
      <c r="G63" s="73">
        <f>IFERROR(E63/C63*100,0)</f>
        <v>0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59"/>
      <c r="AG63" s="29"/>
    </row>
    <row r="64" spans="1:33" ht="18.75" x14ac:dyDescent="0.3">
      <c r="A64" s="44" t="s">
        <v>32</v>
      </c>
      <c r="B64" s="45">
        <f>H64+J64+L64+N64+P64+R64+T64+V64+X64+Z64+AB64+AD64</f>
        <v>654.5</v>
      </c>
      <c r="C64" s="46">
        <f>H64+J64+L64+N64+P64+R64+T64+V64+X64+Z64</f>
        <v>654.5</v>
      </c>
      <c r="D64" s="46">
        <f>E64</f>
        <v>654.5</v>
      </c>
      <c r="E64" s="45">
        <f>I64+K64+M64+O64+Q64+S64+U64+W64+Y64+AA64+AC64+AE64</f>
        <v>654.5</v>
      </c>
      <c r="F64" s="73">
        <f>IFERROR(E64/B64*100,0)</f>
        <v>100</v>
      </c>
      <c r="G64" s="73">
        <f>IFERROR(E64/C64*100,0)</f>
        <v>100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>
        <v>654.5</v>
      </c>
      <c r="AA64" s="27">
        <v>654.5</v>
      </c>
      <c r="AB64" s="27"/>
      <c r="AC64" s="27"/>
      <c r="AD64" s="27"/>
      <c r="AE64" s="27"/>
      <c r="AF64" s="61"/>
      <c r="AG64" s="29"/>
    </row>
    <row r="65" spans="1:33" ht="18.75" x14ac:dyDescent="0.25">
      <c r="A65" s="80" t="s">
        <v>46</v>
      </c>
      <c r="B65" s="81"/>
      <c r="C65" s="82"/>
      <c r="D65" s="82"/>
      <c r="E65" s="81"/>
      <c r="F65" s="83"/>
      <c r="G65" s="83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5"/>
      <c r="AF65" s="86"/>
      <c r="AG65" s="29"/>
    </row>
    <row r="66" spans="1:33" ht="18.75" x14ac:dyDescent="0.3">
      <c r="A66" s="54" t="s">
        <v>28</v>
      </c>
      <c r="B66" s="56">
        <f>H66+J66+L66+N66+P66+R66+T66+V66+X66+Z66+AB66+AD66</f>
        <v>22450</v>
      </c>
      <c r="C66" s="56">
        <f>SUM(C67:C70)</f>
        <v>11232.4</v>
      </c>
      <c r="D66" s="56">
        <f>SUM(D67:D70)</f>
        <v>6052.7</v>
      </c>
      <c r="E66" s="56">
        <f>SUM(E67:E70)</f>
        <v>6052.7</v>
      </c>
      <c r="F66" s="77">
        <f>IFERROR(E66/B66*100,0)</f>
        <v>26.960801781737192</v>
      </c>
      <c r="G66" s="77">
        <f>IFERROR(E66/C66*100,0)</f>
        <v>53.886079555571385</v>
      </c>
      <c r="H66" s="27">
        <f>SUM(H67:H70)</f>
        <v>0</v>
      </c>
      <c r="I66" s="27">
        <f t="shared" ref="I66:AE66" si="15">SUM(I67:I70)</f>
        <v>0</v>
      </c>
      <c r="J66" s="27">
        <f t="shared" si="15"/>
        <v>0</v>
      </c>
      <c r="K66" s="27">
        <f t="shared" si="15"/>
        <v>0</v>
      </c>
      <c r="L66" s="58">
        <f t="shared" si="15"/>
        <v>0</v>
      </c>
      <c r="M66" s="27">
        <f t="shared" si="15"/>
        <v>0</v>
      </c>
      <c r="N66" s="27">
        <f t="shared" si="15"/>
        <v>0</v>
      </c>
      <c r="O66" s="27">
        <f t="shared" si="15"/>
        <v>0</v>
      </c>
      <c r="P66" s="27">
        <f t="shared" si="15"/>
        <v>0</v>
      </c>
      <c r="Q66" s="27">
        <f t="shared" si="15"/>
        <v>0</v>
      </c>
      <c r="R66" s="27">
        <f t="shared" si="15"/>
        <v>0</v>
      </c>
      <c r="S66" s="27">
        <f t="shared" si="15"/>
        <v>0</v>
      </c>
      <c r="T66" s="27">
        <f t="shared" si="15"/>
        <v>0</v>
      </c>
      <c r="U66" s="27">
        <f t="shared" si="15"/>
        <v>0</v>
      </c>
      <c r="V66" s="27">
        <f t="shared" si="15"/>
        <v>0</v>
      </c>
      <c r="W66" s="27">
        <f t="shared" si="15"/>
        <v>0</v>
      </c>
      <c r="X66" s="27">
        <f t="shared" si="15"/>
        <v>0</v>
      </c>
      <c r="Y66" s="27">
        <f t="shared" si="15"/>
        <v>0</v>
      </c>
      <c r="Z66" s="27">
        <f>SUM(Z67:Z70)</f>
        <v>11232.4</v>
      </c>
      <c r="AA66" s="27">
        <f t="shared" si="15"/>
        <v>6052.7</v>
      </c>
      <c r="AB66" s="27">
        <f t="shared" si="15"/>
        <v>0</v>
      </c>
      <c r="AC66" s="27">
        <f t="shared" si="15"/>
        <v>0</v>
      </c>
      <c r="AD66" s="27">
        <f t="shared" si="15"/>
        <v>11217.6</v>
      </c>
      <c r="AE66" s="27">
        <f t="shared" si="15"/>
        <v>0</v>
      </c>
      <c r="AF66" s="37"/>
      <c r="AG66" s="29"/>
    </row>
    <row r="67" spans="1:33" ht="18.75" x14ac:dyDescent="0.3">
      <c r="A67" s="44" t="s">
        <v>29</v>
      </c>
      <c r="B67" s="45">
        <f>H67+J67+L67+N67+P67+R67+T67+V67+X67+Z67+AB67+AD67</f>
        <v>0</v>
      </c>
      <c r="C67" s="46">
        <f>H67+J67+L67+N67</f>
        <v>0</v>
      </c>
      <c r="D67" s="45">
        <f>E67</f>
        <v>0</v>
      </c>
      <c r="E67" s="45">
        <f>I67+K67+M67+O67+Q67+S67+U67+W67+Y67+AA67+AC67+AE67</f>
        <v>0</v>
      </c>
      <c r="F67" s="73">
        <f>IFERROR(E67/B67*100,0)</f>
        <v>0</v>
      </c>
      <c r="G67" s="73">
        <f>IFERROR(E67/C67*100,0)</f>
        <v>0</v>
      </c>
      <c r="H67" s="48"/>
      <c r="I67" s="48"/>
      <c r="J67" s="48"/>
      <c r="K67" s="48"/>
      <c r="L67" s="48"/>
      <c r="M67" s="48"/>
      <c r="N67" s="60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37"/>
      <c r="AG67" s="29"/>
    </row>
    <row r="68" spans="1:33" ht="18.75" x14ac:dyDescent="0.3">
      <c r="A68" s="44" t="s">
        <v>30</v>
      </c>
      <c r="B68" s="45">
        <f>H68+J68+L68+N68+P68+R68+T68+V68+X68+Z68+AB68+AD68</f>
        <v>22450</v>
      </c>
      <c r="C68" s="46">
        <f>H68+J68+L68+N68+P68+R68+T68+V68+X68+Z68</f>
        <v>11232.4</v>
      </c>
      <c r="D68" s="46">
        <f>E68</f>
        <v>6052.7</v>
      </c>
      <c r="E68" s="45">
        <f>I68+K68+M68+O68+Q68+S68+U68+W68+Y68+AA68+AC68+AE68</f>
        <v>6052.7</v>
      </c>
      <c r="F68" s="73">
        <f>IFERROR(E68/B68*100,0)</f>
        <v>26.960801781737192</v>
      </c>
      <c r="G68" s="73">
        <f>IFERROR(E68/C68*100,0)</f>
        <v>53.886079555571385</v>
      </c>
      <c r="H68" s="60"/>
      <c r="I68" s="48"/>
      <c r="J68" s="60"/>
      <c r="K68" s="48"/>
      <c r="L68" s="60"/>
      <c r="M68" s="48"/>
      <c r="N68" s="60"/>
      <c r="O68" s="48"/>
      <c r="P68" s="60"/>
      <c r="Q68" s="48"/>
      <c r="R68" s="60"/>
      <c r="S68" s="48"/>
      <c r="T68" s="60"/>
      <c r="U68" s="48"/>
      <c r="V68" s="48"/>
      <c r="W68" s="48"/>
      <c r="X68" s="48"/>
      <c r="Y68" s="48"/>
      <c r="Z68" s="48">
        <v>11232.4</v>
      </c>
      <c r="AA68" s="48">
        <v>6052.7</v>
      </c>
      <c r="AB68" s="48"/>
      <c r="AC68" s="48"/>
      <c r="AD68" s="48">
        <v>11217.6</v>
      </c>
      <c r="AE68" s="48"/>
      <c r="AF68" s="37"/>
      <c r="AG68" s="29">
        <f>C68-D68</f>
        <v>5179.7</v>
      </c>
    </row>
    <row r="69" spans="1:33" ht="18.75" x14ac:dyDescent="0.3">
      <c r="A69" s="44" t="s">
        <v>31</v>
      </c>
      <c r="B69" s="45">
        <f>H69+J69+L69+N69+P69+R69+T69+V69+X69+Z69+AB69+AD69</f>
        <v>0</v>
      </c>
      <c r="C69" s="46">
        <f>H69</f>
        <v>0</v>
      </c>
      <c r="D69" s="46"/>
      <c r="E69" s="45">
        <f>I69+K69+M69+O69+Q69+S69+U69+W69+Y69+AA69+AC69+AE69</f>
        <v>0</v>
      </c>
      <c r="F69" s="73">
        <f>IFERROR(E69/B69*100,0)</f>
        <v>0</v>
      </c>
      <c r="G69" s="73">
        <f>IFERROR(E69/C69*100,0)</f>
        <v>0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37"/>
      <c r="AG69" s="29"/>
    </row>
    <row r="70" spans="1:33" ht="18.75" x14ac:dyDescent="0.3">
      <c r="A70" s="44" t="s">
        <v>32</v>
      </c>
      <c r="B70" s="45">
        <f>H70+J70+L70+N70+P70+R70+T70+V70+X70+Z70+AB70+AD70</f>
        <v>0</v>
      </c>
      <c r="C70" s="46">
        <f>H70+J70+L70+N70+P70+R70+T70+V70+X70+Z70</f>
        <v>0</v>
      </c>
      <c r="D70" s="46">
        <f>E70</f>
        <v>0</v>
      </c>
      <c r="E70" s="45">
        <f>I70+K70+M70+O70+Q70+S70+U70+W70+Y70+AA70+AC70+AE70</f>
        <v>0</v>
      </c>
      <c r="F70" s="73">
        <f>IFERROR(E70/B70*100,0)</f>
        <v>0</v>
      </c>
      <c r="G70" s="73">
        <f>IFERROR(E70/C70*100,0)</f>
        <v>0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37"/>
      <c r="AG70" s="29"/>
    </row>
    <row r="71" spans="1:33" ht="20.25" x14ac:dyDescent="0.25">
      <c r="A71" s="34" t="s">
        <v>47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6"/>
      <c r="AF71" s="59"/>
      <c r="AG71" s="29"/>
    </row>
    <row r="72" spans="1:33" ht="18.75" x14ac:dyDescent="0.3">
      <c r="A72" s="54" t="s">
        <v>28</v>
      </c>
      <c r="B72" s="55">
        <f>H72+J72+L72+N72+P72+R72+T72+V72+X72+Z72+AB72+AD72</f>
        <v>2526891.9500000002</v>
      </c>
      <c r="C72" s="55">
        <f>SUM(C73:C76)</f>
        <v>1581020.8</v>
      </c>
      <c r="D72" s="55">
        <f>SUM(D73:D76)</f>
        <v>1492312.6</v>
      </c>
      <c r="E72" s="55">
        <f>SUM(E73:E76)</f>
        <v>1492312.6</v>
      </c>
      <c r="F72" s="77">
        <f>IFERROR(E72/B72*100,0)</f>
        <v>59.057238280410054</v>
      </c>
      <c r="G72" s="77">
        <f>IFERROR(E72/C72*100,0)</f>
        <v>94.389181976606508</v>
      </c>
      <c r="H72" s="27">
        <f>SUM(H73:H76)</f>
        <v>91002.7</v>
      </c>
      <c r="I72" s="27">
        <f t="shared" ref="I72:AE72" si="16">SUM(I73:I76)</f>
        <v>85824.5</v>
      </c>
      <c r="J72" s="27">
        <f t="shared" si="16"/>
        <v>235751.1</v>
      </c>
      <c r="K72" s="27">
        <f t="shared" si="16"/>
        <v>203030.90000000002</v>
      </c>
      <c r="L72" s="27">
        <f>SUM(L73:L76)</f>
        <v>231119.5</v>
      </c>
      <c r="M72" s="27">
        <f t="shared" si="16"/>
        <v>190470.8</v>
      </c>
      <c r="N72" s="27">
        <f>SUM(N73:N76)</f>
        <v>240783.69999999998</v>
      </c>
      <c r="O72" s="27">
        <f t="shared" si="16"/>
        <v>196415.3</v>
      </c>
      <c r="P72" s="27">
        <f t="shared" si="16"/>
        <v>391465.10000000003</v>
      </c>
      <c r="Q72" s="27">
        <f t="shared" si="16"/>
        <v>238875.60000000003</v>
      </c>
      <c r="R72" s="27">
        <f t="shared" si="16"/>
        <v>215725.30000000002</v>
      </c>
      <c r="S72" s="27">
        <f t="shared" si="16"/>
        <v>191633</v>
      </c>
      <c r="T72" s="27">
        <f t="shared" si="16"/>
        <v>174676.69999999998</v>
      </c>
      <c r="U72" s="27">
        <f t="shared" si="16"/>
        <v>196544.3</v>
      </c>
      <c r="V72" s="27">
        <f t="shared" si="16"/>
        <v>110323.20000000001</v>
      </c>
      <c r="W72" s="27">
        <f t="shared" si="16"/>
        <v>2968.6</v>
      </c>
      <c r="X72" s="27">
        <f t="shared" si="16"/>
        <v>159045</v>
      </c>
      <c r="Y72" s="27">
        <f t="shared" si="16"/>
        <v>6511.9</v>
      </c>
      <c r="Z72" s="27">
        <f t="shared" si="16"/>
        <v>166350.29999999999</v>
      </c>
      <c r="AA72" s="27">
        <f t="shared" si="16"/>
        <v>5907.4</v>
      </c>
      <c r="AB72" s="27">
        <f t="shared" si="16"/>
        <v>154447.19999999998</v>
      </c>
      <c r="AC72" s="27">
        <f t="shared" si="16"/>
        <v>0</v>
      </c>
      <c r="AD72" s="27">
        <f t="shared" si="16"/>
        <v>356202.15</v>
      </c>
      <c r="AE72" s="27">
        <f t="shared" si="16"/>
        <v>0</v>
      </c>
      <c r="AF72" s="59"/>
      <c r="AG72" s="29"/>
    </row>
    <row r="73" spans="1:33" ht="18.75" x14ac:dyDescent="0.3">
      <c r="A73" s="44" t="s">
        <v>29</v>
      </c>
      <c r="B73" s="45">
        <f t="shared" ref="B73:E74" si="17">B79+B85+B91</f>
        <v>2057167.25</v>
      </c>
      <c r="C73" s="45">
        <f t="shared" si="17"/>
        <v>1251456.4000000001</v>
      </c>
      <c r="D73" s="45">
        <f t="shared" si="17"/>
        <v>1150666.6000000001</v>
      </c>
      <c r="E73" s="45">
        <f t="shared" si="17"/>
        <v>1150666.6000000001</v>
      </c>
      <c r="F73" s="73">
        <f>IFERROR(E73/B73*100,0)</f>
        <v>55.93451869312036</v>
      </c>
      <c r="G73" s="73">
        <f>IFERROR(E73/C73*100,0)</f>
        <v>91.946199643870926</v>
      </c>
      <c r="H73" s="48">
        <f>H79+H85+H91</f>
        <v>31589.799999999988</v>
      </c>
      <c r="I73" s="48">
        <f t="shared" ref="I73:AE75" si="18">I79+I85+I91</f>
        <v>26659.7</v>
      </c>
      <c r="J73" s="48">
        <f>J79+J85+J91</f>
        <v>189197.9</v>
      </c>
      <c r="K73" s="48">
        <f t="shared" si="18"/>
        <v>156766.30000000002</v>
      </c>
      <c r="L73" s="48">
        <f t="shared" si="18"/>
        <v>175119.5</v>
      </c>
      <c r="M73" s="48">
        <f t="shared" si="18"/>
        <v>134479.29999999999</v>
      </c>
      <c r="N73" s="48">
        <f>N79+N85+N91</f>
        <v>196752.9</v>
      </c>
      <c r="O73" s="48">
        <f t="shared" si="18"/>
        <v>152884</v>
      </c>
      <c r="P73" s="48">
        <f t="shared" si="18"/>
        <v>343416.2</v>
      </c>
      <c r="Q73" s="48">
        <f t="shared" si="18"/>
        <v>199670.80000000002</v>
      </c>
      <c r="R73" s="48">
        <f t="shared" si="18"/>
        <v>172221.7</v>
      </c>
      <c r="S73" s="48">
        <v>156563</v>
      </c>
      <c r="T73" s="48">
        <f t="shared" si="18"/>
        <v>136529.1</v>
      </c>
      <c r="U73" s="48">
        <f t="shared" si="18"/>
        <v>157058.29999999999</v>
      </c>
      <c r="V73" s="48">
        <f t="shared" si="18"/>
        <v>89279.3</v>
      </c>
      <c r="W73" s="48">
        <f t="shared" si="18"/>
        <v>2379.5</v>
      </c>
      <c r="X73" s="48">
        <f t="shared" si="18"/>
        <v>133829.4</v>
      </c>
      <c r="Y73" s="48">
        <f t="shared" si="18"/>
        <v>2379.5</v>
      </c>
      <c r="Z73" s="48">
        <f t="shared" si="18"/>
        <v>135931.19999999998</v>
      </c>
      <c r="AA73" s="48">
        <f t="shared" si="18"/>
        <v>1870.3</v>
      </c>
      <c r="AB73" s="48">
        <f t="shared" si="18"/>
        <v>129842.9</v>
      </c>
      <c r="AC73" s="48">
        <f t="shared" si="18"/>
        <v>0</v>
      </c>
      <c r="AD73" s="48">
        <f t="shared" si="18"/>
        <v>323457.35000000003</v>
      </c>
      <c r="AE73" s="48">
        <f t="shared" si="18"/>
        <v>0</v>
      </c>
      <c r="AF73" s="59"/>
      <c r="AG73" s="29"/>
    </row>
    <row r="74" spans="1:33" ht="18.75" x14ac:dyDescent="0.3">
      <c r="A74" s="44" t="s">
        <v>30</v>
      </c>
      <c r="B74" s="45">
        <f t="shared" si="17"/>
        <v>410352.9</v>
      </c>
      <c r="C74" s="45">
        <f t="shared" si="17"/>
        <v>294466.09999999998</v>
      </c>
      <c r="D74" s="45">
        <f t="shared" si="17"/>
        <v>300330</v>
      </c>
      <c r="E74" s="45">
        <f t="shared" si="17"/>
        <v>300330</v>
      </c>
      <c r="F74" s="73">
        <f>IFERROR(E74/B74*100,0)</f>
        <v>73.1882240871211</v>
      </c>
      <c r="G74" s="73">
        <f>IFERROR(E74/C74*100,0)</f>
        <v>101.99136674815878</v>
      </c>
      <c r="H74" s="48">
        <f>H80+H86+H92</f>
        <v>55250.3</v>
      </c>
      <c r="I74" s="48">
        <f t="shared" si="18"/>
        <v>55250.3</v>
      </c>
      <c r="J74" s="48">
        <f t="shared" si="18"/>
        <v>42410.6</v>
      </c>
      <c r="K74" s="48">
        <f t="shared" si="18"/>
        <v>42410.6</v>
      </c>
      <c r="L74" s="48">
        <f t="shared" si="18"/>
        <v>51857.599999999999</v>
      </c>
      <c r="M74" s="48">
        <f t="shared" si="18"/>
        <v>51857.599999999999</v>
      </c>
      <c r="N74" s="48">
        <f t="shared" si="18"/>
        <v>39515.4</v>
      </c>
      <c r="O74" s="48">
        <f t="shared" si="18"/>
        <v>39515.4</v>
      </c>
      <c r="P74" s="48">
        <f t="shared" si="18"/>
        <v>40251.4</v>
      </c>
      <c r="Q74" s="48">
        <f t="shared" si="18"/>
        <v>36100.6</v>
      </c>
      <c r="R74" s="48">
        <f t="shared" si="18"/>
        <v>34776</v>
      </c>
      <c r="S74" s="48">
        <v>27840</v>
      </c>
      <c r="T74" s="48">
        <f t="shared" si="18"/>
        <v>30404.799999999999</v>
      </c>
      <c r="U74" s="48">
        <f t="shared" si="18"/>
        <v>39398.800000000003</v>
      </c>
      <c r="V74" s="48">
        <f t="shared" si="18"/>
        <v>20454.8</v>
      </c>
      <c r="W74" s="48">
        <f t="shared" si="18"/>
        <v>0</v>
      </c>
      <c r="X74" s="48">
        <f t="shared" si="18"/>
        <v>21083.200000000001</v>
      </c>
      <c r="Y74" s="48">
        <f t="shared" si="18"/>
        <v>0</v>
      </c>
      <c r="Z74" s="48">
        <f t="shared" si="18"/>
        <v>25130.5</v>
      </c>
      <c r="AA74" s="48">
        <f t="shared" si="18"/>
        <v>0</v>
      </c>
      <c r="AB74" s="48">
        <f t="shared" si="18"/>
        <v>20479.900000000001</v>
      </c>
      <c r="AC74" s="48">
        <f t="shared" si="18"/>
        <v>0</v>
      </c>
      <c r="AD74" s="48">
        <f t="shared" si="18"/>
        <v>28738.399999999994</v>
      </c>
      <c r="AE74" s="48">
        <f t="shared" si="18"/>
        <v>0</v>
      </c>
      <c r="AF74" s="59"/>
      <c r="AG74" s="29"/>
    </row>
    <row r="75" spans="1:33" ht="18.75" x14ac:dyDescent="0.3">
      <c r="A75" s="44" t="s">
        <v>31</v>
      </c>
      <c r="B75" s="45">
        <f>H75+J75+L75+N75+P75+R75+T75+V75+X75+Z75+AB75+AD75</f>
        <v>49371.8</v>
      </c>
      <c r="C75" s="45">
        <f>I75+K75+M75+O75+Q75+S75+U75+W75+Y75+AA75+AC75+AE75</f>
        <v>33733.299999999996</v>
      </c>
      <c r="D75" s="46">
        <f>D81+D87+D93</f>
        <v>39951</v>
      </c>
      <c r="E75" s="46">
        <f>E81+E87+E93</f>
        <v>39951</v>
      </c>
      <c r="F75" s="73">
        <f>IFERROR(E75/B75*100,0)</f>
        <v>80.918662070250619</v>
      </c>
      <c r="G75" s="73">
        <f>IFERROR(E75/C75*100,0)</f>
        <v>118.43193520942216</v>
      </c>
      <c r="H75" s="48">
        <f>H81+H87+H93</f>
        <v>4162.6000000000004</v>
      </c>
      <c r="I75" s="48">
        <f t="shared" si="18"/>
        <v>3914.5</v>
      </c>
      <c r="J75" s="48">
        <f t="shared" si="18"/>
        <v>4142.6000000000004</v>
      </c>
      <c r="K75" s="48">
        <f t="shared" si="18"/>
        <v>3854</v>
      </c>
      <c r="L75" s="48">
        <f t="shared" si="18"/>
        <v>4142.3999999999996</v>
      </c>
      <c r="M75" s="48">
        <f t="shared" si="18"/>
        <v>4133.8999999999996</v>
      </c>
      <c r="N75" s="48">
        <f t="shared" si="18"/>
        <v>4515.3999999999996</v>
      </c>
      <c r="O75" s="48">
        <f t="shared" si="18"/>
        <v>4015.9</v>
      </c>
      <c r="P75" s="48">
        <f t="shared" si="18"/>
        <v>7797.5</v>
      </c>
      <c r="Q75" s="48">
        <f t="shared" si="18"/>
        <v>3104.2</v>
      </c>
      <c r="R75" s="48">
        <f t="shared" si="18"/>
        <v>7257.6</v>
      </c>
      <c r="S75" s="48">
        <v>5865</v>
      </c>
      <c r="T75" s="48">
        <f t="shared" si="18"/>
        <v>212.8</v>
      </c>
      <c r="U75" s="48">
        <f t="shared" si="18"/>
        <v>87.2</v>
      </c>
      <c r="V75" s="48">
        <f t="shared" si="18"/>
        <v>589.1</v>
      </c>
      <c r="W75" s="48">
        <f t="shared" si="18"/>
        <v>589.1</v>
      </c>
      <c r="X75" s="48">
        <f t="shared" si="18"/>
        <v>4132.3999999999996</v>
      </c>
      <c r="Y75" s="48">
        <f t="shared" si="18"/>
        <v>4132.3999999999996</v>
      </c>
      <c r="Z75" s="48">
        <f t="shared" si="18"/>
        <v>4288.5999999999995</v>
      </c>
      <c r="AA75" s="48">
        <f t="shared" si="18"/>
        <v>4037.1</v>
      </c>
      <c r="AB75" s="48">
        <f t="shared" si="18"/>
        <v>4124.3999999999996</v>
      </c>
      <c r="AC75" s="48">
        <f t="shared" si="18"/>
        <v>0</v>
      </c>
      <c r="AD75" s="48">
        <f t="shared" si="18"/>
        <v>4006.4</v>
      </c>
      <c r="AE75" s="48">
        <f t="shared" si="18"/>
        <v>0</v>
      </c>
      <c r="AF75" s="59"/>
      <c r="AG75" s="29"/>
    </row>
    <row r="76" spans="1:33" ht="18.75" x14ac:dyDescent="0.3">
      <c r="A76" s="44" t="s">
        <v>32</v>
      </c>
      <c r="B76" s="45">
        <f>H76+J76+L76+N76+P76+R76+T76+V76+X76+Z76+AB76+AD76</f>
        <v>10000</v>
      </c>
      <c r="C76" s="45">
        <f>I76+K76+M76+O76+Q76+S76+U76+W76+Y76+AA76+AC76+AE76</f>
        <v>1365</v>
      </c>
      <c r="D76" s="46">
        <f>D82+D88+D94</f>
        <v>1365</v>
      </c>
      <c r="E76" s="45">
        <f>I76+K76+M76+O76+Q76+S76+U76+W76+Y76+AA76+AC76+AE76</f>
        <v>1365</v>
      </c>
      <c r="F76" s="73">
        <f>IFERROR(E76/B76*100,0)</f>
        <v>13.65</v>
      </c>
      <c r="G76" s="73">
        <f>IFERROR(E76/C76*100,0)</f>
        <v>100</v>
      </c>
      <c r="H76" s="48">
        <f>H82+H88+H94</f>
        <v>0</v>
      </c>
      <c r="I76" s="48">
        <f t="shared" ref="I76:AE76" si="19">I82</f>
        <v>0</v>
      </c>
      <c r="J76" s="48">
        <f t="shared" si="19"/>
        <v>0</v>
      </c>
      <c r="K76" s="48">
        <f t="shared" si="19"/>
        <v>0</v>
      </c>
      <c r="L76" s="48">
        <f t="shared" si="19"/>
        <v>0</v>
      </c>
      <c r="M76" s="48">
        <f t="shared" si="19"/>
        <v>0</v>
      </c>
      <c r="N76" s="48">
        <f t="shared" si="19"/>
        <v>0</v>
      </c>
      <c r="O76" s="48">
        <f t="shared" si="19"/>
        <v>0</v>
      </c>
      <c r="P76" s="48">
        <f t="shared" si="19"/>
        <v>0</v>
      </c>
      <c r="Q76" s="48">
        <f t="shared" si="19"/>
        <v>0</v>
      </c>
      <c r="R76" s="48">
        <f t="shared" si="19"/>
        <v>1470</v>
      </c>
      <c r="S76" s="48">
        <f t="shared" si="19"/>
        <v>1365</v>
      </c>
      <c r="T76" s="48">
        <f t="shared" si="19"/>
        <v>7530</v>
      </c>
      <c r="U76" s="48">
        <f t="shared" si="19"/>
        <v>0</v>
      </c>
      <c r="V76" s="48">
        <f t="shared" si="19"/>
        <v>0</v>
      </c>
      <c r="W76" s="48">
        <f t="shared" si="19"/>
        <v>0</v>
      </c>
      <c r="X76" s="48">
        <f t="shared" si="19"/>
        <v>0</v>
      </c>
      <c r="Y76" s="48">
        <f t="shared" si="19"/>
        <v>0</v>
      </c>
      <c r="Z76" s="48">
        <f t="shared" si="19"/>
        <v>1000</v>
      </c>
      <c r="AA76" s="48">
        <f t="shared" si="19"/>
        <v>0</v>
      </c>
      <c r="AB76" s="48">
        <f t="shared" si="19"/>
        <v>0</v>
      </c>
      <c r="AC76" s="48">
        <f t="shared" si="19"/>
        <v>0</v>
      </c>
      <c r="AD76" s="48">
        <f t="shared" si="19"/>
        <v>0</v>
      </c>
      <c r="AE76" s="48">
        <f t="shared" si="19"/>
        <v>0</v>
      </c>
      <c r="AF76" s="59"/>
      <c r="AG76" s="87"/>
    </row>
    <row r="77" spans="1:33" ht="18.75" x14ac:dyDescent="0.25">
      <c r="A77" s="50" t="s">
        <v>48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2"/>
      <c r="AF77" s="59"/>
      <c r="AG77" s="29"/>
    </row>
    <row r="78" spans="1:33" ht="56.25" x14ac:dyDescent="0.3">
      <c r="A78" s="54" t="s">
        <v>28</v>
      </c>
      <c r="B78" s="55">
        <f>H78+J78+L78+N78+P78+R78+T78+V78+X78+Z78+AB78+AD78</f>
        <v>2461741.35</v>
      </c>
      <c r="C78" s="56">
        <f>SUM(C79:C82)</f>
        <v>1575399.4</v>
      </c>
      <c r="D78" s="56">
        <f>SUM(D79:D82)</f>
        <v>1471556.8</v>
      </c>
      <c r="E78" s="56">
        <f>SUM(E79:E82)</f>
        <v>1471556.8</v>
      </c>
      <c r="F78" s="77">
        <f>IFERROR(E78/B78*100,0)</f>
        <v>59.777067968574357</v>
      </c>
      <c r="G78" s="77">
        <f>IFERROR(E78/C78*100,0)</f>
        <v>93.408490570708608</v>
      </c>
      <c r="H78" s="27">
        <f>SUM(H79:H82)</f>
        <v>91002.7</v>
      </c>
      <c r="I78" s="27">
        <f t="shared" ref="I78:AE78" si="20">SUM(I79:I82)</f>
        <v>85824.5</v>
      </c>
      <c r="J78" s="27">
        <f>SUM(J79:J82)</f>
        <v>233481.5</v>
      </c>
      <c r="K78" s="27">
        <f>SUM(K79:K82)</f>
        <v>200769.30000000002</v>
      </c>
      <c r="L78" s="27">
        <f>SUM(L79:L82)</f>
        <v>228817.1</v>
      </c>
      <c r="M78" s="27">
        <f>SUM(M79:M82)</f>
        <v>188176.4</v>
      </c>
      <c r="N78" s="27">
        <f t="shared" si="20"/>
        <v>238365.99999999997</v>
      </c>
      <c r="O78" s="27">
        <f t="shared" si="20"/>
        <v>193989.59999999998</v>
      </c>
      <c r="P78" s="27">
        <f t="shared" si="20"/>
        <v>389138.2</v>
      </c>
      <c r="Q78" s="27">
        <f t="shared" si="20"/>
        <v>236549.00000000003</v>
      </c>
      <c r="R78" s="27">
        <f t="shared" si="20"/>
        <v>213362.6</v>
      </c>
      <c r="S78" s="27">
        <f t="shared" si="20"/>
        <v>363400.60000000003</v>
      </c>
      <c r="T78" s="27">
        <f t="shared" si="20"/>
        <v>172221.19999999998</v>
      </c>
      <c r="U78" s="27">
        <f t="shared" si="20"/>
        <v>194088.8</v>
      </c>
      <c r="V78" s="27">
        <f t="shared" si="20"/>
        <v>107943.70000000001</v>
      </c>
      <c r="W78" s="27">
        <f t="shared" si="20"/>
        <v>589.1</v>
      </c>
      <c r="X78" s="27">
        <f t="shared" si="20"/>
        <v>156665.5</v>
      </c>
      <c r="Y78" s="27">
        <f t="shared" si="20"/>
        <v>4132.3999999999996</v>
      </c>
      <c r="Z78" s="27">
        <f t="shared" si="20"/>
        <v>164480</v>
      </c>
      <c r="AA78" s="27">
        <f t="shared" si="20"/>
        <v>4037.1</v>
      </c>
      <c r="AB78" s="27">
        <f t="shared" si="20"/>
        <v>154027.19999999998</v>
      </c>
      <c r="AC78" s="27">
        <f t="shared" si="20"/>
        <v>0</v>
      </c>
      <c r="AD78" s="27">
        <f t="shared" si="20"/>
        <v>312235.65000000002</v>
      </c>
      <c r="AE78" s="27">
        <f t="shared" si="20"/>
        <v>0</v>
      </c>
      <c r="AF78" s="72" t="s">
        <v>49</v>
      </c>
      <c r="AG78" s="29">
        <f>C78-E78</f>
        <v>103842.59999999986</v>
      </c>
    </row>
    <row r="79" spans="1:33" ht="18.75" x14ac:dyDescent="0.3">
      <c r="A79" s="44" t="s">
        <v>29</v>
      </c>
      <c r="B79" s="45">
        <f>H79+J79+L79+N79+P79+R79+T79+V79+X79+Z79+AB79+AD79</f>
        <v>1992016.65</v>
      </c>
      <c r="C79" s="46">
        <f>H79+J79+L79+N79+P79+R79+T79</f>
        <v>1230692.3</v>
      </c>
      <c r="D79" s="46">
        <f>E79</f>
        <v>1129910.8</v>
      </c>
      <c r="E79" s="45">
        <f>I79+K79+M79+O79+Q79+S79+U79+W79+Y79+AA79+AC79+AE79</f>
        <v>1129910.8</v>
      </c>
      <c r="F79" s="73">
        <f>IFERROR(E79/B79*100,0)</f>
        <v>56.721955612168209</v>
      </c>
      <c r="G79" s="73">
        <f>IFERROR(E79/C79*100,0)</f>
        <v>91.810991260772497</v>
      </c>
      <c r="H79" s="48">
        <f>131589.8-100000</f>
        <v>31589.799999999988</v>
      </c>
      <c r="I79" s="48">
        <v>26659.7</v>
      </c>
      <c r="J79" s="48">
        <v>186928.3</v>
      </c>
      <c r="K79" s="48">
        <v>154504.70000000001</v>
      </c>
      <c r="L79" s="48">
        <v>172817.1</v>
      </c>
      <c r="M79" s="48">
        <v>132184.9</v>
      </c>
      <c r="N79" s="48">
        <f>194143.9+191.3</f>
        <v>194335.19999999998</v>
      </c>
      <c r="O79" s="48">
        <f>149792.9+474.1+191.3</f>
        <v>150458.29999999999</v>
      </c>
      <c r="P79" s="48">
        <v>341089.3</v>
      </c>
      <c r="Q79" s="48">
        <v>197344.2</v>
      </c>
      <c r="R79" s="48">
        <v>169859</v>
      </c>
      <c r="S79" s="48">
        <v>314156.2</v>
      </c>
      <c r="T79" s="48">
        <f>132796.4+1277.2</f>
        <v>134073.60000000001</v>
      </c>
      <c r="U79" s="48">
        <f>779+153823.8</f>
        <v>154602.79999999999</v>
      </c>
      <c r="V79" s="48">
        <v>86899.8</v>
      </c>
      <c r="W79" s="48"/>
      <c r="X79" s="48">
        <v>131449.9</v>
      </c>
      <c r="Y79" s="48"/>
      <c r="Z79" s="48">
        <v>134060.9</v>
      </c>
      <c r="AA79" s="48"/>
      <c r="AB79" s="48">
        <v>129422.9</v>
      </c>
      <c r="AC79" s="48"/>
      <c r="AD79" s="48">
        <f>158639.7+100000-6479.2+23717.3+5081.65-1468.6</f>
        <v>279490.85000000003</v>
      </c>
      <c r="AE79" s="48"/>
      <c r="AF79" s="72"/>
      <c r="AG79" s="29"/>
    </row>
    <row r="80" spans="1:33" ht="18.75" x14ac:dyDescent="0.3">
      <c r="A80" s="44" t="s">
        <v>30</v>
      </c>
      <c r="B80" s="45">
        <f>H80+J80+L80+N80+P80+R80+T80+V80+X80+Z80+AB80+AD80</f>
        <v>410352.9</v>
      </c>
      <c r="C80" s="46">
        <f>H80+J80+L80+N80+P80+R80+T80</f>
        <v>294466.09999999998</v>
      </c>
      <c r="D80" s="46">
        <f>E80</f>
        <v>300330</v>
      </c>
      <c r="E80" s="45">
        <f>I80+K80+M80+O80+Q80+S80+U80+W80+Y80+AA80+AC80+AE80</f>
        <v>300330</v>
      </c>
      <c r="F80" s="73">
        <f>IFERROR(E80/B80*100,0)</f>
        <v>73.1882240871211</v>
      </c>
      <c r="G80" s="73">
        <f>IFERROR(E80/C80*100,0)</f>
        <v>101.99136674815878</v>
      </c>
      <c r="H80" s="48">
        <v>55250.3</v>
      </c>
      <c r="I80" s="48">
        <v>55250.3</v>
      </c>
      <c r="J80" s="48">
        <v>42410.6</v>
      </c>
      <c r="K80" s="48">
        <v>42410.6</v>
      </c>
      <c r="L80" s="48">
        <v>51857.599999999999</v>
      </c>
      <c r="M80" s="48">
        <v>51857.599999999999</v>
      </c>
      <c r="N80" s="48">
        <v>39515.4</v>
      </c>
      <c r="O80" s="48">
        <v>39515.4</v>
      </c>
      <c r="P80" s="48">
        <v>40251.4</v>
      </c>
      <c r="Q80" s="48">
        <v>36100.6</v>
      </c>
      <c r="R80" s="48">
        <v>34776</v>
      </c>
      <c r="S80" s="48">
        <v>35796.699999999997</v>
      </c>
      <c r="T80" s="48">
        <f>29404.8+1000</f>
        <v>30404.799999999999</v>
      </c>
      <c r="U80" s="48">
        <v>39398.800000000003</v>
      </c>
      <c r="V80" s="48">
        <f>1000+19454.8</f>
        <v>20454.8</v>
      </c>
      <c r="W80" s="48"/>
      <c r="X80" s="48">
        <f>20876.2+207</f>
        <v>21083.200000000001</v>
      </c>
      <c r="Y80" s="48"/>
      <c r="Z80" s="48">
        <f>1000+24130.5</f>
        <v>25130.5</v>
      </c>
      <c r="AA80" s="48"/>
      <c r="AB80" s="48">
        <v>20479.900000000001</v>
      </c>
      <c r="AC80" s="48"/>
      <c r="AD80" s="48">
        <f>42123.6+0.2-12675.7-709.7</f>
        <v>28738.399999999994</v>
      </c>
      <c r="AE80" s="48"/>
      <c r="AF80" s="72"/>
      <c r="AG80" s="29"/>
    </row>
    <row r="81" spans="1:33" ht="18.75" x14ac:dyDescent="0.3">
      <c r="A81" s="44" t="s">
        <v>31</v>
      </c>
      <c r="B81" s="88">
        <f>H81+J81+L81+N81+P81+R81+T81+V81+X81+Z81+AB81+AD81</f>
        <v>49371.8</v>
      </c>
      <c r="C81" s="46">
        <f>H81+J81+L81+N81+P81+R81+T81+V81+X81+Z81</f>
        <v>41241</v>
      </c>
      <c r="D81" s="46">
        <f>E81</f>
        <v>39951</v>
      </c>
      <c r="E81" s="45">
        <f>I81+K81+M81+O81+Q81+S81+U81+W81+Y81+AA81+AC81+AE81</f>
        <v>39951</v>
      </c>
      <c r="F81" s="73">
        <f>IFERROR(E81/B81*100,0)</f>
        <v>80.918662070250619</v>
      </c>
      <c r="G81" s="73">
        <f>IFERROR(E81/C81*100,0)</f>
        <v>96.872044809776682</v>
      </c>
      <c r="H81" s="48">
        <v>4162.6000000000004</v>
      </c>
      <c r="I81" s="48">
        <v>3914.5</v>
      </c>
      <c r="J81" s="48">
        <v>4142.6000000000004</v>
      </c>
      <c r="K81" s="48">
        <v>3854</v>
      </c>
      <c r="L81" s="48">
        <v>4142.3999999999996</v>
      </c>
      <c r="M81" s="48">
        <v>4133.8999999999996</v>
      </c>
      <c r="N81" s="48">
        <v>4515.3999999999996</v>
      </c>
      <c r="O81" s="48">
        <v>4015.9</v>
      </c>
      <c r="P81" s="48">
        <v>7797.5</v>
      </c>
      <c r="Q81" s="48">
        <v>3104.2</v>
      </c>
      <c r="R81" s="48">
        <v>7257.6</v>
      </c>
      <c r="S81" s="48">
        <v>12082.7</v>
      </c>
      <c r="T81" s="48">
        <v>212.8</v>
      </c>
      <c r="U81" s="48">
        <v>87.2</v>
      </c>
      <c r="V81" s="48">
        <v>589.1</v>
      </c>
      <c r="W81" s="48">
        <v>589.1</v>
      </c>
      <c r="X81" s="48">
        <v>4132.3999999999996</v>
      </c>
      <c r="Y81" s="48">
        <v>4132.3999999999996</v>
      </c>
      <c r="Z81" s="48">
        <f>156.2+4132.4</f>
        <v>4288.5999999999995</v>
      </c>
      <c r="AA81" s="48">
        <v>4037.1</v>
      </c>
      <c r="AB81" s="48">
        <v>4124.3999999999996</v>
      </c>
      <c r="AC81" s="48"/>
      <c r="AD81" s="48">
        <v>4006.4</v>
      </c>
      <c r="AE81" s="27"/>
      <c r="AF81" s="37"/>
      <c r="AG81" s="29"/>
    </row>
    <row r="82" spans="1:33" ht="18.75" x14ac:dyDescent="0.3">
      <c r="A82" s="44" t="s">
        <v>32</v>
      </c>
      <c r="B82" s="89">
        <f>H82+J82+L82+N82+P82+R82+T82+V82+X82+Z82+AB82+AD82</f>
        <v>10000</v>
      </c>
      <c r="C82" s="46">
        <f>H82+J82+L82+N82+P82+R82+T82</f>
        <v>9000</v>
      </c>
      <c r="D82" s="46">
        <f>E82</f>
        <v>1365</v>
      </c>
      <c r="E82" s="45">
        <f>I82+K82+M82+O82+Q82+S82+U82+W82+Y82+AA82+AC82+AE82</f>
        <v>1365</v>
      </c>
      <c r="F82" s="73">
        <f>IFERROR(E82/B82*100,0)</f>
        <v>13.65</v>
      </c>
      <c r="G82" s="73">
        <f>IFERROR(E82/C82*100,0)</f>
        <v>15.166666666666668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>
        <v>1470</v>
      </c>
      <c r="S82" s="27">
        <v>1365</v>
      </c>
      <c r="T82" s="27">
        <v>7530</v>
      </c>
      <c r="U82" s="27"/>
      <c r="V82" s="27"/>
      <c r="W82" s="27"/>
      <c r="X82" s="48"/>
      <c r="Y82" s="48"/>
      <c r="Z82" s="48">
        <v>1000</v>
      </c>
      <c r="AA82" s="48"/>
      <c r="AB82" s="48"/>
      <c r="AC82" s="48"/>
      <c r="AD82" s="48"/>
      <c r="AE82" s="27"/>
      <c r="AF82" s="72"/>
      <c r="AG82" s="29"/>
    </row>
    <row r="83" spans="1:33" ht="18.75" x14ac:dyDescent="0.25">
      <c r="A83" s="50" t="s">
        <v>50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2"/>
      <c r="AF83" s="37"/>
      <c r="AG83" s="29"/>
    </row>
    <row r="84" spans="1:33" ht="18.75" x14ac:dyDescent="0.3">
      <c r="A84" s="54" t="s">
        <v>28</v>
      </c>
      <c r="B84" s="55">
        <f>H84+J84+L84+N84+P84+R84+T84+V84+X84+Z84+AB84+AD84</f>
        <v>8400</v>
      </c>
      <c r="C84" s="90">
        <f>SUM(C85:C88)</f>
        <v>3884</v>
      </c>
      <c r="D84" s="90">
        <f>SUM(D85:D88)</f>
        <v>3876</v>
      </c>
      <c r="E84" s="90">
        <f>SUM(E85:E88)</f>
        <v>3876</v>
      </c>
      <c r="F84" s="77">
        <f>IFERROR(E84/B84*100,0)</f>
        <v>46.142857142857139</v>
      </c>
      <c r="G84" s="77">
        <f>IFERROR(E84/C84*100,0)</f>
        <v>99.794026776519047</v>
      </c>
      <c r="H84" s="58">
        <f>SUM(H85:H88)</f>
        <v>0</v>
      </c>
      <c r="I84" s="27">
        <f t="shared" ref="I84:AE84" si="21">SUM(I85:I88)</f>
        <v>0</v>
      </c>
      <c r="J84" s="27">
        <f t="shared" si="21"/>
        <v>420</v>
      </c>
      <c r="K84" s="27">
        <f t="shared" si="21"/>
        <v>412</v>
      </c>
      <c r="L84" s="27">
        <f t="shared" si="21"/>
        <v>420</v>
      </c>
      <c r="M84" s="27">
        <f t="shared" si="21"/>
        <v>412</v>
      </c>
      <c r="N84" s="27">
        <f t="shared" si="21"/>
        <v>420</v>
      </c>
      <c r="O84" s="27">
        <f t="shared" si="21"/>
        <v>428</v>
      </c>
      <c r="P84" s="27">
        <f t="shared" si="21"/>
        <v>420</v>
      </c>
      <c r="Q84" s="27">
        <f t="shared" si="21"/>
        <v>420</v>
      </c>
      <c r="R84" s="27">
        <f t="shared" si="21"/>
        <v>420</v>
      </c>
      <c r="S84" s="27">
        <f t="shared" si="21"/>
        <v>420</v>
      </c>
      <c r="T84" s="27">
        <f t="shared" si="21"/>
        <v>496</v>
      </c>
      <c r="U84" s="27">
        <f t="shared" si="21"/>
        <v>496</v>
      </c>
      <c r="V84" s="27">
        <f t="shared" si="21"/>
        <v>420</v>
      </c>
      <c r="W84" s="27">
        <f t="shared" si="21"/>
        <v>420</v>
      </c>
      <c r="X84" s="27">
        <f t="shared" si="21"/>
        <v>420</v>
      </c>
      <c r="Y84" s="27">
        <f t="shared" si="21"/>
        <v>420</v>
      </c>
      <c r="Z84" s="27">
        <f t="shared" si="21"/>
        <v>448</v>
      </c>
      <c r="AA84" s="27">
        <f t="shared" si="21"/>
        <v>448</v>
      </c>
      <c r="AB84" s="27">
        <f t="shared" si="21"/>
        <v>420</v>
      </c>
      <c r="AC84" s="27">
        <f t="shared" si="21"/>
        <v>0</v>
      </c>
      <c r="AD84" s="27">
        <f t="shared" si="21"/>
        <v>4096</v>
      </c>
      <c r="AE84" s="27">
        <f t="shared" si="21"/>
        <v>0</v>
      </c>
      <c r="AF84" s="37"/>
      <c r="AG84" s="29"/>
    </row>
    <row r="85" spans="1:33" ht="56.25" x14ac:dyDescent="0.3">
      <c r="A85" s="44" t="s">
        <v>29</v>
      </c>
      <c r="B85" s="45">
        <f>H85+J85+L85+N85+P85+R85+T85+V85+X85+Z85+AB85+AD85</f>
        <v>8400</v>
      </c>
      <c r="C85" s="46">
        <f>H85+J85+L85+N85+P85+R85+T85+V85+X85+Z85</f>
        <v>3884</v>
      </c>
      <c r="D85" s="46">
        <f>E85</f>
        <v>3876</v>
      </c>
      <c r="E85" s="45">
        <f>I85+K85+M85+O85+Q85+S85+U85+W85+Y85+AA85+AC85+AE85</f>
        <v>3876</v>
      </c>
      <c r="F85" s="73">
        <f>IFERROR(E85/B85*100,0)</f>
        <v>46.142857142857139</v>
      </c>
      <c r="G85" s="73">
        <f>IFERROR(E85/C85*100,0)</f>
        <v>99.794026776519047</v>
      </c>
      <c r="H85" s="48"/>
      <c r="I85" s="48"/>
      <c r="J85" s="60">
        <v>420</v>
      </c>
      <c r="K85" s="48">
        <v>412</v>
      </c>
      <c r="L85" s="60">
        <v>420</v>
      </c>
      <c r="M85" s="48">
        <v>412</v>
      </c>
      <c r="N85" s="60">
        <v>420</v>
      </c>
      <c r="O85" s="48">
        <v>428</v>
      </c>
      <c r="P85" s="60">
        <v>420</v>
      </c>
      <c r="Q85" s="48">
        <v>420</v>
      </c>
      <c r="R85" s="60">
        <v>420</v>
      </c>
      <c r="S85" s="48">
        <v>420</v>
      </c>
      <c r="T85" s="60">
        <v>496</v>
      </c>
      <c r="U85" s="48">
        <v>496</v>
      </c>
      <c r="V85" s="48">
        <v>420</v>
      </c>
      <c r="W85" s="48">
        <v>420</v>
      </c>
      <c r="X85" s="48">
        <v>420</v>
      </c>
      <c r="Y85" s="48">
        <v>420</v>
      </c>
      <c r="Z85" s="48">
        <f>28+420</f>
        <v>448</v>
      </c>
      <c r="AA85" s="48">
        <v>448</v>
      </c>
      <c r="AB85" s="48">
        <v>420</v>
      </c>
      <c r="AC85" s="48"/>
      <c r="AD85" s="48">
        <f>7560-76-3360-28</f>
        <v>4096</v>
      </c>
      <c r="AE85" s="48"/>
      <c r="AF85" s="91" t="s">
        <v>51</v>
      </c>
      <c r="AG85" s="29">
        <f>C85-E85</f>
        <v>8</v>
      </c>
    </row>
    <row r="86" spans="1:33" ht="18.75" x14ac:dyDescent="0.3">
      <c r="A86" s="44" t="s">
        <v>30</v>
      </c>
      <c r="B86" s="92">
        <f>H86+J86+L86+N86+P86+R86+T86+V86+X86+Z86+AB86+AD86</f>
        <v>0</v>
      </c>
      <c r="C86" s="46">
        <f>H86</f>
        <v>0</v>
      </c>
      <c r="D86" s="93"/>
      <c r="E86" s="92">
        <f>I86+K86+M86+O86+Q86+S86+U86+W86+Y86+AA86+AC86+AE86</f>
        <v>0</v>
      </c>
      <c r="F86" s="73">
        <f>IFERROR(E86/B86*100,0)</f>
        <v>0</v>
      </c>
      <c r="G86" s="73">
        <f>IFERROR(E86/C86*100,0)</f>
        <v>0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37"/>
      <c r="AG86" s="29"/>
    </row>
    <row r="87" spans="1:33" ht="18.75" x14ac:dyDescent="0.3">
      <c r="A87" s="44" t="s">
        <v>31</v>
      </c>
      <c r="B87" s="92">
        <f>H87+J87+L87+N87+P87+R87+T87+V87+X87+Z87+AB87+AD87</f>
        <v>0</v>
      </c>
      <c r="C87" s="46">
        <f>H87</f>
        <v>0</v>
      </c>
      <c r="D87" s="93"/>
      <c r="E87" s="92">
        <f>I87+K87+M87+O87+Q87+S87+U87+W87+Y87+AA87+AC87+AE87</f>
        <v>0</v>
      </c>
      <c r="F87" s="73">
        <f>IFERROR(E87/B87*100,0)</f>
        <v>0</v>
      </c>
      <c r="G87" s="73">
        <f>IFERROR(E87/C87*100,0)</f>
        <v>0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37"/>
      <c r="AG87" s="29"/>
    </row>
    <row r="88" spans="1:33" ht="18.75" x14ac:dyDescent="0.3">
      <c r="A88" s="44" t="s">
        <v>32</v>
      </c>
      <c r="B88" s="92">
        <f>H88+J88+L88+N88+P88+R88+T88+V88+X88+Z88+AB88+AD88</f>
        <v>0</v>
      </c>
      <c r="C88" s="46">
        <f>H88</f>
        <v>0</v>
      </c>
      <c r="D88" s="93"/>
      <c r="E88" s="92">
        <f>I88+K88+M88+O88+Q88+S88+U88+W88+Y88+AA88+AC88+AE88</f>
        <v>0</v>
      </c>
      <c r="F88" s="73">
        <f>IFERROR(E88/B88*100,0)</f>
        <v>0</v>
      </c>
      <c r="G88" s="73">
        <f>IFERROR(E88/C88*100,0)</f>
        <v>0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37"/>
      <c r="AG88" s="29"/>
    </row>
    <row r="89" spans="1:33" ht="18.75" x14ac:dyDescent="0.25">
      <c r="A89" s="50" t="s">
        <v>52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2"/>
      <c r="AF89" s="37"/>
      <c r="AG89" s="29"/>
    </row>
    <row r="90" spans="1:33" ht="18.75" x14ac:dyDescent="0.3">
      <c r="A90" s="54" t="s">
        <v>28</v>
      </c>
      <c r="B90" s="55">
        <f>H90+J90+L90+N90+P90+R90+T90+V90+X90+Z90+AB90+AD90</f>
        <v>56750.600000000006</v>
      </c>
      <c r="C90" s="90">
        <f>SUM(C91:C94)</f>
        <v>16880.100000000002</v>
      </c>
      <c r="D90" s="90">
        <f>SUM(D91:D94)</f>
        <v>16879.8</v>
      </c>
      <c r="E90" s="90">
        <f>SUM(E91:E94)</f>
        <v>16879.8</v>
      </c>
      <c r="F90" s="77">
        <f>IFERROR(E90/B90*100,0)</f>
        <v>29.743826496988575</v>
      </c>
      <c r="G90" s="77">
        <f>IFERROR(E90/C90*100,0)</f>
        <v>99.998222759343818</v>
      </c>
      <c r="H90" s="27">
        <f>SUM(H91:H94)</f>
        <v>0</v>
      </c>
      <c r="I90" s="27">
        <f t="shared" ref="I90:AE90" si="22">SUM(I91:I94)</f>
        <v>0</v>
      </c>
      <c r="J90" s="27">
        <f t="shared" si="22"/>
        <v>1849.6</v>
      </c>
      <c r="K90" s="27">
        <f t="shared" si="22"/>
        <v>1849.6</v>
      </c>
      <c r="L90" s="27">
        <f t="shared" si="22"/>
        <v>1882.4</v>
      </c>
      <c r="M90" s="27">
        <f t="shared" si="22"/>
        <v>1882.4</v>
      </c>
      <c r="N90" s="27">
        <f t="shared" si="22"/>
        <v>1997.7</v>
      </c>
      <c r="O90" s="27">
        <f t="shared" si="22"/>
        <v>1997.7</v>
      </c>
      <c r="P90" s="27">
        <f t="shared" si="22"/>
        <v>1906.9</v>
      </c>
      <c r="Q90" s="27">
        <f t="shared" si="22"/>
        <v>1906.6</v>
      </c>
      <c r="R90" s="27">
        <f t="shared" si="22"/>
        <v>1942.7</v>
      </c>
      <c r="S90" s="27">
        <f t="shared" si="22"/>
        <v>1942.7</v>
      </c>
      <c r="T90" s="27">
        <f t="shared" si="22"/>
        <v>1959.5</v>
      </c>
      <c r="U90" s="27">
        <f t="shared" si="22"/>
        <v>1959.5</v>
      </c>
      <c r="V90" s="27">
        <f t="shared" si="22"/>
        <v>1959.5</v>
      </c>
      <c r="W90" s="27">
        <f t="shared" si="22"/>
        <v>1959.5</v>
      </c>
      <c r="X90" s="27">
        <f t="shared" si="22"/>
        <v>1959.5</v>
      </c>
      <c r="Y90" s="27">
        <f t="shared" si="22"/>
        <v>1959.5</v>
      </c>
      <c r="Z90" s="27">
        <f t="shared" si="22"/>
        <v>1422.3</v>
      </c>
      <c r="AA90" s="27">
        <f t="shared" si="22"/>
        <v>1422.3</v>
      </c>
      <c r="AB90" s="27">
        <f t="shared" si="22"/>
        <v>0</v>
      </c>
      <c r="AC90" s="27">
        <f t="shared" si="22"/>
        <v>0</v>
      </c>
      <c r="AD90" s="27">
        <f t="shared" si="22"/>
        <v>39870.5</v>
      </c>
      <c r="AE90" s="27">
        <f t="shared" si="22"/>
        <v>0</v>
      </c>
      <c r="AF90" s="37"/>
      <c r="AG90" s="29"/>
    </row>
    <row r="91" spans="1:33" ht="75" x14ac:dyDescent="0.3">
      <c r="A91" s="44" t="s">
        <v>29</v>
      </c>
      <c r="B91" s="45">
        <f>H91+J91+L91+N91+P91+R91+T91+V91+X91+Z91+AB91+AD91</f>
        <v>56750.600000000006</v>
      </c>
      <c r="C91" s="46">
        <f>H91+J91+L91+N91+P91+R91+T91+V91+X91+Z91</f>
        <v>16880.100000000002</v>
      </c>
      <c r="D91" s="46">
        <f>E91</f>
        <v>16879.8</v>
      </c>
      <c r="E91" s="45">
        <f>I91+K91+M91+O91+Q91+S91+U91+W91+Y91+AA91+AC91+AE91</f>
        <v>16879.8</v>
      </c>
      <c r="F91" s="73">
        <f>IFERROR(E91/B91*100,0)</f>
        <v>29.743826496988575</v>
      </c>
      <c r="G91" s="73">
        <f>IFERROR(E91/C91*100,0)</f>
        <v>99.998222759343818</v>
      </c>
      <c r="H91" s="48"/>
      <c r="I91" s="48"/>
      <c r="J91" s="48">
        <v>1849.6</v>
      </c>
      <c r="K91" s="48">
        <v>1849.6</v>
      </c>
      <c r="L91" s="48">
        <v>1882.4</v>
      </c>
      <c r="M91" s="48">
        <v>1882.4</v>
      </c>
      <c r="N91" s="48">
        <v>1997.7</v>
      </c>
      <c r="O91" s="48">
        <v>1997.7</v>
      </c>
      <c r="P91" s="60">
        <v>1906.9</v>
      </c>
      <c r="Q91" s="48">
        <v>1906.6</v>
      </c>
      <c r="R91" s="60">
        <v>1942.7</v>
      </c>
      <c r="S91" s="48">
        <v>1942.7</v>
      </c>
      <c r="T91" s="60">
        <v>1959.5</v>
      </c>
      <c r="U91" s="48">
        <v>1959.5</v>
      </c>
      <c r="V91" s="60">
        <v>1959.5</v>
      </c>
      <c r="W91" s="48">
        <v>1959.5</v>
      </c>
      <c r="X91" s="60">
        <v>1959.5</v>
      </c>
      <c r="Y91" s="48">
        <v>1959.5</v>
      </c>
      <c r="Z91" s="48">
        <v>1422.3</v>
      </c>
      <c r="AA91" s="48">
        <v>1422.3</v>
      </c>
      <c r="AB91" s="48"/>
      <c r="AC91" s="48"/>
      <c r="AD91" s="48">
        <f>50000-1849.6+6750.6-1882.4-1997.7-5809.1-3919-1422.3</f>
        <v>39870.5</v>
      </c>
      <c r="AE91" s="48"/>
      <c r="AF91" s="91" t="s">
        <v>53</v>
      </c>
      <c r="AG91" s="29">
        <f>C91-E91</f>
        <v>0.30000000000291038</v>
      </c>
    </row>
    <row r="92" spans="1:33" ht="18.75" x14ac:dyDescent="0.3">
      <c r="A92" s="44" t="s">
        <v>30</v>
      </c>
      <c r="B92" s="92">
        <f>H92+J92+L92+N92+P92+R92+T92+V92+X92+Z92+AB92+AD92</f>
        <v>0</v>
      </c>
      <c r="C92" s="46">
        <f>H92</f>
        <v>0</v>
      </c>
      <c r="D92" s="93"/>
      <c r="E92" s="92">
        <f>I92+K92+M92+O92+Q92+S92+U92+W92+Y92+AA92+AC92+AE92</f>
        <v>0</v>
      </c>
      <c r="F92" s="73">
        <f>IFERROR(E92/B92*100,0)</f>
        <v>0</v>
      </c>
      <c r="G92" s="73">
        <f>IFERROR(E92/C92*100,0)</f>
        <v>0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37"/>
      <c r="AG92" s="29"/>
    </row>
    <row r="93" spans="1:33" ht="18.75" x14ac:dyDescent="0.3">
      <c r="A93" s="44" t="s">
        <v>31</v>
      </c>
      <c r="B93" s="92">
        <f>H93+J93+L93+N93+P93+R93+T93+V93+X93+Z93+AB93+AD93</f>
        <v>0</v>
      </c>
      <c r="C93" s="46">
        <f>H93</f>
        <v>0</v>
      </c>
      <c r="D93" s="93"/>
      <c r="E93" s="92">
        <f>I93+K93+M93+O93+Q93+S93+U93+W93+Y93+AA93+AC93+AE93</f>
        <v>0</v>
      </c>
      <c r="F93" s="73">
        <f>IFERROR(E93/B93*100,0)</f>
        <v>0</v>
      </c>
      <c r="G93" s="73">
        <f>IFERROR(E93/C93*100,0)</f>
        <v>0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37"/>
      <c r="AG93" s="29"/>
    </row>
    <row r="94" spans="1:33" ht="18.75" x14ac:dyDescent="0.3">
      <c r="A94" s="44" t="s">
        <v>32</v>
      </c>
      <c r="B94" s="92">
        <f>H94+J94+L94+N94+P94+R94+T94+V94+X94+Z94+AB94+AD94</f>
        <v>0</v>
      </c>
      <c r="C94" s="46">
        <f>H94</f>
        <v>0</v>
      </c>
      <c r="D94" s="93"/>
      <c r="E94" s="92">
        <f>I94+K94+M94+O94+Q94+S94+U94+W94+Y94+AA94+AC94+AE94</f>
        <v>0</v>
      </c>
      <c r="F94" s="73">
        <f>IFERROR(E94/B94*100,0)</f>
        <v>0</v>
      </c>
      <c r="G94" s="73">
        <f>IFERROR(E94/C94*100,0)</f>
        <v>0</v>
      </c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37"/>
      <c r="AG94" s="29"/>
    </row>
    <row r="95" spans="1:33" ht="20.25" x14ac:dyDescent="0.25">
      <c r="A95" s="34" t="s">
        <v>54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6"/>
      <c r="AF95" s="37"/>
      <c r="AG95" s="29"/>
    </row>
    <row r="96" spans="1:33" ht="37.5" x14ac:dyDescent="0.3">
      <c r="A96" s="54" t="s">
        <v>28</v>
      </c>
      <c r="B96" s="27">
        <f>B97+B98+B100+B101</f>
        <v>57741.599999999999</v>
      </c>
      <c r="C96" s="27">
        <f>C97+C98+C100+C101</f>
        <v>54340.399999999994</v>
      </c>
      <c r="D96" s="27">
        <f>D97+D98+D100+D101</f>
        <v>48477.799999999996</v>
      </c>
      <c r="E96" s="27">
        <f>E97+E98+E100+E101</f>
        <v>48477.799999999996</v>
      </c>
      <c r="F96" s="77">
        <f t="shared" ref="F96:F101" si="23">IFERROR(E96/B96*100,0)</f>
        <v>83.956454272136554</v>
      </c>
      <c r="G96" s="77">
        <f t="shared" ref="G96:G101" si="24">IFERROR(E96/C96*100,0)</f>
        <v>89.211341837748719</v>
      </c>
      <c r="H96" s="27">
        <f>H97+H98+H100+H101</f>
        <v>56.1</v>
      </c>
      <c r="I96" s="27">
        <f t="shared" ref="I96:AE96" si="25">I97+I98+I100+I101</f>
        <v>56.1</v>
      </c>
      <c r="J96" s="27">
        <f t="shared" si="25"/>
        <v>0</v>
      </c>
      <c r="K96" s="27">
        <f t="shared" si="25"/>
        <v>0</v>
      </c>
      <c r="L96" s="27">
        <f t="shared" si="25"/>
        <v>9724.9</v>
      </c>
      <c r="M96" s="27">
        <f t="shared" si="25"/>
        <v>9724.9</v>
      </c>
      <c r="N96" s="27">
        <f t="shared" si="25"/>
        <v>6332.7999999999993</v>
      </c>
      <c r="O96" s="27">
        <f t="shared" si="25"/>
        <v>6328.7999999999993</v>
      </c>
      <c r="P96" s="27">
        <f t="shared" si="25"/>
        <v>1616</v>
      </c>
      <c r="Q96" s="27">
        <f t="shared" si="25"/>
        <v>3258.3</v>
      </c>
      <c r="R96" s="27">
        <f t="shared" si="25"/>
        <v>9568.6</v>
      </c>
      <c r="S96" s="27">
        <f t="shared" si="25"/>
        <v>9463.2999999999993</v>
      </c>
      <c r="T96" s="27">
        <f t="shared" si="25"/>
        <v>11622</v>
      </c>
      <c r="U96" s="27">
        <f t="shared" si="25"/>
        <v>10170.4</v>
      </c>
      <c r="V96" s="27">
        <f t="shared" si="25"/>
        <v>5294.8</v>
      </c>
      <c r="W96" s="27">
        <f t="shared" si="25"/>
        <v>3900</v>
      </c>
      <c r="X96" s="27">
        <f t="shared" si="25"/>
        <v>2465.1999999999998</v>
      </c>
      <c r="Y96" s="27">
        <f t="shared" si="25"/>
        <v>2465.1999999999998</v>
      </c>
      <c r="Z96" s="27">
        <f t="shared" si="25"/>
        <v>5396.7</v>
      </c>
      <c r="AA96" s="27">
        <f t="shared" si="25"/>
        <v>2353.6</v>
      </c>
      <c r="AB96" s="27">
        <f t="shared" si="25"/>
        <v>0</v>
      </c>
      <c r="AC96" s="27">
        <f t="shared" si="25"/>
        <v>0</v>
      </c>
      <c r="AD96" s="27">
        <f t="shared" si="25"/>
        <v>3401.2000000000003</v>
      </c>
      <c r="AE96" s="27">
        <f t="shared" si="25"/>
        <v>0</v>
      </c>
      <c r="AF96" s="78" t="s">
        <v>55</v>
      </c>
      <c r="AG96" s="29"/>
    </row>
    <row r="97" spans="1:33" ht="18.75" x14ac:dyDescent="0.3">
      <c r="A97" s="44" t="s">
        <v>29</v>
      </c>
      <c r="B97" s="45">
        <f t="shared" ref="B97:E98" si="26">B104+B111+B118</f>
        <v>28827</v>
      </c>
      <c r="C97" s="45">
        <f t="shared" si="26"/>
        <v>25425.8</v>
      </c>
      <c r="D97" s="45">
        <f t="shared" si="26"/>
        <v>24849.899999999998</v>
      </c>
      <c r="E97" s="45">
        <f t="shared" si="26"/>
        <v>24849.899999999998</v>
      </c>
      <c r="F97" s="73">
        <f t="shared" si="23"/>
        <v>86.20355916328441</v>
      </c>
      <c r="G97" s="73">
        <f t="shared" si="24"/>
        <v>97.734977857137224</v>
      </c>
      <c r="H97" s="45">
        <f>H104+H111+H118</f>
        <v>0</v>
      </c>
      <c r="I97" s="45">
        <f t="shared" ref="I97:AE98" si="27">I104+I111+I118</f>
        <v>0</v>
      </c>
      <c r="J97" s="45">
        <f t="shared" si="27"/>
        <v>0</v>
      </c>
      <c r="K97" s="45">
        <f t="shared" si="27"/>
        <v>0</v>
      </c>
      <c r="L97" s="45">
        <f t="shared" si="27"/>
        <v>9634.9</v>
      </c>
      <c r="M97" s="45">
        <f t="shared" si="27"/>
        <v>9634.9</v>
      </c>
      <c r="N97" s="45">
        <f t="shared" si="27"/>
        <v>1121.5999999999999</v>
      </c>
      <c r="O97" s="45">
        <f t="shared" si="27"/>
        <v>1121.5999999999999</v>
      </c>
      <c r="P97" s="45">
        <f t="shared" si="27"/>
        <v>0</v>
      </c>
      <c r="Q97" s="45">
        <f t="shared" si="27"/>
        <v>0</v>
      </c>
      <c r="R97" s="45">
        <f t="shared" si="27"/>
        <v>1474.6</v>
      </c>
      <c r="S97" s="45">
        <v>5113.8</v>
      </c>
      <c r="T97" s="45">
        <f t="shared" si="27"/>
        <v>4475.8999999999996</v>
      </c>
      <c r="U97" s="45">
        <f t="shared" si="27"/>
        <v>3900</v>
      </c>
      <c r="V97" s="45">
        <f t="shared" si="27"/>
        <v>3900</v>
      </c>
      <c r="W97" s="45">
        <f t="shared" si="27"/>
        <v>3900</v>
      </c>
      <c r="X97" s="45">
        <f t="shared" si="27"/>
        <v>2465.1999999999998</v>
      </c>
      <c r="Y97" s="45">
        <f t="shared" si="27"/>
        <v>2465.1999999999998</v>
      </c>
      <c r="Z97" s="45">
        <f t="shared" si="27"/>
        <v>2353.6</v>
      </c>
      <c r="AA97" s="45">
        <f t="shared" si="27"/>
        <v>2353.6</v>
      </c>
      <c r="AB97" s="45">
        <f t="shared" si="27"/>
        <v>0</v>
      </c>
      <c r="AC97" s="45">
        <f t="shared" si="27"/>
        <v>0</v>
      </c>
      <c r="AD97" s="45">
        <f t="shared" si="27"/>
        <v>3401.2000000000003</v>
      </c>
      <c r="AE97" s="45">
        <f t="shared" si="27"/>
        <v>0</v>
      </c>
      <c r="AF97" s="78"/>
      <c r="AG97" s="29"/>
    </row>
    <row r="98" spans="1:33" ht="18.75" x14ac:dyDescent="0.3">
      <c r="A98" s="44" t="s">
        <v>30</v>
      </c>
      <c r="B98" s="45">
        <f t="shared" si="26"/>
        <v>21444.1</v>
      </c>
      <c r="C98" s="45">
        <f t="shared" si="26"/>
        <v>21444.1</v>
      </c>
      <c r="D98" s="45">
        <f t="shared" si="26"/>
        <v>16157.4</v>
      </c>
      <c r="E98" s="45">
        <f t="shared" si="26"/>
        <v>16157.4</v>
      </c>
      <c r="F98" s="73">
        <f t="shared" si="23"/>
        <v>75.346598831380192</v>
      </c>
      <c r="G98" s="73">
        <f t="shared" si="24"/>
        <v>75.346598831380192</v>
      </c>
      <c r="H98" s="45">
        <f>H105+H112+H119</f>
        <v>56.1</v>
      </c>
      <c r="I98" s="45">
        <f t="shared" si="27"/>
        <v>56.1</v>
      </c>
      <c r="J98" s="45">
        <f t="shared" si="27"/>
        <v>0</v>
      </c>
      <c r="K98" s="45">
        <f t="shared" si="27"/>
        <v>0</v>
      </c>
      <c r="L98" s="45">
        <f t="shared" si="27"/>
        <v>90</v>
      </c>
      <c r="M98" s="45">
        <f>M105+M112+M119</f>
        <v>90</v>
      </c>
      <c r="N98" s="45">
        <f t="shared" si="27"/>
        <v>4</v>
      </c>
      <c r="O98" s="45">
        <f t="shared" si="27"/>
        <v>0</v>
      </c>
      <c r="P98" s="45">
        <f t="shared" si="27"/>
        <v>1616</v>
      </c>
      <c r="Q98" s="45">
        <f t="shared" si="27"/>
        <v>1287.8</v>
      </c>
      <c r="R98" s="45">
        <f t="shared" si="27"/>
        <v>8094.0000000000009</v>
      </c>
      <c r="S98" s="45">
        <v>4056.7</v>
      </c>
      <c r="T98" s="45">
        <f t="shared" si="27"/>
        <v>7146.1</v>
      </c>
      <c r="U98" s="45">
        <f t="shared" si="27"/>
        <v>6270.4</v>
      </c>
      <c r="V98" s="45">
        <f t="shared" si="27"/>
        <v>1394.8</v>
      </c>
      <c r="W98" s="45">
        <f t="shared" si="27"/>
        <v>0</v>
      </c>
      <c r="X98" s="45">
        <f t="shared" si="27"/>
        <v>0</v>
      </c>
      <c r="Y98" s="45">
        <f t="shared" si="27"/>
        <v>0</v>
      </c>
      <c r="Z98" s="45">
        <f t="shared" si="27"/>
        <v>3043.1</v>
      </c>
      <c r="AA98" s="45">
        <f t="shared" si="27"/>
        <v>0</v>
      </c>
      <c r="AB98" s="45">
        <f t="shared" si="27"/>
        <v>0</v>
      </c>
      <c r="AC98" s="45">
        <f t="shared" si="27"/>
        <v>0</v>
      </c>
      <c r="AD98" s="45">
        <f t="shared" si="27"/>
        <v>0</v>
      </c>
      <c r="AE98" s="45">
        <f t="shared" si="27"/>
        <v>0</v>
      </c>
      <c r="AF98" s="78"/>
      <c r="AG98" s="29"/>
    </row>
    <row r="99" spans="1:33" ht="37.5" x14ac:dyDescent="0.3">
      <c r="A99" s="44" t="s">
        <v>56</v>
      </c>
      <c r="B99" s="45">
        <f>B106+B113</f>
        <v>3148.2699999999995</v>
      </c>
      <c r="C99" s="45">
        <f>C106+C113</f>
        <v>2757.6</v>
      </c>
      <c r="D99" s="45">
        <f>D106+D113</f>
        <v>2648.2000000000003</v>
      </c>
      <c r="E99" s="45">
        <f>E106+E113</f>
        <v>2648.2000000000003</v>
      </c>
      <c r="F99" s="73">
        <f t="shared" si="23"/>
        <v>84.116038332163399</v>
      </c>
      <c r="G99" s="73">
        <f t="shared" si="24"/>
        <v>96.032782129387883</v>
      </c>
      <c r="H99" s="45">
        <f>H106+H113</f>
        <v>0</v>
      </c>
      <c r="I99" s="45">
        <f t="shared" ref="I99:AE99" si="28">I106+I113</f>
        <v>0</v>
      </c>
      <c r="J99" s="45">
        <f t="shared" si="28"/>
        <v>0</v>
      </c>
      <c r="K99" s="45">
        <f t="shared" si="28"/>
        <v>0</v>
      </c>
      <c r="L99" s="45">
        <f t="shared" si="28"/>
        <v>0</v>
      </c>
      <c r="M99" s="45">
        <f t="shared" si="28"/>
        <v>0</v>
      </c>
      <c r="N99" s="45">
        <f t="shared" si="28"/>
        <v>373.9</v>
      </c>
      <c r="O99" s="45">
        <f t="shared" si="28"/>
        <v>373.9</v>
      </c>
      <c r="P99" s="45">
        <f t="shared" si="28"/>
        <v>3</v>
      </c>
      <c r="Q99" s="45">
        <f t="shared" si="28"/>
        <v>1395.9</v>
      </c>
      <c r="R99" s="45">
        <f t="shared" si="28"/>
        <v>0</v>
      </c>
      <c r="S99" s="45">
        <f t="shared" si="28"/>
        <v>0</v>
      </c>
      <c r="T99" s="45">
        <f t="shared" si="28"/>
        <v>0</v>
      </c>
      <c r="U99" s="45">
        <f t="shared" si="28"/>
        <v>0</v>
      </c>
      <c r="V99" s="45">
        <f t="shared" si="28"/>
        <v>0</v>
      </c>
      <c r="W99" s="45">
        <f t="shared" si="28"/>
        <v>0</v>
      </c>
      <c r="X99" s="45">
        <f t="shared" si="28"/>
        <v>1502.3</v>
      </c>
      <c r="Y99" s="45">
        <f t="shared" si="28"/>
        <v>0</v>
      </c>
      <c r="Z99" s="45">
        <f t="shared" si="28"/>
        <v>878.4</v>
      </c>
      <c r="AA99" s="45">
        <f t="shared" si="28"/>
        <v>878.4</v>
      </c>
      <c r="AB99" s="45">
        <f t="shared" si="28"/>
        <v>0</v>
      </c>
      <c r="AC99" s="45">
        <f t="shared" si="28"/>
        <v>0</v>
      </c>
      <c r="AD99" s="45">
        <f t="shared" si="28"/>
        <v>390.66999999999939</v>
      </c>
      <c r="AE99" s="45">
        <f t="shared" si="28"/>
        <v>0</v>
      </c>
      <c r="AF99" s="78"/>
      <c r="AG99" s="29"/>
    </row>
    <row r="100" spans="1:33" ht="18.75" x14ac:dyDescent="0.3">
      <c r="A100" s="44" t="s">
        <v>31</v>
      </c>
      <c r="B100" s="45">
        <f t="shared" ref="B100:E101" si="29">B107+B114+B120</f>
        <v>0</v>
      </c>
      <c r="C100" s="45">
        <f t="shared" si="29"/>
        <v>0</v>
      </c>
      <c r="D100" s="45">
        <f t="shared" si="29"/>
        <v>0</v>
      </c>
      <c r="E100" s="45">
        <f t="shared" si="29"/>
        <v>0</v>
      </c>
      <c r="F100" s="73">
        <f t="shared" si="23"/>
        <v>0</v>
      </c>
      <c r="G100" s="73">
        <f t="shared" si="24"/>
        <v>0</v>
      </c>
      <c r="H100" s="45">
        <f>H107+H114+H120</f>
        <v>0</v>
      </c>
      <c r="I100" s="45">
        <f t="shared" ref="I100:AE101" si="30">I107+I114+I120</f>
        <v>0</v>
      </c>
      <c r="J100" s="45">
        <f t="shared" si="30"/>
        <v>0</v>
      </c>
      <c r="K100" s="45">
        <f t="shared" si="30"/>
        <v>0</v>
      </c>
      <c r="L100" s="45">
        <f t="shared" si="30"/>
        <v>0</v>
      </c>
      <c r="M100" s="45">
        <f t="shared" si="30"/>
        <v>0</v>
      </c>
      <c r="N100" s="45">
        <f t="shared" si="30"/>
        <v>0</v>
      </c>
      <c r="O100" s="45">
        <f t="shared" si="30"/>
        <v>0</v>
      </c>
      <c r="P100" s="45">
        <f t="shared" si="30"/>
        <v>0</v>
      </c>
      <c r="Q100" s="45">
        <f t="shared" si="30"/>
        <v>0</v>
      </c>
      <c r="R100" s="45">
        <f t="shared" si="30"/>
        <v>0</v>
      </c>
      <c r="S100" s="45">
        <f t="shared" si="30"/>
        <v>0</v>
      </c>
      <c r="T100" s="45">
        <f t="shared" si="30"/>
        <v>0</v>
      </c>
      <c r="U100" s="45">
        <f t="shared" si="30"/>
        <v>0</v>
      </c>
      <c r="V100" s="45">
        <f t="shared" si="30"/>
        <v>0</v>
      </c>
      <c r="W100" s="45">
        <f t="shared" si="30"/>
        <v>0</v>
      </c>
      <c r="X100" s="45">
        <f t="shared" si="30"/>
        <v>0</v>
      </c>
      <c r="Y100" s="45">
        <f t="shared" si="30"/>
        <v>0</v>
      </c>
      <c r="Z100" s="45">
        <f t="shared" si="30"/>
        <v>0</v>
      </c>
      <c r="AA100" s="45">
        <f t="shared" si="30"/>
        <v>0</v>
      </c>
      <c r="AB100" s="45">
        <f t="shared" si="30"/>
        <v>0</v>
      </c>
      <c r="AC100" s="45">
        <f t="shared" si="30"/>
        <v>0</v>
      </c>
      <c r="AD100" s="45">
        <f t="shared" si="30"/>
        <v>0</v>
      </c>
      <c r="AE100" s="45">
        <f t="shared" si="30"/>
        <v>0</v>
      </c>
      <c r="AF100" s="78"/>
      <c r="AG100" s="29"/>
    </row>
    <row r="101" spans="1:33" ht="18.75" x14ac:dyDescent="0.3">
      <c r="A101" s="44" t="s">
        <v>32</v>
      </c>
      <c r="B101" s="45">
        <f>B108+B115+B121</f>
        <v>7470.5</v>
      </c>
      <c r="C101" s="45">
        <f t="shared" si="29"/>
        <v>7470.5</v>
      </c>
      <c r="D101" s="45">
        <f t="shared" si="29"/>
        <v>7470.5</v>
      </c>
      <c r="E101" s="45">
        <f t="shared" si="29"/>
        <v>7470.5</v>
      </c>
      <c r="F101" s="73">
        <f t="shared" si="23"/>
        <v>100</v>
      </c>
      <c r="G101" s="73">
        <f t="shared" si="24"/>
        <v>100</v>
      </c>
      <c r="H101" s="45">
        <f>H108+H115+H121</f>
        <v>0</v>
      </c>
      <c r="I101" s="45">
        <f t="shared" si="30"/>
        <v>0</v>
      </c>
      <c r="J101" s="45">
        <f t="shared" si="30"/>
        <v>0</v>
      </c>
      <c r="K101" s="45">
        <f t="shared" si="30"/>
        <v>0</v>
      </c>
      <c r="L101" s="45">
        <f t="shared" si="30"/>
        <v>0</v>
      </c>
      <c r="M101" s="45">
        <f t="shared" si="30"/>
        <v>0</v>
      </c>
      <c r="N101" s="45">
        <f t="shared" si="30"/>
        <v>5207.2</v>
      </c>
      <c r="O101" s="45">
        <f t="shared" si="30"/>
        <v>5207.2</v>
      </c>
      <c r="P101" s="45"/>
      <c r="Q101" s="45">
        <f t="shared" si="30"/>
        <v>1970.5</v>
      </c>
      <c r="R101" s="45">
        <f t="shared" si="30"/>
        <v>0</v>
      </c>
      <c r="S101" s="45">
        <f t="shared" si="30"/>
        <v>292.8</v>
      </c>
      <c r="T101" s="45">
        <f t="shared" si="30"/>
        <v>0</v>
      </c>
      <c r="U101" s="45">
        <f t="shared" si="30"/>
        <v>0</v>
      </c>
      <c r="V101" s="45">
        <f t="shared" si="30"/>
        <v>0</v>
      </c>
      <c r="W101" s="45">
        <f t="shared" si="30"/>
        <v>0</v>
      </c>
      <c r="X101" s="45">
        <f t="shared" si="30"/>
        <v>0</v>
      </c>
      <c r="Y101" s="45">
        <f t="shared" si="30"/>
        <v>0</v>
      </c>
      <c r="Z101" s="45">
        <f t="shared" si="30"/>
        <v>0</v>
      </c>
      <c r="AA101" s="45">
        <f t="shared" si="30"/>
        <v>0</v>
      </c>
      <c r="AB101" s="45">
        <f t="shared" si="30"/>
        <v>0</v>
      </c>
      <c r="AC101" s="45">
        <f t="shared" si="30"/>
        <v>0</v>
      </c>
      <c r="AD101" s="45">
        <f t="shared" si="30"/>
        <v>0</v>
      </c>
      <c r="AE101" s="45">
        <f t="shared" si="30"/>
        <v>0</v>
      </c>
      <c r="AF101" s="78"/>
      <c r="AG101" s="29"/>
    </row>
    <row r="102" spans="1:33" ht="18.75" x14ac:dyDescent="0.25">
      <c r="A102" s="50" t="s">
        <v>57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2"/>
      <c r="AF102" s="53"/>
      <c r="AG102" s="29"/>
    </row>
    <row r="103" spans="1:33" ht="18.75" x14ac:dyDescent="0.3">
      <c r="A103" s="54" t="s">
        <v>28</v>
      </c>
      <c r="B103" s="55">
        <f>H103+J103+L103+N103+P103+R103+T103+V103+X103+Z103+AB103+AD103</f>
        <v>54091.599999999991</v>
      </c>
      <c r="C103" s="27">
        <f>C104+C105+C107+C108</f>
        <v>50690.399999999994</v>
      </c>
      <c r="D103" s="27">
        <f>D104+D105+D107+D108</f>
        <v>47581.499999999993</v>
      </c>
      <c r="E103" s="27">
        <f>E104+E105+E107+E108</f>
        <v>47581.499999999993</v>
      </c>
      <c r="F103" s="77">
        <f t="shared" ref="F103:F108" si="31">IFERROR(E103/B103*100,0)</f>
        <v>87.964674736927734</v>
      </c>
      <c r="G103" s="77">
        <f t="shared" ref="G103:G108" si="32">IFERROR(E103/C103*100,0)</f>
        <v>93.866886037592906</v>
      </c>
      <c r="H103" s="27">
        <f>H104+H105+H107+H108</f>
        <v>56.1</v>
      </c>
      <c r="I103" s="27">
        <f t="shared" ref="I103:AE103" si="33">I104+I105+I107+I108</f>
        <v>56.1</v>
      </c>
      <c r="J103" s="27">
        <f t="shared" si="33"/>
        <v>0</v>
      </c>
      <c r="K103" s="27">
        <f t="shared" si="33"/>
        <v>0</v>
      </c>
      <c r="L103" s="27">
        <f>L104+L105+L107+L108</f>
        <v>9724.9</v>
      </c>
      <c r="M103" s="27">
        <f>M104+M105+M107+M108</f>
        <v>9724.9</v>
      </c>
      <c r="N103" s="27">
        <f>N104+N105+N107+N108</f>
        <v>6328.7999999999993</v>
      </c>
      <c r="O103" s="27">
        <f t="shared" si="33"/>
        <v>6328.7999999999993</v>
      </c>
      <c r="P103" s="27">
        <f>P104+P105+P107+P108</f>
        <v>3258.3</v>
      </c>
      <c r="Q103" s="27">
        <f t="shared" si="33"/>
        <v>3258.3</v>
      </c>
      <c r="R103" s="27">
        <f t="shared" si="33"/>
        <v>9324.2000000000007</v>
      </c>
      <c r="S103" s="27">
        <f t="shared" si="33"/>
        <v>9324.2000000000007</v>
      </c>
      <c r="T103" s="27">
        <f t="shared" si="33"/>
        <v>10186.200000000001</v>
      </c>
      <c r="U103" s="27">
        <f t="shared" si="33"/>
        <v>10170.4</v>
      </c>
      <c r="V103" s="27">
        <f t="shared" si="33"/>
        <v>3950</v>
      </c>
      <c r="W103" s="27">
        <f t="shared" si="33"/>
        <v>3900</v>
      </c>
      <c r="X103" s="27">
        <f t="shared" si="33"/>
        <v>2465.1999999999998</v>
      </c>
      <c r="Y103" s="27">
        <f t="shared" si="33"/>
        <v>2465.1999999999998</v>
      </c>
      <c r="Z103" s="27">
        <f t="shared" si="33"/>
        <v>5396.7</v>
      </c>
      <c r="AA103" s="27">
        <f t="shared" si="33"/>
        <v>2353.6</v>
      </c>
      <c r="AB103" s="27">
        <f t="shared" si="33"/>
        <v>0</v>
      </c>
      <c r="AC103" s="27">
        <f t="shared" si="33"/>
        <v>0</v>
      </c>
      <c r="AD103" s="27">
        <f t="shared" si="33"/>
        <v>3401.2000000000003</v>
      </c>
      <c r="AE103" s="27">
        <f t="shared" si="33"/>
        <v>0</v>
      </c>
      <c r="AF103" s="59"/>
      <c r="AG103" s="29"/>
    </row>
    <row r="104" spans="1:33" ht="18.75" x14ac:dyDescent="0.3">
      <c r="A104" s="44" t="s">
        <v>29</v>
      </c>
      <c r="B104" s="45">
        <f t="shared" ref="B104:B108" si="34">H104+J104+L104+N104+P104+R104+T104+V104+X104+Z104+AB104+AD104</f>
        <v>28251.1</v>
      </c>
      <c r="C104" s="46">
        <f>H104+J104+L104+N104+R104+T104+V104+X104+Z104</f>
        <v>24849.899999999998</v>
      </c>
      <c r="D104" s="46">
        <f>E104</f>
        <v>24849.899999999998</v>
      </c>
      <c r="E104" s="45">
        <f>I104+K104+M104+O104+Q104+S104+U104+W104+Y104+AA104+AC104+AE104</f>
        <v>24849.899999999998</v>
      </c>
      <c r="F104" s="73">
        <f t="shared" si="31"/>
        <v>87.960822764423327</v>
      </c>
      <c r="G104" s="73">
        <f t="shared" si="32"/>
        <v>100</v>
      </c>
      <c r="H104" s="48"/>
      <c r="I104" s="48"/>
      <c r="J104" s="48"/>
      <c r="K104" s="48"/>
      <c r="L104" s="48">
        <v>9634.9</v>
      </c>
      <c r="M104" s="48">
        <v>9634.9</v>
      </c>
      <c r="N104" s="48">
        <v>1121.5999999999999</v>
      </c>
      <c r="O104" s="48">
        <v>1121.5999999999999</v>
      </c>
      <c r="P104" s="48"/>
      <c r="Q104" s="48"/>
      <c r="R104" s="48">
        <v>1474.6</v>
      </c>
      <c r="S104" s="48">
        <v>1474.6</v>
      </c>
      <c r="T104" s="48">
        <v>3900</v>
      </c>
      <c r="U104" s="48">
        <v>3900</v>
      </c>
      <c r="V104" s="48">
        <v>3900</v>
      </c>
      <c r="W104" s="48">
        <v>3900</v>
      </c>
      <c r="X104" s="48">
        <v>2465.1999999999998</v>
      </c>
      <c r="Y104" s="48">
        <v>2465.1999999999998</v>
      </c>
      <c r="Z104" s="48">
        <v>2353.6</v>
      </c>
      <c r="AA104" s="48">
        <v>2353.6</v>
      </c>
      <c r="AB104" s="48"/>
      <c r="AC104" s="48"/>
      <c r="AD104" s="48">
        <f>14161-3134.9-1121.6-4149.7-2353.6</f>
        <v>3401.2000000000003</v>
      </c>
      <c r="AE104" s="48"/>
      <c r="AF104" s="59"/>
      <c r="AG104" s="29"/>
    </row>
    <row r="105" spans="1:33" ht="18.75" x14ac:dyDescent="0.3">
      <c r="A105" s="44" t="s">
        <v>30</v>
      </c>
      <c r="B105" s="45">
        <f t="shared" si="34"/>
        <v>18662.8</v>
      </c>
      <c r="C105" s="46">
        <f>H105+J105+L105+N105+P105+R105+T105+V105+Z105</f>
        <v>18662.8</v>
      </c>
      <c r="D105" s="46">
        <f>E105</f>
        <v>15553.9</v>
      </c>
      <c r="E105" s="45">
        <f>I105+K105+M105+O105+Q105+S105+U105+W105+Y105+AA105+AC105+AE105</f>
        <v>15553.9</v>
      </c>
      <c r="F105" s="73">
        <f t="shared" si="31"/>
        <v>83.341727929356807</v>
      </c>
      <c r="G105" s="73">
        <f t="shared" si="32"/>
        <v>83.341727929356807</v>
      </c>
      <c r="H105" s="48">
        <v>56.1</v>
      </c>
      <c r="I105" s="48">
        <v>56.1</v>
      </c>
      <c r="J105" s="48"/>
      <c r="K105" s="48"/>
      <c r="L105" s="48">
        <v>90</v>
      </c>
      <c r="M105" s="48">
        <v>90</v>
      </c>
      <c r="N105" s="48"/>
      <c r="O105" s="48"/>
      <c r="P105" s="48">
        <v>1287.8</v>
      </c>
      <c r="Q105" s="48">
        <v>1287.8</v>
      </c>
      <c r="R105" s="48">
        <v>7849.6</v>
      </c>
      <c r="S105" s="48">
        <v>7849.6</v>
      </c>
      <c r="T105" s="48">
        <v>6286.2</v>
      </c>
      <c r="U105" s="48">
        <v>6270.4</v>
      </c>
      <c r="V105" s="48">
        <v>50</v>
      </c>
      <c r="W105" s="48"/>
      <c r="X105" s="48"/>
      <c r="Y105" s="48"/>
      <c r="Z105" s="48">
        <f>3520.6+22.5-500</f>
        <v>3043.1</v>
      </c>
      <c r="AA105" s="48"/>
      <c r="AB105" s="48"/>
      <c r="AC105" s="48"/>
      <c r="AD105" s="48"/>
      <c r="AE105" s="48"/>
      <c r="AF105" s="59"/>
      <c r="AG105" s="29"/>
    </row>
    <row r="106" spans="1:33" ht="37.5" x14ac:dyDescent="0.3">
      <c r="A106" s="44" t="s">
        <v>56</v>
      </c>
      <c r="B106" s="45">
        <f t="shared" si="34"/>
        <v>3148.2699999999995</v>
      </c>
      <c r="C106" s="46">
        <f>H106+J106+L106+N106+P106+R106+T106+V106+X106+Z106</f>
        <v>2757.6</v>
      </c>
      <c r="D106" s="45">
        <f>E106</f>
        <v>2648.2000000000003</v>
      </c>
      <c r="E106" s="45">
        <f>I106+K106+M106+O106+Q106+S106+U106+W106+Y106+AA106+AC106+AE106</f>
        <v>2648.2000000000003</v>
      </c>
      <c r="F106" s="73">
        <f t="shared" si="31"/>
        <v>84.116038332163399</v>
      </c>
      <c r="G106" s="73">
        <f t="shared" si="32"/>
        <v>96.032782129387883</v>
      </c>
      <c r="H106" s="48"/>
      <c r="I106" s="48"/>
      <c r="J106" s="48"/>
      <c r="K106" s="48"/>
      <c r="L106" s="48"/>
      <c r="M106" s="48"/>
      <c r="N106" s="48">
        <v>373.9</v>
      </c>
      <c r="O106" s="48">
        <v>373.9</v>
      </c>
      <c r="P106" s="48">
        <v>3</v>
      </c>
      <c r="Q106" s="48">
        <v>1395.9</v>
      </c>
      <c r="R106" s="48"/>
      <c r="S106" s="48"/>
      <c r="T106" s="48"/>
      <c r="U106" s="48"/>
      <c r="V106" s="48"/>
      <c r="W106" s="48"/>
      <c r="X106" s="48">
        <v>1502.3</v>
      </c>
      <c r="Y106" s="48"/>
      <c r="Z106" s="48">
        <v>878.4</v>
      </c>
      <c r="AA106" s="48">
        <v>878.4</v>
      </c>
      <c r="AB106" s="48"/>
      <c r="AC106" s="48"/>
      <c r="AD106" s="48">
        <f>4531.2-373.93-1395.9+10-878.4-1502.3</f>
        <v>390.66999999999939</v>
      </c>
      <c r="AE106" s="48"/>
      <c r="AF106" s="59"/>
      <c r="AG106" s="29"/>
    </row>
    <row r="107" spans="1:33" ht="18.75" x14ac:dyDescent="0.3">
      <c r="A107" s="44" t="s">
        <v>31</v>
      </c>
      <c r="B107" s="45">
        <f t="shared" si="34"/>
        <v>0</v>
      </c>
      <c r="C107" s="46">
        <f>H107</f>
        <v>0</v>
      </c>
      <c r="D107" s="46"/>
      <c r="E107" s="45">
        <f>I107+K107+M107+O107+Q107+S107+U107+W107+Y107+AA107+AC107+AE107</f>
        <v>0</v>
      </c>
      <c r="F107" s="73">
        <f t="shared" si="31"/>
        <v>0</v>
      </c>
      <c r="G107" s="73">
        <f t="shared" si="32"/>
        <v>0</v>
      </c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59"/>
      <c r="AG107" s="29"/>
    </row>
    <row r="108" spans="1:33" ht="18.75" x14ac:dyDescent="0.3">
      <c r="A108" s="44" t="s">
        <v>32</v>
      </c>
      <c r="B108" s="45">
        <f t="shared" si="34"/>
        <v>7177.7</v>
      </c>
      <c r="C108" s="46">
        <f>H108+J108+L108+N108+P108+R108+T108</f>
        <v>7177.7</v>
      </c>
      <c r="D108" s="46">
        <f>E108</f>
        <v>7177.7</v>
      </c>
      <c r="E108" s="45">
        <f>I108+K108+M108+O108+Q108+S108+U108+W108+Y108+AA108+AC108+AE108</f>
        <v>7177.7</v>
      </c>
      <c r="F108" s="73">
        <f t="shared" si="31"/>
        <v>100</v>
      </c>
      <c r="G108" s="73">
        <f t="shared" si="32"/>
        <v>100</v>
      </c>
      <c r="H108" s="27"/>
      <c r="I108" s="27"/>
      <c r="J108" s="27"/>
      <c r="K108" s="27"/>
      <c r="L108" s="27"/>
      <c r="M108" s="27"/>
      <c r="N108" s="27">
        <v>5207.2</v>
      </c>
      <c r="O108" s="27">
        <v>5207.2</v>
      </c>
      <c r="P108" s="27">
        <v>1970.5</v>
      </c>
      <c r="Q108" s="27">
        <v>1970.5</v>
      </c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59"/>
      <c r="AG108" s="29"/>
    </row>
    <row r="109" spans="1:33" ht="18.75" x14ac:dyDescent="0.25">
      <c r="A109" s="50" t="s">
        <v>58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2"/>
      <c r="AF109" s="37"/>
      <c r="AG109" s="29"/>
    </row>
    <row r="110" spans="1:33" ht="18.75" x14ac:dyDescent="0.3">
      <c r="A110" s="54" t="s">
        <v>28</v>
      </c>
      <c r="B110" s="55">
        <f t="shared" ref="B110:B115" si="35">H110+J110+L110+N110+P110+R110+T110+V110+X110+Z110+AB110+AD110</f>
        <v>1821.8999999999999</v>
      </c>
      <c r="C110" s="27">
        <f>C111+C112+C114+C115</f>
        <v>1821.8999999999999</v>
      </c>
      <c r="D110" s="27">
        <f>D111+D112+D114+D115</f>
        <v>613.40000000000009</v>
      </c>
      <c r="E110" s="27">
        <f>E111+E112+E114+E115</f>
        <v>613.40000000000009</v>
      </c>
      <c r="F110" s="77">
        <f t="shared" ref="F110:F115" si="36">IFERROR(E110/B110*100,0)</f>
        <v>33.668148636039305</v>
      </c>
      <c r="G110" s="77">
        <f t="shared" ref="G110:G115" si="37">IFERROR(E110/C110*100,0)</f>
        <v>33.668148636039305</v>
      </c>
      <c r="H110" s="27">
        <f>H111+H112+H114+H115</f>
        <v>0</v>
      </c>
      <c r="I110" s="27">
        <f t="shared" ref="I110:AE110" si="38">I111+I112+I114+I115</f>
        <v>0</v>
      </c>
      <c r="J110" s="27">
        <f t="shared" si="38"/>
        <v>0</v>
      </c>
      <c r="K110" s="27">
        <f t="shared" si="38"/>
        <v>0</v>
      </c>
      <c r="L110" s="27">
        <f t="shared" si="38"/>
        <v>0</v>
      </c>
      <c r="M110" s="27">
        <f t="shared" si="38"/>
        <v>0</v>
      </c>
      <c r="N110" s="27">
        <f t="shared" si="38"/>
        <v>0</v>
      </c>
      <c r="O110" s="27">
        <f t="shared" si="38"/>
        <v>0</v>
      </c>
      <c r="P110" s="27">
        <f t="shared" si="38"/>
        <v>307.40000000000003</v>
      </c>
      <c r="Q110" s="27">
        <f t="shared" si="38"/>
        <v>0</v>
      </c>
      <c r="R110" s="27">
        <f t="shared" si="38"/>
        <v>145.30000000000001</v>
      </c>
      <c r="S110" s="27">
        <f t="shared" si="38"/>
        <v>613.40000000000009</v>
      </c>
      <c r="T110" s="27">
        <f t="shared" si="38"/>
        <v>1369.1999999999998</v>
      </c>
      <c r="U110" s="27">
        <f t="shared" si="38"/>
        <v>0</v>
      </c>
      <c r="V110" s="27">
        <f t="shared" si="38"/>
        <v>0</v>
      </c>
      <c r="W110" s="27">
        <f t="shared" si="38"/>
        <v>0</v>
      </c>
      <c r="X110" s="27">
        <f t="shared" si="38"/>
        <v>0</v>
      </c>
      <c r="Y110" s="27">
        <f t="shared" si="38"/>
        <v>0</v>
      </c>
      <c r="Z110" s="27">
        <f t="shared" si="38"/>
        <v>0</v>
      </c>
      <c r="AA110" s="27">
        <f t="shared" si="38"/>
        <v>0</v>
      </c>
      <c r="AB110" s="27">
        <f t="shared" si="38"/>
        <v>0</v>
      </c>
      <c r="AC110" s="27">
        <f t="shared" si="38"/>
        <v>0</v>
      </c>
      <c r="AD110" s="27">
        <f t="shared" si="38"/>
        <v>0</v>
      </c>
      <c r="AE110" s="27">
        <f t="shared" si="38"/>
        <v>0</v>
      </c>
      <c r="AF110" s="94"/>
      <c r="AG110" s="29"/>
    </row>
    <row r="111" spans="1:33" ht="18.75" x14ac:dyDescent="0.3">
      <c r="A111" s="44" t="s">
        <v>29</v>
      </c>
      <c r="B111" s="45">
        <f t="shared" si="35"/>
        <v>575.9</v>
      </c>
      <c r="C111" s="46">
        <f>H111+J111+L111+N111+P111+R111+T111</f>
        <v>575.9</v>
      </c>
      <c r="D111" s="46">
        <f>E111</f>
        <v>0</v>
      </c>
      <c r="E111" s="45">
        <f>I111+K111+M111+O111+Q111+S111+U111+W111+Y111+AA111+AC111+AE111</f>
        <v>0</v>
      </c>
      <c r="F111" s="73">
        <f t="shared" si="36"/>
        <v>0</v>
      </c>
      <c r="G111" s="73">
        <f t="shared" si="37"/>
        <v>0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>
        <v>575.9</v>
      </c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95"/>
      <c r="AG111" s="29"/>
    </row>
    <row r="112" spans="1:33" ht="18.75" x14ac:dyDescent="0.3">
      <c r="A112" s="44" t="s">
        <v>30</v>
      </c>
      <c r="B112" s="45">
        <f t="shared" si="35"/>
        <v>953.19999999999993</v>
      </c>
      <c r="C112" s="46">
        <f>H112+J112+L112+N112+P112+R112+T112</f>
        <v>953.19999999999993</v>
      </c>
      <c r="D112" s="46">
        <f>E112</f>
        <v>320.60000000000002</v>
      </c>
      <c r="E112" s="45">
        <f>I112+K112+M112+O112+Q112+S112+U112+W112+Y112+AA112+AC112+AE112</f>
        <v>320.60000000000002</v>
      </c>
      <c r="F112" s="73">
        <f t="shared" si="36"/>
        <v>33.634074695761655</v>
      </c>
      <c r="G112" s="73">
        <f t="shared" si="37"/>
        <v>33.634074695761655</v>
      </c>
      <c r="H112" s="48"/>
      <c r="I112" s="48"/>
      <c r="J112" s="48"/>
      <c r="K112" s="48"/>
      <c r="L112" s="48"/>
      <c r="M112" s="48"/>
      <c r="N112" s="48"/>
      <c r="O112" s="48"/>
      <c r="P112" s="48">
        <v>14.6</v>
      </c>
      <c r="Q112" s="48"/>
      <c r="R112" s="48">
        <v>145.30000000000001</v>
      </c>
      <c r="S112" s="48">
        <v>320.60000000000002</v>
      </c>
      <c r="T112" s="48">
        <f>49.9+743.4</f>
        <v>793.3</v>
      </c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95"/>
      <c r="AG112" s="29"/>
    </row>
    <row r="113" spans="1:33" ht="37.5" x14ac:dyDescent="0.3">
      <c r="A113" s="44" t="s">
        <v>56</v>
      </c>
      <c r="B113" s="45">
        <f t="shared" si="35"/>
        <v>0</v>
      </c>
      <c r="C113" s="46">
        <f>H113+J113+L113+N113+P113+T113</f>
        <v>0</v>
      </c>
      <c r="D113" s="46">
        <f>E113</f>
        <v>0</v>
      </c>
      <c r="E113" s="45">
        <f>I113+K113+M113+O113+Q113+S113+U113+W113+Y113+AA113+AC113+AE113</f>
        <v>0</v>
      </c>
      <c r="F113" s="73">
        <f t="shared" si="36"/>
        <v>0</v>
      </c>
      <c r="G113" s="73">
        <f t="shared" si="37"/>
        <v>0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95"/>
      <c r="AG113" s="29"/>
    </row>
    <row r="114" spans="1:33" ht="18.75" x14ac:dyDescent="0.3">
      <c r="A114" s="44" t="s">
        <v>31</v>
      </c>
      <c r="B114" s="45">
        <f t="shared" si="35"/>
        <v>0</v>
      </c>
      <c r="C114" s="46">
        <f>H114</f>
        <v>0</v>
      </c>
      <c r="D114" s="46"/>
      <c r="E114" s="45">
        <f>I114+K114+M114+O114+Q114+S114+U114+W114+Y114+AA114+AC114+AE114</f>
        <v>0</v>
      </c>
      <c r="F114" s="73">
        <f t="shared" si="36"/>
        <v>0</v>
      </c>
      <c r="G114" s="73">
        <f t="shared" si="37"/>
        <v>0</v>
      </c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95"/>
      <c r="AG114" s="29"/>
    </row>
    <row r="115" spans="1:33" ht="18.75" x14ac:dyDescent="0.3">
      <c r="A115" s="44" t="s">
        <v>32</v>
      </c>
      <c r="B115" s="45">
        <f t="shared" si="35"/>
        <v>292.8</v>
      </c>
      <c r="C115" s="46">
        <f>H115+X115+P115</f>
        <v>292.8</v>
      </c>
      <c r="D115" s="46">
        <f>E115</f>
        <v>292.8</v>
      </c>
      <c r="E115" s="45">
        <f>I115+K115+M115+O115+Q115+S115+U115+W115+Y115+AA115+AC115+AE115</f>
        <v>292.8</v>
      </c>
      <c r="F115" s="73">
        <f t="shared" si="36"/>
        <v>100</v>
      </c>
      <c r="G115" s="73">
        <f t="shared" si="37"/>
        <v>100</v>
      </c>
      <c r="H115" s="27"/>
      <c r="I115" s="27"/>
      <c r="J115" s="27"/>
      <c r="K115" s="27"/>
      <c r="L115" s="27"/>
      <c r="M115" s="27"/>
      <c r="N115" s="27"/>
      <c r="O115" s="27"/>
      <c r="P115" s="27">
        <v>292.8</v>
      </c>
      <c r="Q115" s="27"/>
      <c r="R115" s="27"/>
      <c r="S115" s="27">
        <v>292.8</v>
      </c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96"/>
      <c r="AG115" s="29"/>
    </row>
    <row r="116" spans="1:33" ht="18.75" x14ac:dyDescent="0.25">
      <c r="A116" s="50" t="s">
        <v>59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2"/>
      <c r="AF116" s="37"/>
      <c r="AG116" s="29"/>
    </row>
    <row r="117" spans="1:33" ht="18.75" x14ac:dyDescent="0.3">
      <c r="A117" s="54" t="s">
        <v>28</v>
      </c>
      <c r="B117" s="55">
        <f t="shared" ref="B117:B122" si="39">H117+J117+L117+N117+P117+R117+T117+V117+X117+Z117+AB117+AD117</f>
        <v>1828.1</v>
      </c>
      <c r="C117" s="56">
        <f>SUM(C118:C121)</f>
        <v>1828.1</v>
      </c>
      <c r="D117" s="56">
        <f>SUM(D118:D121)</f>
        <v>282.89999999999998</v>
      </c>
      <c r="E117" s="56">
        <f>SUM(E118:E121)</f>
        <v>282.89999999999998</v>
      </c>
      <c r="F117" s="77">
        <f>IFERROR(E117/B117*100,0)</f>
        <v>15.475083419944205</v>
      </c>
      <c r="G117" s="77">
        <f>IFERROR(E117/C117*100,0)</f>
        <v>15.475083419944205</v>
      </c>
      <c r="H117" s="27">
        <f>H118+H119+H120+H121</f>
        <v>0</v>
      </c>
      <c r="I117" s="27">
        <f>I118+I119+I120+I121</f>
        <v>0</v>
      </c>
      <c r="J117" s="27">
        <f>J118+J119+J120+J121</f>
        <v>0</v>
      </c>
      <c r="K117" s="27">
        <f>K118+K119+K120+K121</f>
        <v>0</v>
      </c>
      <c r="L117" s="27">
        <f>L118+L119+L120+L121</f>
        <v>0</v>
      </c>
      <c r="M117" s="27">
        <f t="shared" ref="M117:AE117" si="40">M118+M119+M120+M121</f>
        <v>0</v>
      </c>
      <c r="N117" s="27">
        <f t="shared" si="40"/>
        <v>4</v>
      </c>
      <c r="O117" s="27">
        <f t="shared" si="40"/>
        <v>0</v>
      </c>
      <c r="P117" s="27">
        <f t="shared" si="40"/>
        <v>313.60000000000002</v>
      </c>
      <c r="Q117" s="27">
        <f t="shared" si="40"/>
        <v>0</v>
      </c>
      <c r="R117" s="27">
        <f t="shared" si="40"/>
        <v>99.1</v>
      </c>
      <c r="S117" s="27">
        <f t="shared" si="40"/>
        <v>282.89999999999998</v>
      </c>
      <c r="T117" s="27">
        <f t="shared" si="40"/>
        <v>66.599999999999994</v>
      </c>
      <c r="U117" s="27">
        <f t="shared" si="40"/>
        <v>0</v>
      </c>
      <c r="V117" s="27">
        <f t="shared" si="40"/>
        <v>1344.8</v>
      </c>
      <c r="W117" s="27">
        <f t="shared" si="40"/>
        <v>0</v>
      </c>
      <c r="X117" s="27">
        <f t="shared" si="40"/>
        <v>0</v>
      </c>
      <c r="Y117" s="27">
        <f t="shared" si="40"/>
        <v>0</v>
      </c>
      <c r="Z117" s="27">
        <f t="shared" si="40"/>
        <v>0</v>
      </c>
      <c r="AA117" s="27">
        <f t="shared" si="40"/>
        <v>0</v>
      </c>
      <c r="AB117" s="27">
        <f t="shared" si="40"/>
        <v>0</v>
      </c>
      <c r="AC117" s="27">
        <f t="shared" si="40"/>
        <v>0</v>
      </c>
      <c r="AD117" s="27">
        <f t="shared" si="40"/>
        <v>0</v>
      </c>
      <c r="AE117" s="27">
        <f t="shared" si="40"/>
        <v>0</v>
      </c>
      <c r="AF117" s="37"/>
      <c r="AG117" s="29"/>
    </row>
    <row r="118" spans="1:33" ht="18.75" x14ac:dyDescent="0.3">
      <c r="A118" s="44" t="s">
        <v>29</v>
      </c>
      <c r="B118" s="92">
        <f t="shared" si="39"/>
        <v>0</v>
      </c>
      <c r="C118" s="46">
        <f>H118+J118+L118+N118+P118+R118+T118+V118+X118+Z118</f>
        <v>0</v>
      </c>
      <c r="D118" s="92"/>
      <c r="E118" s="45">
        <f>I118+K118+M118+O118+Q118+S118+U118+W118+Y118+AA118+AC118+AE118</f>
        <v>0</v>
      </c>
      <c r="F118" s="73">
        <f>IFERROR(E118/B118*100,0)</f>
        <v>0</v>
      </c>
      <c r="G118" s="73">
        <f>IFERROR(E118/C118*100,0)</f>
        <v>0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37"/>
      <c r="AG118" s="29"/>
    </row>
    <row r="119" spans="1:33" ht="18.75" x14ac:dyDescent="0.3">
      <c r="A119" s="44" t="s">
        <v>30</v>
      </c>
      <c r="B119" s="45">
        <f t="shared" si="39"/>
        <v>1828.1</v>
      </c>
      <c r="C119" s="46">
        <f>H119+J119+L119+N119+P119+R119+T119+V119+X119+Z119</f>
        <v>1828.1</v>
      </c>
      <c r="D119" s="46">
        <f>E119</f>
        <v>282.89999999999998</v>
      </c>
      <c r="E119" s="45">
        <f>I119+K119+M119+O119+Q119+S119+U119+W119+Y119+AA119+AC119+AE119</f>
        <v>282.89999999999998</v>
      </c>
      <c r="F119" s="73">
        <f>IFERROR(E119/B119*100,0)</f>
        <v>15.475083419944205</v>
      </c>
      <c r="G119" s="73">
        <f>IFERROR(E119/C119*100,0)</f>
        <v>15.475083419944205</v>
      </c>
      <c r="H119" s="48"/>
      <c r="I119" s="48"/>
      <c r="J119" s="48"/>
      <c r="K119" s="48"/>
      <c r="L119" s="48"/>
      <c r="M119" s="48"/>
      <c r="N119" s="48">
        <v>4</v>
      </c>
      <c r="O119" s="48"/>
      <c r="P119" s="60">
        <v>313.60000000000002</v>
      </c>
      <c r="Q119" s="48"/>
      <c r="R119" s="60">
        <v>99.1</v>
      </c>
      <c r="S119" s="48">
        <v>282.89999999999998</v>
      </c>
      <c r="T119" s="60">
        <v>66.599999999999994</v>
      </c>
      <c r="U119" s="48"/>
      <c r="V119" s="48">
        <f>66.6+1278.2</f>
        <v>1344.8</v>
      </c>
      <c r="W119" s="48"/>
      <c r="X119" s="48"/>
      <c r="Y119" s="48"/>
      <c r="Z119" s="48"/>
      <c r="AA119" s="48"/>
      <c r="AB119" s="48"/>
      <c r="AC119" s="48"/>
      <c r="AD119" s="48"/>
      <c r="AE119" s="48"/>
      <c r="AF119" s="37"/>
      <c r="AG119" s="29"/>
    </row>
    <row r="120" spans="1:33" ht="18.75" x14ac:dyDescent="0.3">
      <c r="A120" s="44" t="s">
        <v>31</v>
      </c>
      <c r="B120" s="92">
        <f t="shared" si="39"/>
        <v>0</v>
      </c>
      <c r="C120" s="46">
        <f>H120+J120+L120+N120+P120+R120+T120+V120+X120+Z120</f>
        <v>0</v>
      </c>
      <c r="D120" s="93"/>
      <c r="E120" s="45">
        <f>I120+K120+M120+O120+Q120+S120+U120+W120+Y120+AA120+AC120+AE120</f>
        <v>0</v>
      </c>
      <c r="F120" s="73">
        <f>IFERROR(E120/B120*100,0)</f>
        <v>0</v>
      </c>
      <c r="G120" s="73">
        <f>IFERROR(E120/C120*100,0)</f>
        <v>0</v>
      </c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37"/>
      <c r="AG120" s="29"/>
    </row>
    <row r="121" spans="1:33" ht="18.75" x14ac:dyDescent="0.3">
      <c r="A121" s="44" t="s">
        <v>32</v>
      </c>
      <c r="B121" s="92">
        <f t="shared" si="39"/>
        <v>0</v>
      </c>
      <c r="C121" s="46">
        <f>H121+J121+L121+N121+P121+R121+T121+V121+X121+Z121</f>
        <v>0</v>
      </c>
      <c r="D121" s="93"/>
      <c r="E121" s="45">
        <f>I121+K121+M121+O121+Q121+S121+U121+W121+Y121+AA121+AC121+AE121</f>
        <v>0</v>
      </c>
      <c r="F121" s="73">
        <f>IFERROR(E121/B121*100,0)</f>
        <v>0</v>
      </c>
      <c r="G121" s="73">
        <f>IFERROR(E121/C121*100,0)</f>
        <v>0</v>
      </c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37"/>
      <c r="AG121" s="29"/>
    </row>
    <row r="122" spans="1:33" ht="56.25" x14ac:dyDescent="0.3">
      <c r="A122" s="97" t="s">
        <v>60</v>
      </c>
      <c r="B122" s="98">
        <f t="shared" si="39"/>
        <v>2739995.45</v>
      </c>
      <c r="C122" s="18">
        <f>C123+C124+C126+C127</f>
        <v>1757214.9000000001</v>
      </c>
      <c r="D122" s="18">
        <f>D123+D124+D126+D127</f>
        <v>1662134.5</v>
      </c>
      <c r="E122" s="18">
        <f>E123+E124+E126+E127</f>
        <v>1662134.5</v>
      </c>
      <c r="F122" s="57">
        <f>E122/B122*100</f>
        <v>60.66194379994316</v>
      </c>
      <c r="G122" s="57">
        <f>E122/C122*100</f>
        <v>94.589142170374259</v>
      </c>
      <c r="H122" s="18">
        <f>H123+H124+H126+H127</f>
        <v>106510.59999999999</v>
      </c>
      <c r="I122" s="18">
        <f t="shared" ref="I122:AE122" si="41">I123+I124+I126+I127</f>
        <v>101305.79999999999</v>
      </c>
      <c r="J122" s="18">
        <f t="shared" si="41"/>
        <v>252958.9</v>
      </c>
      <c r="K122" s="18">
        <f>K123+K124+K126+K127</f>
        <v>220445.30000000002</v>
      </c>
      <c r="L122" s="18">
        <f t="shared" si="41"/>
        <v>256023.9</v>
      </c>
      <c r="M122" s="18">
        <f t="shared" si="41"/>
        <v>216119.59999999998</v>
      </c>
      <c r="N122" s="18">
        <f t="shared" si="41"/>
        <v>270210.90000000002</v>
      </c>
      <c r="O122" s="18">
        <f t="shared" si="41"/>
        <v>225838.5</v>
      </c>
      <c r="P122" s="18">
        <f t="shared" si="41"/>
        <v>401795.30000000005</v>
      </c>
      <c r="Q122" s="18">
        <f t="shared" si="41"/>
        <v>250656.80000000005</v>
      </c>
      <c r="R122" s="18">
        <f t="shared" si="41"/>
        <v>243775.80000000002</v>
      </c>
      <c r="S122" s="18">
        <f t="shared" si="41"/>
        <v>219566.19999999998</v>
      </c>
      <c r="T122" s="18">
        <f t="shared" si="41"/>
        <v>191454.5</v>
      </c>
      <c r="U122" s="18">
        <f t="shared" si="41"/>
        <v>211805.7</v>
      </c>
      <c r="V122" s="18">
        <f t="shared" si="41"/>
        <v>119730.20000000001</v>
      </c>
      <c r="W122" s="18">
        <f t="shared" si="41"/>
        <v>10980.800000000001</v>
      </c>
      <c r="X122" s="18">
        <f t="shared" si="41"/>
        <v>165974.1</v>
      </c>
      <c r="Y122" s="18">
        <f t="shared" si="41"/>
        <v>13440.999999999998</v>
      </c>
      <c r="Z122" s="18">
        <f t="shared" si="41"/>
        <v>192971.6</v>
      </c>
      <c r="AA122" s="18">
        <f t="shared" si="41"/>
        <v>23140</v>
      </c>
      <c r="AB122" s="18">
        <f t="shared" si="41"/>
        <v>160696.1</v>
      </c>
      <c r="AC122" s="18">
        <f t="shared" si="41"/>
        <v>0</v>
      </c>
      <c r="AD122" s="18">
        <f t="shared" si="41"/>
        <v>377893.55000000005</v>
      </c>
      <c r="AE122" s="18">
        <f t="shared" si="41"/>
        <v>0</v>
      </c>
      <c r="AF122" s="99"/>
      <c r="AG122" s="29"/>
    </row>
    <row r="123" spans="1:33" ht="18.75" x14ac:dyDescent="0.3">
      <c r="A123" s="97" t="s">
        <v>29</v>
      </c>
      <c r="B123" s="100">
        <f t="shared" ref="B123:E124" si="42">B97+B73+B55+B31+B12</f>
        <v>2086318.05</v>
      </c>
      <c r="C123" s="100">
        <f t="shared" si="42"/>
        <v>1277206.0000000002</v>
      </c>
      <c r="D123" s="100">
        <f t="shared" si="42"/>
        <v>1175840.3</v>
      </c>
      <c r="E123" s="100">
        <f t="shared" si="42"/>
        <v>1175840.3</v>
      </c>
      <c r="F123" s="57">
        <f>E123/B123*100</f>
        <v>56.359590044288787</v>
      </c>
      <c r="G123" s="57">
        <f>E123/C123*100</f>
        <v>92.0634807540835</v>
      </c>
      <c r="H123" s="100">
        <f t="shared" ref="H123:AE124" si="43">H97+H73+H55+H31+H12</f>
        <v>31589.799999999988</v>
      </c>
      <c r="I123" s="100">
        <f t="shared" si="43"/>
        <v>26659.7</v>
      </c>
      <c r="J123" s="100">
        <f t="shared" si="43"/>
        <v>189197.9</v>
      </c>
      <c r="K123" s="100">
        <f t="shared" si="43"/>
        <v>156766.30000000002</v>
      </c>
      <c r="L123" s="100">
        <f t="shared" si="43"/>
        <v>184754.4</v>
      </c>
      <c r="M123" s="100">
        <f t="shared" si="43"/>
        <v>144114.19999999998</v>
      </c>
      <c r="N123" s="100">
        <f t="shared" si="43"/>
        <v>198198.3</v>
      </c>
      <c r="O123" s="100">
        <f t="shared" si="43"/>
        <v>154329.4</v>
      </c>
      <c r="P123" s="100">
        <f t="shared" si="43"/>
        <v>343416.2</v>
      </c>
      <c r="Q123" s="100">
        <f t="shared" si="43"/>
        <v>199670.80000000002</v>
      </c>
      <c r="R123" s="100">
        <f t="shared" si="43"/>
        <v>173696.30000000002</v>
      </c>
      <c r="S123" s="100">
        <f t="shared" si="43"/>
        <v>161676.79999999999</v>
      </c>
      <c r="T123" s="100">
        <f t="shared" si="43"/>
        <v>141005</v>
      </c>
      <c r="U123" s="100">
        <f t="shared" si="43"/>
        <v>160958.29999999999</v>
      </c>
      <c r="V123" s="100">
        <f t="shared" si="43"/>
        <v>93179.3</v>
      </c>
      <c r="W123" s="100">
        <f t="shared" si="43"/>
        <v>6279.5</v>
      </c>
      <c r="X123" s="100">
        <f t="shared" si="43"/>
        <v>136294.6</v>
      </c>
      <c r="Y123" s="100">
        <f t="shared" si="43"/>
        <v>4844.7</v>
      </c>
      <c r="Z123" s="100">
        <f t="shared" si="43"/>
        <v>138284.79999999999</v>
      </c>
      <c r="AA123" s="100">
        <f t="shared" si="43"/>
        <v>4223.8999999999996</v>
      </c>
      <c r="AB123" s="100">
        <f t="shared" si="43"/>
        <v>129842.9</v>
      </c>
      <c r="AC123" s="100">
        <f t="shared" si="43"/>
        <v>0</v>
      </c>
      <c r="AD123" s="100">
        <f t="shared" si="43"/>
        <v>326858.55000000005</v>
      </c>
      <c r="AE123" s="100">
        <f t="shared" si="43"/>
        <v>0</v>
      </c>
      <c r="AF123" s="99"/>
      <c r="AG123" s="29"/>
    </row>
    <row r="124" spans="1:33" ht="18.75" x14ac:dyDescent="0.3">
      <c r="A124" s="97" t="s">
        <v>30</v>
      </c>
      <c r="B124" s="100">
        <f t="shared" si="42"/>
        <v>565993.9</v>
      </c>
      <c r="C124" s="100">
        <f t="shared" si="42"/>
        <v>436785.59999999992</v>
      </c>
      <c r="D124" s="100">
        <f t="shared" si="42"/>
        <v>436853.2</v>
      </c>
      <c r="E124" s="100">
        <f t="shared" si="42"/>
        <v>436853.2</v>
      </c>
      <c r="F124" s="57">
        <f>E124/B124*100</f>
        <v>77.183376004582385</v>
      </c>
      <c r="G124" s="57">
        <f>E124/C124*100</f>
        <v>100.01547670069711</v>
      </c>
      <c r="H124" s="100">
        <f t="shared" si="43"/>
        <v>70758.2</v>
      </c>
      <c r="I124" s="100">
        <f t="shared" si="43"/>
        <v>70731.599999999991</v>
      </c>
      <c r="J124" s="100">
        <f t="shared" si="43"/>
        <v>59618.399999999994</v>
      </c>
      <c r="K124" s="100">
        <f t="shared" si="43"/>
        <v>59825</v>
      </c>
      <c r="L124" s="100">
        <f t="shared" si="43"/>
        <v>67127.100000000006</v>
      </c>
      <c r="M124" s="100">
        <f t="shared" si="43"/>
        <v>67871.5</v>
      </c>
      <c r="N124" s="100">
        <f t="shared" si="43"/>
        <v>62290</v>
      </c>
      <c r="O124" s="100">
        <f t="shared" si="43"/>
        <v>62286</v>
      </c>
      <c r="P124" s="100">
        <f t="shared" si="43"/>
        <v>50581.600000000006</v>
      </c>
      <c r="Q124" s="100">
        <f t="shared" si="43"/>
        <v>45911.3</v>
      </c>
      <c r="R124" s="100">
        <f t="shared" si="43"/>
        <v>61351.9</v>
      </c>
      <c r="S124" s="100">
        <f t="shared" si="43"/>
        <v>50366.6</v>
      </c>
      <c r="T124" s="100">
        <f t="shared" si="43"/>
        <v>42706.700000000004</v>
      </c>
      <c r="U124" s="100">
        <f t="shared" si="43"/>
        <v>50760.200000000004</v>
      </c>
      <c r="V124" s="100">
        <f t="shared" si="43"/>
        <v>25961.8</v>
      </c>
      <c r="W124" s="100">
        <f t="shared" si="43"/>
        <v>4112.2</v>
      </c>
      <c r="X124" s="100">
        <f t="shared" si="43"/>
        <v>25547.1</v>
      </c>
      <c r="Y124" s="100">
        <f t="shared" si="43"/>
        <v>4463.8999999999996</v>
      </c>
      <c r="Z124" s="100">
        <f t="shared" si="43"/>
        <v>48743.7</v>
      </c>
      <c r="AA124" s="100">
        <f t="shared" si="43"/>
        <v>14224.5</v>
      </c>
      <c r="AB124" s="100">
        <f t="shared" si="43"/>
        <v>26728.800000000003</v>
      </c>
      <c r="AC124" s="100">
        <f t="shared" si="43"/>
        <v>0</v>
      </c>
      <c r="AD124" s="100">
        <f t="shared" si="43"/>
        <v>47028.599999999991</v>
      </c>
      <c r="AE124" s="100">
        <f t="shared" si="43"/>
        <v>0</v>
      </c>
      <c r="AF124" s="99"/>
      <c r="AG124" s="29"/>
    </row>
    <row r="125" spans="1:33" ht="37.5" x14ac:dyDescent="0.3">
      <c r="A125" s="97" t="s">
        <v>56</v>
      </c>
      <c r="B125" s="100">
        <f>B99</f>
        <v>3148.2699999999995</v>
      </c>
      <c r="C125" s="100">
        <f>C99</f>
        <v>2757.6</v>
      </c>
      <c r="D125" s="100">
        <f>D99</f>
        <v>2648.2000000000003</v>
      </c>
      <c r="E125" s="100">
        <f>E99</f>
        <v>2648.2000000000003</v>
      </c>
      <c r="F125" s="77">
        <f>IFERROR(E125/B125*100,0)</f>
        <v>84.116038332163399</v>
      </c>
      <c r="G125" s="77">
        <f>IFERROR(E125/C125*100,0)</f>
        <v>96.032782129387883</v>
      </c>
      <c r="H125" s="100">
        <f>H99</f>
        <v>0</v>
      </c>
      <c r="I125" s="100">
        <f t="shared" ref="I125:AE125" si="44">I99</f>
        <v>0</v>
      </c>
      <c r="J125" s="100">
        <f t="shared" si="44"/>
        <v>0</v>
      </c>
      <c r="K125" s="100">
        <f t="shared" si="44"/>
        <v>0</v>
      </c>
      <c r="L125" s="100">
        <f t="shared" si="44"/>
        <v>0</v>
      </c>
      <c r="M125" s="100">
        <f t="shared" si="44"/>
        <v>0</v>
      </c>
      <c r="N125" s="100">
        <f t="shared" si="44"/>
        <v>373.9</v>
      </c>
      <c r="O125" s="100">
        <f t="shared" si="44"/>
        <v>373.9</v>
      </c>
      <c r="P125" s="100">
        <f t="shared" si="44"/>
        <v>3</v>
      </c>
      <c r="Q125" s="100">
        <f t="shared" si="44"/>
        <v>1395.9</v>
      </c>
      <c r="R125" s="100">
        <f t="shared" si="44"/>
        <v>0</v>
      </c>
      <c r="S125" s="100">
        <f t="shared" si="44"/>
        <v>0</v>
      </c>
      <c r="T125" s="100">
        <f t="shared" si="44"/>
        <v>0</v>
      </c>
      <c r="U125" s="100">
        <f t="shared" si="44"/>
        <v>0</v>
      </c>
      <c r="V125" s="100">
        <f t="shared" si="44"/>
        <v>0</v>
      </c>
      <c r="W125" s="100">
        <f t="shared" si="44"/>
        <v>0</v>
      </c>
      <c r="X125" s="100">
        <f t="shared" si="44"/>
        <v>1502.3</v>
      </c>
      <c r="Y125" s="100">
        <f t="shared" si="44"/>
        <v>0</v>
      </c>
      <c r="Z125" s="100">
        <f t="shared" si="44"/>
        <v>878.4</v>
      </c>
      <c r="AA125" s="100">
        <f t="shared" si="44"/>
        <v>878.4</v>
      </c>
      <c r="AB125" s="100">
        <f t="shared" si="44"/>
        <v>0</v>
      </c>
      <c r="AC125" s="100">
        <f t="shared" si="44"/>
        <v>0</v>
      </c>
      <c r="AD125" s="100">
        <f t="shared" si="44"/>
        <v>390.66999999999939</v>
      </c>
      <c r="AE125" s="100">
        <f t="shared" si="44"/>
        <v>0</v>
      </c>
      <c r="AF125" s="99"/>
      <c r="AG125" s="29"/>
    </row>
    <row r="126" spans="1:33" ht="18.75" x14ac:dyDescent="0.3">
      <c r="A126" s="97" t="s">
        <v>31</v>
      </c>
      <c r="B126" s="100">
        <f t="shared" ref="B126:E127" si="45">B100+B75+B57+B33+B14</f>
        <v>49371.8</v>
      </c>
      <c r="C126" s="100">
        <f t="shared" si="45"/>
        <v>33733.299999999996</v>
      </c>
      <c r="D126" s="100">
        <f t="shared" si="45"/>
        <v>39951</v>
      </c>
      <c r="E126" s="100">
        <f t="shared" si="45"/>
        <v>39951</v>
      </c>
      <c r="F126" s="57">
        <f>E126/B126*100</f>
        <v>80.918662070250619</v>
      </c>
      <c r="G126" s="57">
        <f>E126/C126*100</f>
        <v>118.43193520942216</v>
      </c>
      <c r="H126" s="100">
        <f t="shared" ref="H126:AE127" si="46">H100+H75+H57+H33+H14</f>
        <v>4162.6000000000004</v>
      </c>
      <c r="I126" s="100">
        <f t="shared" si="46"/>
        <v>3914.5</v>
      </c>
      <c r="J126" s="100">
        <f t="shared" si="46"/>
        <v>4142.6000000000004</v>
      </c>
      <c r="K126" s="100">
        <f t="shared" si="46"/>
        <v>3854</v>
      </c>
      <c r="L126" s="100">
        <f t="shared" si="46"/>
        <v>4142.3999999999996</v>
      </c>
      <c r="M126" s="100">
        <f t="shared" si="46"/>
        <v>4133.8999999999996</v>
      </c>
      <c r="N126" s="100">
        <f t="shared" si="46"/>
        <v>4515.3999999999996</v>
      </c>
      <c r="O126" s="100">
        <f t="shared" si="46"/>
        <v>4015.9</v>
      </c>
      <c r="P126" s="100">
        <f t="shared" si="46"/>
        <v>7797.5</v>
      </c>
      <c r="Q126" s="100">
        <f t="shared" si="46"/>
        <v>3104.2</v>
      </c>
      <c r="R126" s="100">
        <f t="shared" si="46"/>
        <v>7257.6</v>
      </c>
      <c r="S126" s="100">
        <f t="shared" si="46"/>
        <v>5865</v>
      </c>
      <c r="T126" s="100">
        <f t="shared" si="46"/>
        <v>212.8</v>
      </c>
      <c r="U126" s="100">
        <f t="shared" si="46"/>
        <v>87.2</v>
      </c>
      <c r="V126" s="100">
        <f t="shared" si="46"/>
        <v>589.1</v>
      </c>
      <c r="W126" s="100">
        <f t="shared" si="46"/>
        <v>589.1</v>
      </c>
      <c r="X126" s="100">
        <f t="shared" si="46"/>
        <v>4132.3999999999996</v>
      </c>
      <c r="Y126" s="100">
        <f t="shared" si="46"/>
        <v>4132.3999999999996</v>
      </c>
      <c r="Z126" s="100">
        <f t="shared" si="46"/>
        <v>4288.5999999999995</v>
      </c>
      <c r="AA126" s="100">
        <f t="shared" si="46"/>
        <v>4037.1</v>
      </c>
      <c r="AB126" s="100">
        <f t="shared" si="46"/>
        <v>4124.3999999999996</v>
      </c>
      <c r="AC126" s="100">
        <f t="shared" si="46"/>
        <v>0</v>
      </c>
      <c r="AD126" s="100">
        <f t="shared" si="46"/>
        <v>4006.4</v>
      </c>
      <c r="AE126" s="100">
        <f t="shared" si="46"/>
        <v>0</v>
      </c>
      <c r="AF126" s="99"/>
      <c r="AG126" s="29"/>
    </row>
    <row r="127" spans="1:33" ht="18.75" x14ac:dyDescent="0.3">
      <c r="A127" s="97" t="s">
        <v>32</v>
      </c>
      <c r="B127" s="100">
        <f t="shared" si="45"/>
        <v>18125</v>
      </c>
      <c r="C127" s="100">
        <f t="shared" si="45"/>
        <v>9490</v>
      </c>
      <c r="D127" s="100">
        <f t="shared" si="45"/>
        <v>9490</v>
      </c>
      <c r="E127" s="100">
        <f t="shared" si="45"/>
        <v>9490</v>
      </c>
      <c r="F127" s="77">
        <f>IFERROR(E127/B127*100,0)</f>
        <v>52.358620689655176</v>
      </c>
      <c r="G127" s="77">
        <f>IFERROR(E127/C127*100,0)</f>
        <v>100</v>
      </c>
      <c r="H127" s="100">
        <f t="shared" si="46"/>
        <v>0</v>
      </c>
      <c r="I127" s="100">
        <f t="shared" si="46"/>
        <v>0</v>
      </c>
      <c r="J127" s="100">
        <f t="shared" si="46"/>
        <v>0</v>
      </c>
      <c r="K127" s="100">
        <f t="shared" si="46"/>
        <v>0</v>
      </c>
      <c r="L127" s="100">
        <f t="shared" si="46"/>
        <v>0</v>
      </c>
      <c r="M127" s="100">
        <f t="shared" si="46"/>
        <v>0</v>
      </c>
      <c r="N127" s="100">
        <f t="shared" si="46"/>
        <v>5207.2</v>
      </c>
      <c r="O127" s="100">
        <f t="shared" si="46"/>
        <v>5207.2</v>
      </c>
      <c r="P127" s="100">
        <f t="shared" si="46"/>
        <v>0</v>
      </c>
      <c r="Q127" s="100">
        <f t="shared" si="46"/>
        <v>1970.5</v>
      </c>
      <c r="R127" s="100">
        <f t="shared" si="46"/>
        <v>1470</v>
      </c>
      <c r="S127" s="100">
        <f t="shared" si="46"/>
        <v>1657.8</v>
      </c>
      <c r="T127" s="100">
        <f t="shared" si="46"/>
        <v>7530</v>
      </c>
      <c r="U127" s="100">
        <f t="shared" si="46"/>
        <v>0</v>
      </c>
      <c r="V127" s="100">
        <f t="shared" si="46"/>
        <v>0</v>
      </c>
      <c r="W127" s="100">
        <f t="shared" si="46"/>
        <v>0</v>
      </c>
      <c r="X127" s="100">
        <f t="shared" si="46"/>
        <v>0</v>
      </c>
      <c r="Y127" s="100">
        <f t="shared" si="46"/>
        <v>0</v>
      </c>
      <c r="Z127" s="100">
        <f t="shared" si="46"/>
        <v>1654.5</v>
      </c>
      <c r="AA127" s="100">
        <f t="shared" si="46"/>
        <v>654.5</v>
      </c>
      <c r="AB127" s="100">
        <f t="shared" si="46"/>
        <v>0</v>
      </c>
      <c r="AC127" s="100">
        <f t="shared" si="46"/>
        <v>0</v>
      </c>
      <c r="AD127" s="100">
        <f t="shared" si="46"/>
        <v>0</v>
      </c>
      <c r="AE127" s="100">
        <f t="shared" si="46"/>
        <v>0</v>
      </c>
      <c r="AF127" s="99"/>
      <c r="AG127" s="29"/>
    </row>
    <row r="128" spans="1:33" ht="18.75" x14ac:dyDescent="0.3">
      <c r="A128" s="101" t="s">
        <v>61</v>
      </c>
      <c r="B128" s="102"/>
      <c r="C128" s="102"/>
      <c r="D128" s="102"/>
      <c r="E128" s="102"/>
      <c r="F128" s="103"/>
      <c r="G128" s="103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4"/>
      <c r="AE128" s="100"/>
      <c r="AF128" s="99"/>
      <c r="AG128" s="29"/>
    </row>
    <row r="129" spans="1:33" ht="18.75" x14ac:dyDescent="0.3">
      <c r="A129" s="105" t="s">
        <v>62</v>
      </c>
      <c r="B129" s="106"/>
      <c r="C129" s="106"/>
      <c r="D129" s="106"/>
      <c r="E129" s="106"/>
      <c r="F129" s="107"/>
      <c r="G129" s="107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99"/>
      <c r="AG129" s="29"/>
    </row>
    <row r="130" spans="1:33" ht="18.75" x14ac:dyDescent="0.3">
      <c r="A130" s="108" t="s">
        <v>63</v>
      </c>
      <c r="B130" s="106">
        <f>B131+B132+B133+B134</f>
        <v>33232.799999999996</v>
      </c>
      <c r="C130" s="106">
        <f>C131+C132+C133+C134</f>
        <v>33232.800000000003</v>
      </c>
      <c r="D130" s="106">
        <f>D131+D132+D133+D134</f>
        <v>33977.199999999997</v>
      </c>
      <c r="E130" s="106">
        <f>E131+E132+E133+E134</f>
        <v>33977.199999999997</v>
      </c>
      <c r="F130" s="107">
        <f>E130/B130*100</f>
        <v>102.23995570641054</v>
      </c>
      <c r="G130" s="107">
        <f>E130/C130*100</f>
        <v>102.23995570641051</v>
      </c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99"/>
      <c r="AG130" s="29"/>
    </row>
    <row r="131" spans="1:33" ht="18.75" x14ac:dyDescent="0.3">
      <c r="A131" s="108" t="s">
        <v>31</v>
      </c>
      <c r="B131" s="100"/>
      <c r="C131" s="100"/>
      <c r="D131" s="100"/>
      <c r="E131" s="100"/>
      <c r="F131" s="73">
        <f>IFERROR(E131/B131*100,0)</f>
        <v>0</v>
      </c>
      <c r="G131" s="73">
        <f>IFERROR(E131/C131*100,0)</f>
        <v>0</v>
      </c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99"/>
      <c r="AG131" s="29"/>
    </row>
    <row r="132" spans="1:33" ht="18.75" x14ac:dyDescent="0.3">
      <c r="A132" s="108" t="s">
        <v>29</v>
      </c>
      <c r="B132" s="100"/>
      <c r="C132" s="100"/>
      <c r="D132" s="100"/>
      <c r="E132" s="100"/>
      <c r="F132" s="73">
        <f>IFERROR(E132/B132*100,0)</f>
        <v>0</v>
      </c>
      <c r="G132" s="73">
        <f>IFERROR(E132/C132*100,0)</f>
        <v>0</v>
      </c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99"/>
      <c r="AG132" s="29"/>
    </row>
    <row r="133" spans="1:33" ht="18.75" x14ac:dyDescent="0.3">
      <c r="A133" s="108" t="s">
        <v>30</v>
      </c>
      <c r="B133" s="100">
        <f>H133+J133+L133+N133+P133+R133+T133+V133+X133+Z133+AB133+AD133</f>
        <v>33232.799999999996</v>
      </c>
      <c r="C133" s="100">
        <f>C13</f>
        <v>33232.800000000003</v>
      </c>
      <c r="D133" s="100">
        <f>D13</f>
        <v>33977.199999999997</v>
      </c>
      <c r="E133" s="100">
        <f>E13</f>
        <v>33977.199999999997</v>
      </c>
      <c r="F133" s="73">
        <f>IFERROR(E133/B133*100,0)</f>
        <v>102.23995570641054</v>
      </c>
      <c r="G133" s="73">
        <f>IFERROR(E133/C133*100,0)</f>
        <v>102.23995570641051</v>
      </c>
      <c r="H133" s="100">
        <f t="shared" ref="H133:AE133" si="47">H13</f>
        <v>4739.3999999999996</v>
      </c>
      <c r="I133" s="100">
        <f t="shared" si="47"/>
        <v>4739.3999999999996</v>
      </c>
      <c r="J133" s="100">
        <f t="shared" si="47"/>
        <v>6569</v>
      </c>
      <c r="K133" s="100">
        <f t="shared" si="47"/>
        <v>6569</v>
      </c>
      <c r="L133" s="100">
        <f t="shared" si="47"/>
        <v>6245.0999999999995</v>
      </c>
      <c r="M133" s="100">
        <f t="shared" si="47"/>
        <v>6989.5</v>
      </c>
      <c r="N133" s="100">
        <f t="shared" si="47"/>
        <v>7299.5</v>
      </c>
      <c r="O133" s="100">
        <f t="shared" si="47"/>
        <v>7299.5</v>
      </c>
      <c r="P133" s="100">
        <f t="shared" si="47"/>
        <v>0</v>
      </c>
      <c r="Q133" s="100">
        <f t="shared" si="47"/>
        <v>0</v>
      </c>
      <c r="R133" s="100">
        <f t="shared" si="47"/>
        <v>8244.6</v>
      </c>
      <c r="S133" s="100">
        <f t="shared" si="47"/>
        <v>8244.6</v>
      </c>
      <c r="T133" s="100">
        <f t="shared" si="47"/>
        <v>0</v>
      </c>
      <c r="U133" s="100">
        <f t="shared" si="47"/>
        <v>0</v>
      </c>
      <c r="V133" s="100">
        <f t="shared" si="47"/>
        <v>86</v>
      </c>
      <c r="W133" s="100">
        <f t="shared" si="47"/>
        <v>86</v>
      </c>
      <c r="X133" s="100">
        <f t="shared" si="47"/>
        <v>0</v>
      </c>
      <c r="Y133" s="100">
        <f t="shared" si="47"/>
        <v>0</v>
      </c>
      <c r="Z133" s="100">
        <f t="shared" si="47"/>
        <v>49.20000000000001</v>
      </c>
      <c r="AA133" s="100">
        <f t="shared" si="47"/>
        <v>49.2</v>
      </c>
      <c r="AB133" s="100">
        <f t="shared" si="47"/>
        <v>0</v>
      </c>
      <c r="AC133" s="100">
        <f t="shared" si="47"/>
        <v>0</v>
      </c>
      <c r="AD133" s="100">
        <f t="shared" si="47"/>
        <v>0</v>
      </c>
      <c r="AE133" s="100">
        <f t="shared" si="47"/>
        <v>0</v>
      </c>
      <c r="AF133" s="99"/>
      <c r="AG133" s="29"/>
    </row>
    <row r="134" spans="1:33" ht="18.75" x14ac:dyDescent="0.3">
      <c r="A134" s="108" t="s">
        <v>64</v>
      </c>
      <c r="B134" s="100"/>
      <c r="C134" s="100"/>
      <c r="D134" s="100"/>
      <c r="E134" s="100"/>
      <c r="F134" s="73" t="s">
        <v>65</v>
      </c>
      <c r="G134" s="73">
        <f>IFERROR(E134/C134*100,0)</f>
        <v>0</v>
      </c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99"/>
      <c r="AG134" s="29"/>
    </row>
    <row r="135" spans="1:33" ht="18.75" x14ac:dyDescent="0.3">
      <c r="A135" s="109" t="s">
        <v>66</v>
      </c>
      <c r="B135" s="110"/>
      <c r="C135" s="110"/>
      <c r="D135" s="110"/>
      <c r="E135" s="110"/>
      <c r="F135" s="111"/>
      <c r="G135" s="111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2"/>
      <c r="AE135" s="113"/>
      <c r="AF135" s="99"/>
      <c r="AG135" s="29"/>
    </row>
    <row r="136" spans="1:33" ht="18.75" x14ac:dyDescent="0.3">
      <c r="A136" s="109" t="s">
        <v>63</v>
      </c>
      <c r="B136" s="113">
        <f>B137+B138+B139+B140</f>
        <v>2686575.95</v>
      </c>
      <c r="C136" s="113">
        <f>C137+C138+C139+C140</f>
        <v>1723982.1</v>
      </c>
      <c r="D136" s="113">
        <f>D137+D138+D139+D140</f>
        <v>1628157.3</v>
      </c>
      <c r="E136" s="113">
        <f>E137+E138+E139+E140</f>
        <v>1628157.3</v>
      </c>
      <c r="F136" s="114">
        <f>E136/B136*100</f>
        <v>60.603434643267761</v>
      </c>
      <c r="G136" s="114">
        <f>E136/C136*100</f>
        <v>94.441659226044166</v>
      </c>
      <c r="H136" s="113">
        <f>H137+H138+H139+H140</f>
        <v>101771.19999999998</v>
      </c>
      <c r="I136" s="113">
        <f t="shared" ref="I136:AE136" si="48">I137+I138+I139+I140</f>
        <v>96566.400000000009</v>
      </c>
      <c r="J136" s="113">
        <f t="shared" si="48"/>
        <v>246389.9</v>
      </c>
      <c r="K136" s="113">
        <f t="shared" si="48"/>
        <v>213876.30000000002</v>
      </c>
      <c r="L136" s="113">
        <f t="shared" si="48"/>
        <v>249778.8</v>
      </c>
      <c r="M136" s="113">
        <f t="shared" si="48"/>
        <v>209130.09999999998</v>
      </c>
      <c r="N136" s="113">
        <f t="shared" si="48"/>
        <v>262911.39999999997</v>
      </c>
      <c r="O136" s="113">
        <f t="shared" si="48"/>
        <v>218539</v>
      </c>
      <c r="P136" s="113">
        <f t="shared" si="48"/>
        <v>401795.30000000005</v>
      </c>
      <c r="Q136" s="113">
        <f t="shared" si="48"/>
        <v>250656.80000000005</v>
      </c>
      <c r="R136" s="113">
        <f t="shared" si="48"/>
        <v>235531.2</v>
      </c>
      <c r="S136" s="113">
        <f t="shared" si="48"/>
        <v>211321.59999999998</v>
      </c>
      <c r="T136" s="113">
        <f t="shared" si="48"/>
        <v>191454.5</v>
      </c>
      <c r="U136" s="113">
        <f t="shared" si="48"/>
        <v>211805.7</v>
      </c>
      <c r="V136" s="113">
        <f t="shared" si="48"/>
        <v>119644.20000000001</v>
      </c>
      <c r="W136" s="113">
        <f t="shared" si="48"/>
        <v>10894.8</v>
      </c>
      <c r="X136" s="113">
        <f t="shared" si="48"/>
        <v>165974.1</v>
      </c>
      <c r="Y136" s="113">
        <f t="shared" si="48"/>
        <v>13440.999999999998</v>
      </c>
      <c r="Z136" s="113">
        <f t="shared" si="48"/>
        <v>192922.4</v>
      </c>
      <c r="AA136" s="113">
        <f t="shared" si="48"/>
        <v>23090.799999999999</v>
      </c>
      <c r="AB136" s="113">
        <f t="shared" si="48"/>
        <v>160696.09999999998</v>
      </c>
      <c r="AC136" s="113">
        <f t="shared" si="48"/>
        <v>0</v>
      </c>
      <c r="AD136" s="113">
        <f t="shared" si="48"/>
        <v>377893.55000000005</v>
      </c>
      <c r="AE136" s="113">
        <f t="shared" si="48"/>
        <v>0</v>
      </c>
      <c r="AF136" s="99"/>
      <c r="AG136" s="29"/>
    </row>
    <row r="137" spans="1:33" ht="18.75" x14ac:dyDescent="0.3">
      <c r="A137" s="109" t="s">
        <v>31</v>
      </c>
      <c r="B137" s="100">
        <f>SUM(B33,B57,B75,B100)</f>
        <v>49371.8</v>
      </c>
      <c r="C137" s="100">
        <f>SUM(C33,C57,C75,C100)</f>
        <v>33733.299999999996</v>
      </c>
      <c r="D137" s="100">
        <f>SUM(D33,D57,D75,D100)</f>
        <v>39951</v>
      </c>
      <c r="E137" s="100">
        <f>SUM(E33,E57,E75,E100)</f>
        <v>39951</v>
      </c>
      <c r="F137" s="57">
        <f>E137/B137*100</f>
        <v>80.918662070250619</v>
      </c>
      <c r="G137" s="57">
        <f>E137/C137*100</f>
        <v>118.43193520942216</v>
      </c>
      <c r="H137" s="100">
        <f t="shared" ref="H137:AE137" si="49">SUM(H33,H57,H75,H100)</f>
        <v>4162.6000000000004</v>
      </c>
      <c r="I137" s="100">
        <f t="shared" si="49"/>
        <v>3914.5</v>
      </c>
      <c r="J137" s="100">
        <f t="shared" si="49"/>
        <v>4142.6000000000004</v>
      </c>
      <c r="K137" s="100">
        <f t="shared" si="49"/>
        <v>3854</v>
      </c>
      <c r="L137" s="100">
        <f t="shared" si="49"/>
        <v>4142.3999999999996</v>
      </c>
      <c r="M137" s="100">
        <f t="shared" si="49"/>
        <v>4133.8999999999996</v>
      </c>
      <c r="N137" s="100">
        <f t="shared" si="49"/>
        <v>4515.3999999999996</v>
      </c>
      <c r="O137" s="100">
        <f t="shared" si="49"/>
        <v>4015.9</v>
      </c>
      <c r="P137" s="100">
        <f t="shared" si="49"/>
        <v>7797.5</v>
      </c>
      <c r="Q137" s="100">
        <f t="shared" si="49"/>
        <v>3104.2</v>
      </c>
      <c r="R137" s="100">
        <f t="shared" si="49"/>
        <v>7257.6</v>
      </c>
      <c r="S137" s="100">
        <f t="shared" si="49"/>
        <v>5865</v>
      </c>
      <c r="T137" s="100">
        <f t="shared" si="49"/>
        <v>212.8</v>
      </c>
      <c r="U137" s="100">
        <f t="shared" si="49"/>
        <v>87.2</v>
      </c>
      <c r="V137" s="100">
        <f t="shared" si="49"/>
        <v>589.1</v>
      </c>
      <c r="W137" s="100">
        <f t="shared" si="49"/>
        <v>589.1</v>
      </c>
      <c r="X137" s="100">
        <f t="shared" si="49"/>
        <v>4132.3999999999996</v>
      </c>
      <c r="Y137" s="100">
        <f t="shared" si="49"/>
        <v>4132.3999999999996</v>
      </c>
      <c r="Z137" s="100">
        <f t="shared" si="49"/>
        <v>4288.5999999999995</v>
      </c>
      <c r="AA137" s="100">
        <f t="shared" si="49"/>
        <v>4037.1</v>
      </c>
      <c r="AB137" s="100">
        <f t="shared" si="49"/>
        <v>4124.3999999999996</v>
      </c>
      <c r="AC137" s="100">
        <f t="shared" si="49"/>
        <v>0</v>
      </c>
      <c r="AD137" s="100">
        <f t="shared" si="49"/>
        <v>4006.4</v>
      </c>
      <c r="AE137" s="100">
        <f t="shared" si="49"/>
        <v>0</v>
      </c>
      <c r="AF137" s="99"/>
      <c r="AG137" s="29"/>
    </row>
    <row r="138" spans="1:33" ht="18.75" x14ac:dyDescent="0.3">
      <c r="A138" s="109" t="s">
        <v>29</v>
      </c>
      <c r="B138" s="100">
        <f t="shared" ref="B138:E139" si="50">SUM(B31,B55,B73,B97)</f>
        <v>2086318.05</v>
      </c>
      <c r="C138" s="100">
        <f t="shared" si="50"/>
        <v>1277206.0000000002</v>
      </c>
      <c r="D138" s="100">
        <f t="shared" si="50"/>
        <v>1175840.3</v>
      </c>
      <c r="E138" s="100">
        <f t="shared" si="50"/>
        <v>1175840.3</v>
      </c>
      <c r="F138" s="57">
        <f>E138/B138*100</f>
        <v>56.359590044288787</v>
      </c>
      <c r="G138" s="57">
        <f>E138/C138*100</f>
        <v>92.0634807540835</v>
      </c>
      <c r="H138" s="100">
        <f t="shared" ref="H138:AE139" si="51">SUM(H31,H55,H73,H97)</f>
        <v>31589.799999999988</v>
      </c>
      <c r="I138" s="100">
        <f t="shared" si="51"/>
        <v>26659.7</v>
      </c>
      <c r="J138" s="100">
        <f t="shared" si="51"/>
        <v>189197.9</v>
      </c>
      <c r="K138" s="100">
        <f t="shared" si="51"/>
        <v>156766.30000000002</v>
      </c>
      <c r="L138" s="100">
        <f t="shared" si="51"/>
        <v>184754.4</v>
      </c>
      <c r="M138" s="100">
        <f t="shared" si="51"/>
        <v>144114.19999999998</v>
      </c>
      <c r="N138" s="100">
        <f t="shared" si="51"/>
        <v>198198.3</v>
      </c>
      <c r="O138" s="100">
        <f t="shared" si="51"/>
        <v>154329.4</v>
      </c>
      <c r="P138" s="100">
        <f t="shared" si="51"/>
        <v>343416.2</v>
      </c>
      <c r="Q138" s="100">
        <f t="shared" si="51"/>
        <v>199670.80000000002</v>
      </c>
      <c r="R138" s="100">
        <f t="shared" si="51"/>
        <v>173696.30000000002</v>
      </c>
      <c r="S138" s="100">
        <f t="shared" si="51"/>
        <v>161676.79999999999</v>
      </c>
      <c r="T138" s="100">
        <f t="shared" si="51"/>
        <v>141005</v>
      </c>
      <c r="U138" s="100">
        <f t="shared" si="51"/>
        <v>160958.29999999999</v>
      </c>
      <c r="V138" s="100">
        <f t="shared" si="51"/>
        <v>93179.3</v>
      </c>
      <c r="W138" s="100">
        <f t="shared" si="51"/>
        <v>6279.5</v>
      </c>
      <c r="X138" s="100">
        <f t="shared" si="51"/>
        <v>136294.6</v>
      </c>
      <c r="Y138" s="100">
        <f t="shared" si="51"/>
        <v>4844.7</v>
      </c>
      <c r="Z138" s="100">
        <f t="shared" si="51"/>
        <v>138284.79999999999</v>
      </c>
      <c r="AA138" s="100">
        <f t="shared" si="51"/>
        <v>4223.8999999999996</v>
      </c>
      <c r="AB138" s="100">
        <f t="shared" si="51"/>
        <v>129842.9</v>
      </c>
      <c r="AC138" s="100">
        <f t="shared" si="51"/>
        <v>0</v>
      </c>
      <c r="AD138" s="100">
        <f t="shared" si="51"/>
        <v>326858.55000000005</v>
      </c>
      <c r="AE138" s="100">
        <f t="shared" si="51"/>
        <v>0</v>
      </c>
      <c r="AF138" s="99"/>
      <c r="AG138" s="29"/>
    </row>
    <row r="139" spans="1:33" ht="18.75" x14ac:dyDescent="0.3">
      <c r="A139" s="109" t="s">
        <v>30</v>
      </c>
      <c r="B139" s="100">
        <f t="shared" si="50"/>
        <v>532761.1</v>
      </c>
      <c r="C139" s="100">
        <f t="shared" si="50"/>
        <v>403552.79999999993</v>
      </c>
      <c r="D139" s="100">
        <f t="shared" si="50"/>
        <v>402876</v>
      </c>
      <c r="E139" s="100">
        <f t="shared" si="50"/>
        <v>402876</v>
      </c>
      <c r="F139" s="57">
        <f>E139/B139*100</f>
        <v>75.620385947847922</v>
      </c>
      <c r="G139" s="57">
        <f>E139/C139*100</f>
        <v>99.832289603739596</v>
      </c>
      <c r="H139" s="100">
        <f t="shared" si="51"/>
        <v>66018.8</v>
      </c>
      <c r="I139" s="100">
        <f t="shared" si="51"/>
        <v>65992.200000000012</v>
      </c>
      <c r="J139" s="100">
        <f t="shared" si="51"/>
        <v>53049.399999999994</v>
      </c>
      <c r="K139" s="100">
        <f t="shared" si="51"/>
        <v>53256</v>
      </c>
      <c r="L139" s="100">
        <f t="shared" si="51"/>
        <v>60882</v>
      </c>
      <c r="M139" s="100">
        <f t="shared" si="51"/>
        <v>60882</v>
      </c>
      <c r="N139" s="100">
        <f t="shared" si="51"/>
        <v>54990.5</v>
      </c>
      <c r="O139" s="100">
        <f t="shared" si="51"/>
        <v>54986.5</v>
      </c>
      <c r="P139" s="100">
        <f t="shared" si="51"/>
        <v>50581.600000000006</v>
      </c>
      <c r="Q139" s="100">
        <f t="shared" si="51"/>
        <v>45911.3</v>
      </c>
      <c r="R139" s="100">
        <f t="shared" si="51"/>
        <v>53107.3</v>
      </c>
      <c r="S139" s="100">
        <f t="shared" si="51"/>
        <v>42122</v>
      </c>
      <c r="T139" s="100">
        <f t="shared" si="51"/>
        <v>42706.7</v>
      </c>
      <c r="U139" s="100">
        <f t="shared" si="51"/>
        <v>50760.200000000004</v>
      </c>
      <c r="V139" s="100">
        <f t="shared" si="51"/>
        <v>25875.8</v>
      </c>
      <c r="W139" s="100">
        <f t="shared" si="51"/>
        <v>4026.2</v>
      </c>
      <c r="X139" s="100">
        <f t="shared" si="51"/>
        <v>25547.1</v>
      </c>
      <c r="Y139" s="100">
        <f t="shared" si="51"/>
        <v>4463.8999999999996</v>
      </c>
      <c r="Z139" s="100">
        <f t="shared" si="51"/>
        <v>48694.5</v>
      </c>
      <c r="AA139" s="100">
        <f t="shared" si="51"/>
        <v>14175.3</v>
      </c>
      <c r="AB139" s="100">
        <f t="shared" si="51"/>
        <v>26728.800000000003</v>
      </c>
      <c r="AC139" s="100">
        <f t="shared" si="51"/>
        <v>0</v>
      </c>
      <c r="AD139" s="100">
        <f t="shared" si="51"/>
        <v>47028.599999999991</v>
      </c>
      <c r="AE139" s="100">
        <f t="shared" si="51"/>
        <v>0</v>
      </c>
      <c r="AF139" s="99"/>
      <c r="AG139" s="29"/>
    </row>
    <row r="140" spans="1:33" ht="18.75" x14ac:dyDescent="0.3">
      <c r="A140" s="109" t="s">
        <v>64</v>
      </c>
      <c r="B140" s="100">
        <f>SUM(B34,B58,B76,B101)</f>
        <v>18125</v>
      </c>
      <c r="C140" s="100">
        <f>SUM(C34,C58,C76,C101)</f>
        <v>9490</v>
      </c>
      <c r="D140" s="100">
        <f>SUM(D34,D58,D76,D101)</f>
        <v>9490</v>
      </c>
      <c r="E140" s="100">
        <f>SUM(E34,E58,E76,E101)</f>
        <v>9490</v>
      </c>
      <c r="F140" s="77">
        <f>IFERROR(E140/B140*100,0)</f>
        <v>52.358620689655176</v>
      </c>
      <c r="G140" s="77">
        <f>IFERROR(E140/C140*100,0)</f>
        <v>100</v>
      </c>
      <c r="H140" s="100">
        <f t="shared" ref="H140:AE140" si="52">SUM(H34,H58,H76,H101)</f>
        <v>0</v>
      </c>
      <c r="I140" s="100">
        <f t="shared" si="52"/>
        <v>0</v>
      </c>
      <c r="J140" s="100">
        <f t="shared" si="52"/>
        <v>0</v>
      </c>
      <c r="K140" s="100">
        <f t="shared" si="52"/>
        <v>0</v>
      </c>
      <c r="L140" s="100">
        <f t="shared" si="52"/>
        <v>0</v>
      </c>
      <c r="M140" s="100">
        <f t="shared" si="52"/>
        <v>0</v>
      </c>
      <c r="N140" s="100">
        <f t="shared" si="52"/>
        <v>5207.2</v>
      </c>
      <c r="O140" s="100">
        <f t="shared" si="52"/>
        <v>5207.2</v>
      </c>
      <c r="P140" s="100">
        <f t="shared" si="52"/>
        <v>0</v>
      </c>
      <c r="Q140" s="100">
        <f t="shared" si="52"/>
        <v>1970.5</v>
      </c>
      <c r="R140" s="100">
        <f t="shared" si="52"/>
        <v>1470</v>
      </c>
      <c r="S140" s="100">
        <f t="shared" si="52"/>
        <v>1657.8</v>
      </c>
      <c r="T140" s="100">
        <f t="shared" si="52"/>
        <v>7530</v>
      </c>
      <c r="U140" s="100">
        <f t="shared" si="52"/>
        <v>0</v>
      </c>
      <c r="V140" s="100">
        <f t="shared" si="52"/>
        <v>0</v>
      </c>
      <c r="W140" s="100">
        <f t="shared" si="52"/>
        <v>0</v>
      </c>
      <c r="X140" s="100">
        <f t="shared" si="52"/>
        <v>0</v>
      </c>
      <c r="Y140" s="100">
        <f t="shared" si="52"/>
        <v>0</v>
      </c>
      <c r="Z140" s="100">
        <f t="shared" si="52"/>
        <v>1654.5</v>
      </c>
      <c r="AA140" s="100">
        <f t="shared" si="52"/>
        <v>654.5</v>
      </c>
      <c r="AB140" s="100">
        <f t="shared" si="52"/>
        <v>0</v>
      </c>
      <c r="AC140" s="100">
        <f t="shared" si="52"/>
        <v>0</v>
      </c>
      <c r="AD140" s="100">
        <f t="shared" si="52"/>
        <v>0</v>
      </c>
      <c r="AE140" s="100">
        <f t="shared" si="52"/>
        <v>0</v>
      </c>
      <c r="AF140" s="99"/>
      <c r="AG140" s="29"/>
    </row>
    <row r="141" spans="1:33" ht="20.25" x14ac:dyDescent="0.25">
      <c r="A141" s="24" t="s">
        <v>67</v>
      </c>
      <c r="B141" s="25">
        <f>H141+J141+L141+N141+P141+R141+T141+V141+X141+Z141+AB141+AD141</f>
        <v>0</v>
      </c>
      <c r="C141" s="25">
        <f>C144</f>
        <v>0</v>
      </c>
      <c r="D141" s="25">
        <f>D144</f>
        <v>0</v>
      </c>
      <c r="E141" s="25">
        <f>E144</f>
        <v>0</v>
      </c>
      <c r="F141" s="25"/>
      <c r="G141" s="25"/>
      <c r="H141" s="25">
        <f>H144</f>
        <v>0</v>
      </c>
      <c r="I141" s="25">
        <f>I144</f>
        <v>0</v>
      </c>
      <c r="J141" s="25">
        <f t="shared" ref="J141:AD141" si="53">J144</f>
        <v>0</v>
      </c>
      <c r="K141" s="25">
        <f>K144</f>
        <v>0</v>
      </c>
      <c r="L141" s="25">
        <f t="shared" si="53"/>
        <v>0</v>
      </c>
      <c r="M141" s="25">
        <f>M144</f>
        <v>0</v>
      </c>
      <c r="N141" s="25">
        <f t="shared" si="53"/>
        <v>0</v>
      </c>
      <c r="O141" s="25">
        <f>O144</f>
        <v>0</v>
      </c>
      <c r="P141" s="25">
        <f t="shared" si="53"/>
        <v>0</v>
      </c>
      <c r="Q141" s="25">
        <f>Q144</f>
        <v>0</v>
      </c>
      <c r="R141" s="25">
        <f t="shared" si="53"/>
        <v>0</v>
      </c>
      <c r="S141" s="25">
        <f>S144</f>
        <v>0</v>
      </c>
      <c r="T141" s="25">
        <f t="shared" si="53"/>
        <v>0</v>
      </c>
      <c r="U141" s="25">
        <f>U144</f>
        <v>0</v>
      </c>
      <c r="V141" s="25">
        <f t="shared" si="53"/>
        <v>0</v>
      </c>
      <c r="W141" s="25">
        <f>W144</f>
        <v>0</v>
      </c>
      <c r="X141" s="25">
        <f t="shared" si="53"/>
        <v>0</v>
      </c>
      <c r="Y141" s="25">
        <f>Y144</f>
        <v>0</v>
      </c>
      <c r="Z141" s="25">
        <f t="shared" si="53"/>
        <v>0</v>
      </c>
      <c r="AA141" s="25">
        <f>AA144</f>
        <v>0</v>
      </c>
      <c r="AB141" s="25">
        <f t="shared" si="53"/>
        <v>0</v>
      </c>
      <c r="AC141" s="25">
        <f>AC144</f>
        <v>0</v>
      </c>
      <c r="AD141" s="26">
        <f t="shared" si="53"/>
        <v>0</v>
      </c>
      <c r="AE141" s="115"/>
      <c r="AF141" s="91"/>
      <c r="AG141" s="29"/>
    </row>
    <row r="142" spans="1:33" ht="20.25" x14ac:dyDescent="0.25">
      <c r="A142" s="65" t="s">
        <v>68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70"/>
      <c r="AF142" s="91"/>
      <c r="AG142" s="29"/>
    </row>
    <row r="143" spans="1:33" ht="20.25" x14ac:dyDescent="0.25">
      <c r="A143" s="34" t="s">
        <v>69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6"/>
      <c r="AF143" s="91"/>
      <c r="AG143" s="29"/>
    </row>
    <row r="144" spans="1:33" ht="18.75" x14ac:dyDescent="0.3">
      <c r="A144" s="54" t="s">
        <v>28</v>
      </c>
      <c r="B144" s="27">
        <f>H144+J144+L144+N144+P144+R144+T144+V144+X144+Z144+AB144+AD144</f>
        <v>0</v>
      </c>
      <c r="C144" s="27">
        <f>SUM(C145:C148)</f>
        <v>0</v>
      </c>
      <c r="D144" s="27">
        <f>SUM(D145:D148)</f>
        <v>0</v>
      </c>
      <c r="E144" s="27">
        <f>SUM(E145:E148)</f>
        <v>0</v>
      </c>
      <c r="F144" s="77">
        <f>IFERROR(E144/B144*100,0)</f>
        <v>0</v>
      </c>
      <c r="G144" s="77">
        <f>IFERROR(E144/C144*100,0)</f>
        <v>0</v>
      </c>
      <c r="H144" s="27">
        <f>SUM(H145:H148)</f>
        <v>0</v>
      </c>
      <c r="I144" s="27">
        <f t="shared" ref="I144:AE144" si="54">SUM(I145:I148)</f>
        <v>0</v>
      </c>
      <c r="J144" s="27">
        <f t="shared" si="54"/>
        <v>0</v>
      </c>
      <c r="K144" s="27">
        <f t="shared" si="54"/>
        <v>0</v>
      </c>
      <c r="L144" s="27">
        <f t="shared" si="54"/>
        <v>0</v>
      </c>
      <c r="M144" s="27">
        <f t="shared" si="54"/>
        <v>0</v>
      </c>
      <c r="N144" s="27">
        <f t="shared" si="54"/>
        <v>0</v>
      </c>
      <c r="O144" s="27">
        <f t="shared" si="54"/>
        <v>0</v>
      </c>
      <c r="P144" s="27">
        <f t="shared" si="54"/>
        <v>0</v>
      </c>
      <c r="Q144" s="27">
        <f t="shared" si="54"/>
        <v>0</v>
      </c>
      <c r="R144" s="27">
        <f t="shared" si="54"/>
        <v>0</v>
      </c>
      <c r="S144" s="27">
        <f t="shared" si="54"/>
        <v>0</v>
      </c>
      <c r="T144" s="27">
        <f t="shared" si="54"/>
        <v>0</v>
      </c>
      <c r="U144" s="27">
        <f t="shared" si="54"/>
        <v>0</v>
      </c>
      <c r="V144" s="27">
        <f t="shared" si="54"/>
        <v>0</v>
      </c>
      <c r="W144" s="27">
        <f t="shared" si="54"/>
        <v>0</v>
      </c>
      <c r="X144" s="27">
        <f t="shared" si="54"/>
        <v>0</v>
      </c>
      <c r="Y144" s="27">
        <f t="shared" si="54"/>
        <v>0</v>
      </c>
      <c r="Z144" s="27">
        <f t="shared" si="54"/>
        <v>0</v>
      </c>
      <c r="AA144" s="27">
        <f t="shared" si="54"/>
        <v>0</v>
      </c>
      <c r="AB144" s="27">
        <f t="shared" si="54"/>
        <v>0</v>
      </c>
      <c r="AC144" s="27">
        <f t="shared" si="54"/>
        <v>0</v>
      </c>
      <c r="AD144" s="27">
        <f t="shared" si="54"/>
        <v>0</v>
      </c>
      <c r="AE144" s="27">
        <f t="shared" si="54"/>
        <v>0</v>
      </c>
      <c r="AF144" s="91"/>
      <c r="AG144" s="29"/>
    </row>
    <row r="145" spans="1:33" ht="18.75" x14ac:dyDescent="0.3">
      <c r="A145" s="44" t="s">
        <v>29</v>
      </c>
      <c r="B145" s="48">
        <f>H145+J145+L145+N145+P145+R145+T145+V145+X145+Z145+AB145+AD145</f>
        <v>0</v>
      </c>
      <c r="C145" s="48">
        <f>H145</f>
        <v>0</v>
      </c>
      <c r="D145" s="48">
        <f>D151</f>
        <v>0</v>
      </c>
      <c r="E145" s="48">
        <f>I145+K145+M145+O145+Q145+S145+U145+W145+Y145+AA145+AC145+AE145</f>
        <v>0</v>
      </c>
      <c r="F145" s="73">
        <f>IFERROR(E145/B145*100,0)</f>
        <v>0</v>
      </c>
      <c r="G145" s="73">
        <f>IFERROR(E145/C145*100,0)</f>
        <v>0</v>
      </c>
      <c r="H145" s="48">
        <f>H151</f>
        <v>0</v>
      </c>
      <c r="I145" s="48">
        <f t="shared" ref="I145:AE148" si="55">I151</f>
        <v>0</v>
      </c>
      <c r="J145" s="48">
        <f t="shared" si="55"/>
        <v>0</v>
      </c>
      <c r="K145" s="48">
        <f t="shared" si="55"/>
        <v>0</v>
      </c>
      <c r="L145" s="48">
        <f t="shared" si="55"/>
        <v>0</v>
      </c>
      <c r="M145" s="48">
        <f t="shared" si="55"/>
        <v>0</v>
      </c>
      <c r="N145" s="48">
        <f t="shared" si="55"/>
        <v>0</v>
      </c>
      <c r="O145" s="48">
        <f t="shared" si="55"/>
        <v>0</v>
      </c>
      <c r="P145" s="48">
        <f t="shared" si="55"/>
        <v>0</v>
      </c>
      <c r="Q145" s="48">
        <f t="shared" si="55"/>
        <v>0</v>
      </c>
      <c r="R145" s="48">
        <f t="shared" si="55"/>
        <v>0</v>
      </c>
      <c r="S145" s="48">
        <f t="shared" si="55"/>
        <v>0</v>
      </c>
      <c r="T145" s="48">
        <f t="shared" si="55"/>
        <v>0</v>
      </c>
      <c r="U145" s="48">
        <f t="shared" si="55"/>
        <v>0</v>
      </c>
      <c r="V145" s="48">
        <f t="shared" si="55"/>
        <v>0</v>
      </c>
      <c r="W145" s="48">
        <f t="shared" si="55"/>
        <v>0</v>
      </c>
      <c r="X145" s="48">
        <f t="shared" si="55"/>
        <v>0</v>
      </c>
      <c r="Y145" s="48">
        <f t="shared" si="55"/>
        <v>0</v>
      </c>
      <c r="Z145" s="48">
        <f t="shared" si="55"/>
        <v>0</v>
      </c>
      <c r="AA145" s="48">
        <f t="shared" si="55"/>
        <v>0</v>
      </c>
      <c r="AB145" s="48">
        <f t="shared" si="55"/>
        <v>0</v>
      </c>
      <c r="AC145" s="48">
        <f t="shared" si="55"/>
        <v>0</v>
      </c>
      <c r="AD145" s="48">
        <f t="shared" si="55"/>
        <v>0</v>
      </c>
      <c r="AE145" s="48">
        <f t="shared" si="55"/>
        <v>0</v>
      </c>
      <c r="AF145" s="91"/>
      <c r="AG145" s="29"/>
    </row>
    <row r="146" spans="1:33" ht="18.75" x14ac:dyDescent="0.3">
      <c r="A146" s="44" t="s">
        <v>30</v>
      </c>
      <c r="B146" s="48">
        <f>H146+J146+L146+N146+P146+R146+T146+V146+X146+Z146+AB146+AD146</f>
        <v>0</v>
      </c>
      <c r="C146" s="48">
        <f>H146</f>
        <v>0</v>
      </c>
      <c r="D146" s="48">
        <f>D152</f>
        <v>0</v>
      </c>
      <c r="E146" s="48">
        <f>I146+K146+M146+O146+Q146+S146+U146+W146+Y146+AA146+AC146+AE146</f>
        <v>0</v>
      </c>
      <c r="F146" s="73">
        <f>IFERROR(E146/B146*100,0)</f>
        <v>0</v>
      </c>
      <c r="G146" s="73">
        <f>IFERROR(E146/C146*100,0)</f>
        <v>0</v>
      </c>
      <c r="H146" s="48">
        <f>H152</f>
        <v>0</v>
      </c>
      <c r="I146" s="48">
        <f t="shared" si="55"/>
        <v>0</v>
      </c>
      <c r="J146" s="48">
        <f t="shared" si="55"/>
        <v>0</v>
      </c>
      <c r="K146" s="48">
        <f t="shared" si="55"/>
        <v>0</v>
      </c>
      <c r="L146" s="48">
        <f t="shared" si="55"/>
        <v>0</v>
      </c>
      <c r="M146" s="48">
        <f t="shared" si="55"/>
        <v>0</v>
      </c>
      <c r="N146" s="48">
        <f t="shared" si="55"/>
        <v>0</v>
      </c>
      <c r="O146" s="48">
        <f t="shared" si="55"/>
        <v>0</v>
      </c>
      <c r="P146" s="48">
        <f t="shared" si="55"/>
        <v>0</v>
      </c>
      <c r="Q146" s="48">
        <f t="shared" si="55"/>
        <v>0</v>
      </c>
      <c r="R146" s="48">
        <f t="shared" si="55"/>
        <v>0</v>
      </c>
      <c r="S146" s="48">
        <f t="shared" si="55"/>
        <v>0</v>
      </c>
      <c r="T146" s="48">
        <f t="shared" si="55"/>
        <v>0</v>
      </c>
      <c r="U146" s="48">
        <f t="shared" si="55"/>
        <v>0</v>
      </c>
      <c r="V146" s="48">
        <f t="shared" si="55"/>
        <v>0</v>
      </c>
      <c r="W146" s="48">
        <f t="shared" si="55"/>
        <v>0</v>
      </c>
      <c r="X146" s="48">
        <f t="shared" si="55"/>
        <v>0</v>
      </c>
      <c r="Y146" s="48">
        <f t="shared" si="55"/>
        <v>0</v>
      </c>
      <c r="Z146" s="48">
        <f t="shared" si="55"/>
        <v>0</v>
      </c>
      <c r="AA146" s="48">
        <f t="shared" si="55"/>
        <v>0</v>
      </c>
      <c r="AB146" s="48">
        <f t="shared" si="55"/>
        <v>0</v>
      </c>
      <c r="AC146" s="48">
        <f t="shared" si="55"/>
        <v>0</v>
      </c>
      <c r="AD146" s="48">
        <f t="shared" si="55"/>
        <v>0</v>
      </c>
      <c r="AE146" s="48">
        <f t="shared" si="55"/>
        <v>0</v>
      </c>
      <c r="AF146" s="91"/>
      <c r="AG146" s="29"/>
    </row>
    <row r="147" spans="1:33" ht="18.75" x14ac:dyDescent="0.3">
      <c r="A147" s="44" t="s">
        <v>31</v>
      </c>
      <c r="B147" s="48">
        <f>H147+J147+L147+N147+P147+R147+T147+V147+X147+Z147+AB147+AD147</f>
        <v>0</v>
      </c>
      <c r="C147" s="48">
        <f>H147</f>
        <v>0</v>
      </c>
      <c r="D147" s="48">
        <f>D153</f>
        <v>0</v>
      </c>
      <c r="E147" s="48">
        <f>I147+K147+M147+O147+Q147+S147+U147+W147+Y147+AA147+AC147+AE147</f>
        <v>0</v>
      </c>
      <c r="F147" s="73">
        <f>IFERROR(E147/B147*100,0)</f>
        <v>0</v>
      </c>
      <c r="G147" s="73">
        <f>IFERROR(E147/C147*100,0)</f>
        <v>0</v>
      </c>
      <c r="H147" s="48">
        <f>H153</f>
        <v>0</v>
      </c>
      <c r="I147" s="48">
        <f t="shared" si="55"/>
        <v>0</v>
      </c>
      <c r="J147" s="48">
        <f t="shared" si="55"/>
        <v>0</v>
      </c>
      <c r="K147" s="48">
        <f t="shared" si="55"/>
        <v>0</v>
      </c>
      <c r="L147" s="48">
        <f t="shared" si="55"/>
        <v>0</v>
      </c>
      <c r="M147" s="48">
        <f t="shared" si="55"/>
        <v>0</v>
      </c>
      <c r="N147" s="48">
        <f t="shared" si="55"/>
        <v>0</v>
      </c>
      <c r="O147" s="48">
        <f t="shared" si="55"/>
        <v>0</v>
      </c>
      <c r="P147" s="48">
        <f t="shared" si="55"/>
        <v>0</v>
      </c>
      <c r="Q147" s="48">
        <f t="shared" si="55"/>
        <v>0</v>
      </c>
      <c r="R147" s="48">
        <f t="shared" si="55"/>
        <v>0</v>
      </c>
      <c r="S147" s="48">
        <f t="shared" si="55"/>
        <v>0</v>
      </c>
      <c r="T147" s="48">
        <f t="shared" si="55"/>
        <v>0</v>
      </c>
      <c r="U147" s="48">
        <f t="shared" si="55"/>
        <v>0</v>
      </c>
      <c r="V147" s="48">
        <f t="shared" si="55"/>
        <v>0</v>
      </c>
      <c r="W147" s="48">
        <f t="shared" si="55"/>
        <v>0</v>
      </c>
      <c r="X147" s="48">
        <f t="shared" si="55"/>
        <v>0</v>
      </c>
      <c r="Y147" s="48">
        <f t="shared" si="55"/>
        <v>0</v>
      </c>
      <c r="Z147" s="48">
        <f t="shared" si="55"/>
        <v>0</v>
      </c>
      <c r="AA147" s="48">
        <f t="shared" si="55"/>
        <v>0</v>
      </c>
      <c r="AB147" s="48">
        <f t="shared" si="55"/>
        <v>0</v>
      </c>
      <c r="AC147" s="48">
        <f t="shared" si="55"/>
        <v>0</v>
      </c>
      <c r="AD147" s="48">
        <f t="shared" si="55"/>
        <v>0</v>
      </c>
      <c r="AE147" s="48">
        <f t="shared" si="55"/>
        <v>0</v>
      </c>
      <c r="AF147" s="91"/>
      <c r="AG147" s="29"/>
    </row>
    <row r="148" spans="1:33" ht="18.75" x14ac:dyDescent="0.3">
      <c r="A148" s="44" t="s">
        <v>32</v>
      </c>
      <c r="B148" s="48">
        <f>H148+J148+L148+N148+P148+R148+T148+V148+X148+Z148+AB148+AD148</f>
        <v>0</v>
      </c>
      <c r="C148" s="48">
        <f>H148</f>
        <v>0</v>
      </c>
      <c r="D148" s="48">
        <f>D154</f>
        <v>0</v>
      </c>
      <c r="E148" s="48">
        <f>I148+K148+M148+O148+Q148+S148+U148+W148+Y148+AA148+AC148+AE148</f>
        <v>0</v>
      </c>
      <c r="F148" s="73">
        <f>IFERROR(E148/B148*100,0)</f>
        <v>0</v>
      </c>
      <c r="G148" s="73">
        <f>IFERROR(E148/C148*100,0)</f>
        <v>0</v>
      </c>
      <c r="H148" s="48">
        <f>H154</f>
        <v>0</v>
      </c>
      <c r="I148" s="48">
        <f t="shared" si="55"/>
        <v>0</v>
      </c>
      <c r="J148" s="48">
        <f t="shared" si="55"/>
        <v>0</v>
      </c>
      <c r="K148" s="48">
        <f t="shared" si="55"/>
        <v>0</v>
      </c>
      <c r="L148" s="48">
        <f t="shared" si="55"/>
        <v>0</v>
      </c>
      <c r="M148" s="48">
        <f t="shared" si="55"/>
        <v>0</v>
      </c>
      <c r="N148" s="48">
        <f t="shared" si="55"/>
        <v>0</v>
      </c>
      <c r="O148" s="48">
        <f t="shared" si="55"/>
        <v>0</v>
      </c>
      <c r="P148" s="48">
        <f t="shared" si="55"/>
        <v>0</v>
      </c>
      <c r="Q148" s="48">
        <f t="shared" si="55"/>
        <v>0</v>
      </c>
      <c r="R148" s="48">
        <f t="shared" si="55"/>
        <v>0</v>
      </c>
      <c r="S148" s="48">
        <f t="shared" si="55"/>
        <v>0</v>
      </c>
      <c r="T148" s="48">
        <f t="shared" si="55"/>
        <v>0</v>
      </c>
      <c r="U148" s="48">
        <f t="shared" si="55"/>
        <v>0</v>
      </c>
      <c r="V148" s="48">
        <f t="shared" si="55"/>
        <v>0</v>
      </c>
      <c r="W148" s="48">
        <f t="shared" si="55"/>
        <v>0</v>
      </c>
      <c r="X148" s="48">
        <f t="shared" si="55"/>
        <v>0</v>
      </c>
      <c r="Y148" s="48">
        <f t="shared" si="55"/>
        <v>0</v>
      </c>
      <c r="Z148" s="48">
        <f t="shared" si="55"/>
        <v>0</v>
      </c>
      <c r="AA148" s="48">
        <f t="shared" si="55"/>
        <v>0</v>
      </c>
      <c r="AB148" s="48">
        <f t="shared" si="55"/>
        <v>0</v>
      </c>
      <c r="AC148" s="48">
        <f t="shared" si="55"/>
        <v>0</v>
      </c>
      <c r="AD148" s="48">
        <f t="shared" si="55"/>
        <v>0</v>
      </c>
      <c r="AE148" s="48">
        <f t="shared" si="55"/>
        <v>0</v>
      </c>
      <c r="AF148" s="91"/>
      <c r="AG148" s="29"/>
    </row>
    <row r="149" spans="1:33" ht="18.75" x14ac:dyDescent="0.25">
      <c r="A149" s="50" t="s">
        <v>70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2"/>
      <c r="AF149" s="91"/>
      <c r="AG149" s="29"/>
    </row>
    <row r="150" spans="1:33" ht="18.75" x14ac:dyDescent="0.3">
      <c r="A150" s="54" t="s">
        <v>28</v>
      </c>
      <c r="B150" s="55">
        <f t="shared" ref="B150:B155" si="56">H150+J150+L150+N150+P150+R150+T150+V150+X150+Z150+AB150+AD150</f>
        <v>0</v>
      </c>
      <c r="C150" s="56">
        <f>SUM(C151:C154)</f>
        <v>0</v>
      </c>
      <c r="D150" s="56">
        <f>SUM(D151:D154)</f>
        <v>0</v>
      </c>
      <c r="E150" s="56">
        <f>SUM(E151:E154)</f>
        <v>0</v>
      </c>
      <c r="F150" s="77">
        <f t="shared" ref="F150:F159" si="57">IFERROR(E150/B150*100,0)</f>
        <v>0</v>
      </c>
      <c r="G150" s="77">
        <f t="shared" ref="G150:G159" si="58">IFERROR(E150/C150*100,0)</f>
        <v>0</v>
      </c>
      <c r="H150" s="27">
        <f t="shared" ref="H150:AE150" si="59">H151+H152+H153+H154</f>
        <v>0</v>
      </c>
      <c r="I150" s="27">
        <f t="shared" si="59"/>
        <v>0</v>
      </c>
      <c r="J150" s="27">
        <f t="shared" si="59"/>
        <v>0</v>
      </c>
      <c r="K150" s="27">
        <f t="shared" si="59"/>
        <v>0</v>
      </c>
      <c r="L150" s="27">
        <f t="shared" si="59"/>
        <v>0</v>
      </c>
      <c r="M150" s="27">
        <f t="shared" si="59"/>
        <v>0</v>
      </c>
      <c r="N150" s="27">
        <f t="shared" si="59"/>
        <v>0</v>
      </c>
      <c r="O150" s="27">
        <f t="shared" si="59"/>
        <v>0</v>
      </c>
      <c r="P150" s="27">
        <f t="shared" si="59"/>
        <v>0</v>
      </c>
      <c r="Q150" s="27">
        <f t="shared" si="59"/>
        <v>0</v>
      </c>
      <c r="R150" s="27">
        <f t="shared" si="59"/>
        <v>0</v>
      </c>
      <c r="S150" s="27">
        <f t="shared" si="59"/>
        <v>0</v>
      </c>
      <c r="T150" s="27">
        <f t="shared" si="59"/>
        <v>0</v>
      </c>
      <c r="U150" s="27">
        <f t="shared" si="59"/>
        <v>0</v>
      </c>
      <c r="V150" s="27">
        <f t="shared" si="59"/>
        <v>0</v>
      </c>
      <c r="W150" s="27">
        <f t="shared" si="59"/>
        <v>0</v>
      </c>
      <c r="X150" s="27">
        <f t="shared" si="59"/>
        <v>0</v>
      </c>
      <c r="Y150" s="27">
        <f t="shared" si="59"/>
        <v>0</v>
      </c>
      <c r="Z150" s="27">
        <f t="shared" si="59"/>
        <v>0</v>
      </c>
      <c r="AA150" s="27">
        <f t="shared" si="59"/>
        <v>0</v>
      </c>
      <c r="AB150" s="27">
        <f t="shared" si="59"/>
        <v>0</v>
      </c>
      <c r="AC150" s="27">
        <f t="shared" si="59"/>
        <v>0</v>
      </c>
      <c r="AD150" s="27">
        <f t="shared" si="59"/>
        <v>0</v>
      </c>
      <c r="AE150" s="27">
        <f t="shared" si="59"/>
        <v>0</v>
      </c>
      <c r="AF150" s="91"/>
      <c r="AG150" s="29"/>
    </row>
    <row r="151" spans="1:33" ht="18.75" x14ac:dyDescent="0.3">
      <c r="A151" s="44" t="s">
        <v>29</v>
      </c>
      <c r="B151" s="45">
        <f t="shared" si="56"/>
        <v>0</v>
      </c>
      <c r="C151" s="45">
        <f>H151</f>
        <v>0</v>
      </c>
      <c r="D151" s="46"/>
      <c r="E151" s="46">
        <f>I151+K151+M151+O151+Q151+S151+U151+W151+Y151+AA151+AC151+AE151</f>
        <v>0</v>
      </c>
      <c r="F151" s="73">
        <f t="shared" si="57"/>
        <v>0</v>
      </c>
      <c r="G151" s="73">
        <f t="shared" si="58"/>
        <v>0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91"/>
      <c r="AG151" s="29"/>
    </row>
    <row r="152" spans="1:33" ht="18.75" x14ac:dyDescent="0.3">
      <c r="A152" s="44" t="s">
        <v>30</v>
      </c>
      <c r="B152" s="45">
        <f t="shared" si="56"/>
        <v>0</v>
      </c>
      <c r="C152" s="45">
        <f>H152</f>
        <v>0</v>
      </c>
      <c r="D152" s="45"/>
      <c r="E152" s="46">
        <f>I152+K152+M152+O152+Q152+S152+U152+W152+Y152+AA152+AC152+AE152</f>
        <v>0</v>
      </c>
      <c r="F152" s="73">
        <f t="shared" si="57"/>
        <v>0</v>
      </c>
      <c r="G152" s="73">
        <f t="shared" si="58"/>
        <v>0</v>
      </c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91"/>
      <c r="AG152" s="29"/>
    </row>
    <row r="153" spans="1:33" ht="18.75" x14ac:dyDescent="0.3">
      <c r="A153" s="44" t="s">
        <v>31</v>
      </c>
      <c r="B153" s="45">
        <f t="shared" si="56"/>
        <v>0</v>
      </c>
      <c r="C153" s="45">
        <f>H153</f>
        <v>0</v>
      </c>
      <c r="D153" s="46"/>
      <c r="E153" s="46">
        <f>I153+K153+M153+O153+Q153+S153+U153+W153+Y153+AA153+AC153+AE153</f>
        <v>0</v>
      </c>
      <c r="F153" s="73">
        <v>0</v>
      </c>
      <c r="G153" s="73" t="e">
        <f>E153/C153*100</f>
        <v>#DIV/0!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91"/>
      <c r="AG153" s="29"/>
    </row>
    <row r="154" spans="1:33" ht="18.75" x14ac:dyDescent="0.3">
      <c r="A154" s="44" t="s">
        <v>32</v>
      </c>
      <c r="B154" s="45">
        <f t="shared" si="56"/>
        <v>0</v>
      </c>
      <c r="C154" s="45">
        <f>H154</f>
        <v>0</v>
      </c>
      <c r="D154" s="46"/>
      <c r="E154" s="46">
        <f>I154+K154+M154+O154+Q154+S154+U154+W154+Y154+AA154+AC154+AE154</f>
        <v>0</v>
      </c>
      <c r="F154" s="73">
        <f t="shared" si="57"/>
        <v>0</v>
      </c>
      <c r="G154" s="73">
        <f t="shared" si="58"/>
        <v>0</v>
      </c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91"/>
      <c r="AG154" s="29"/>
    </row>
    <row r="155" spans="1:33" ht="93.75" x14ac:dyDescent="0.3">
      <c r="A155" s="97" t="s">
        <v>71</v>
      </c>
      <c r="B155" s="98">
        <f t="shared" si="56"/>
        <v>0</v>
      </c>
      <c r="C155" s="18">
        <f>C161+C162+C164+C165</f>
        <v>0</v>
      </c>
      <c r="D155" s="18">
        <f>D161+D162+D164+D165</f>
        <v>0</v>
      </c>
      <c r="E155" s="18">
        <f>E161+E162+E164+E165</f>
        <v>0</v>
      </c>
      <c r="F155" s="77">
        <f t="shared" si="57"/>
        <v>0</v>
      </c>
      <c r="G155" s="77">
        <f t="shared" si="58"/>
        <v>0</v>
      </c>
      <c r="H155" s="18">
        <f>H161+H162+H164+H165</f>
        <v>0</v>
      </c>
      <c r="I155" s="18">
        <f t="shared" ref="I155:AE155" si="60">I161+I162+I164+I165</f>
        <v>0</v>
      </c>
      <c r="J155" s="18">
        <f t="shared" si="60"/>
        <v>0</v>
      </c>
      <c r="K155" s="18">
        <f t="shared" si="60"/>
        <v>0</v>
      </c>
      <c r="L155" s="18">
        <f t="shared" si="60"/>
        <v>0</v>
      </c>
      <c r="M155" s="18">
        <f t="shared" si="60"/>
        <v>0</v>
      </c>
      <c r="N155" s="18">
        <f t="shared" si="60"/>
        <v>0</v>
      </c>
      <c r="O155" s="18">
        <f t="shared" si="60"/>
        <v>0</v>
      </c>
      <c r="P155" s="18">
        <f t="shared" si="60"/>
        <v>0</v>
      </c>
      <c r="Q155" s="18">
        <f t="shared" si="60"/>
        <v>0</v>
      </c>
      <c r="R155" s="18">
        <f t="shared" si="60"/>
        <v>0</v>
      </c>
      <c r="S155" s="18">
        <f t="shared" si="60"/>
        <v>0</v>
      </c>
      <c r="T155" s="18">
        <f t="shared" si="60"/>
        <v>0</v>
      </c>
      <c r="U155" s="18">
        <f t="shared" si="60"/>
        <v>0</v>
      </c>
      <c r="V155" s="18">
        <f t="shared" si="60"/>
        <v>0</v>
      </c>
      <c r="W155" s="18">
        <f t="shared" si="60"/>
        <v>0</v>
      </c>
      <c r="X155" s="18">
        <f t="shared" si="60"/>
        <v>0</v>
      </c>
      <c r="Y155" s="18">
        <f t="shared" si="60"/>
        <v>0</v>
      </c>
      <c r="Z155" s="18">
        <f t="shared" si="60"/>
        <v>0</v>
      </c>
      <c r="AA155" s="18">
        <f t="shared" si="60"/>
        <v>0</v>
      </c>
      <c r="AB155" s="18">
        <f t="shared" si="60"/>
        <v>0</v>
      </c>
      <c r="AC155" s="18">
        <f t="shared" si="60"/>
        <v>0</v>
      </c>
      <c r="AD155" s="18">
        <f t="shared" si="60"/>
        <v>0</v>
      </c>
      <c r="AE155" s="18">
        <f t="shared" si="60"/>
        <v>0</v>
      </c>
      <c r="AF155" s="99"/>
      <c r="AG155" s="29"/>
    </row>
    <row r="156" spans="1:33" ht="18.75" x14ac:dyDescent="0.3">
      <c r="A156" s="97" t="s">
        <v>29</v>
      </c>
      <c r="B156" s="100">
        <f>B131+B107+B95+B59+B46</f>
        <v>0</v>
      </c>
      <c r="C156" s="100">
        <f>C131+C107+C95+C59+C46</f>
        <v>0</v>
      </c>
      <c r="D156" s="100">
        <f>D131+D107+D95+D59+D46</f>
        <v>0</v>
      </c>
      <c r="E156" s="100">
        <f>E131+E107+E95+E59+E46</f>
        <v>0</v>
      </c>
      <c r="F156" s="73">
        <v>0</v>
      </c>
      <c r="G156" s="73">
        <v>0</v>
      </c>
      <c r="H156" s="100">
        <f t="shared" ref="H156:AE156" si="61">H131+H107+H95+H59+H46</f>
        <v>0</v>
      </c>
      <c r="I156" s="100">
        <f t="shared" si="61"/>
        <v>0</v>
      </c>
      <c r="J156" s="100">
        <f t="shared" si="61"/>
        <v>0</v>
      </c>
      <c r="K156" s="100">
        <f t="shared" si="61"/>
        <v>0</v>
      </c>
      <c r="L156" s="100">
        <f t="shared" si="61"/>
        <v>0</v>
      </c>
      <c r="M156" s="100">
        <f t="shared" si="61"/>
        <v>0</v>
      </c>
      <c r="N156" s="100">
        <f t="shared" si="61"/>
        <v>0</v>
      </c>
      <c r="O156" s="100">
        <f t="shared" si="61"/>
        <v>0</v>
      </c>
      <c r="P156" s="100">
        <f t="shared" si="61"/>
        <v>0</v>
      </c>
      <c r="Q156" s="100">
        <f t="shared" si="61"/>
        <v>0</v>
      </c>
      <c r="R156" s="100">
        <f t="shared" si="61"/>
        <v>0</v>
      </c>
      <c r="S156" s="100">
        <f t="shared" si="61"/>
        <v>0</v>
      </c>
      <c r="T156" s="100">
        <f t="shared" si="61"/>
        <v>0</v>
      </c>
      <c r="U156" s="100">
        <f t="shared" si="61"/>
        <v>0</v>
      </c>
      <c r="V156" s="100">
        <f t="shared" si="61"/>
        <v>0</v>
      </c>
      <c r="W156" s="100">
        <f t="shared" si="61"/>
        <v>0</v>
      </c>
      <c r="X156" s="100">
        <f t="shared" si="61"/>
        <v>0</v>
      </c>
      <c r="Y156" s="100">
        <f t="shared" si="61"/>
        <v>0</v>
      </c>
      <c r="Z156" s="100">
        <f t="shared" si="61"/>
        <v>0</v>
      </c>
      <c r="AA156" s="100">
        <f t="shared" si="61"/>
        <v>0</v>
      </c>
      <c r="AB156" s="100">
        <f t="shared" si="61"/>
        <v>0</v>
      </c>
      <c r="AC156" s="100">
        <f t="shared" si="61"/>
        <v>0</v>
      </c>
      <c r="AD156" s="100">
        <f t="shared" si="61"/>
        <v>0</v>
      </c>
      <c r="AE156" s="100">
        <f t="shared" si="61"/>
        <v>0</v>
      </c>
      <c r="AF156" s="99"/>
      <c r="AG156" s="29"/>
    </row>
    <row r="157" spans="1:33" ht="18.75" x14ac:dyDescent="0.3">
      <c r="A157" s="97" t="s">
        <v>30</v>
      </c>
      <c r="B157" s="100"/>
      <c r="C157" s="100"/>
      <c r="D157" s="100"/>
      <c r="E157" s="100"/>
      <c r="F157" s="73">
        <f t="shared" si="57"/>
        <v>0</v>
      </c>
      <c r="G157" s="73">
        <f t="shared" si="58"/>
        <v>0</v>
      </c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99"/>
      <c r="AG157" s="29"/>
    </row>
    <row r="158" spans="1:33" ht="18.75" x14ac:dyDescent="0.3">
      <c r="A158" s="97" t="s">
        <v>31</v>
      </c>
      <c r="B158" s="100"/>
      <c r="C158" s="100"/>
      <c r="D158" s="100"/>
      <c r="E158" s="100"/>
      <c r="F158" s="73">
        <f t="shared" si="57"/>
        <v>0</v>
      </c>
      <c r="G158" s="73">
        <f t="shared" si="58"/>
        <v>0</v>
      </c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99"/>
      <c r="AG158" s="29"/>
    </row>
    <row r="159" spans="1:33" ht="18.75" x14ac:dyDescent="0.3">
      <c r="A159" s="97" t="s">
        <v>32</v>
      </c>
      <c r="B159" s="100"/>
      <c r="C159" s="100"/>
      <c r="D159" s="100"/>
      <c r="E159" s="100"/>
      <c r="F159" s="73">
        <f t="shared" si="57"/>
        <v>0</v>
      </c>
      <c r="G159" s="73">
        <f t="shared" si="58"/>
        <v>0</v>
      </c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99"/>
      <c r="AG159" s="29"/>
    </row>
    <row r="160" spans="1:33" ht="18.75" x14ac:dyDescent="0.3">
      <c r="A160" s="101" t="s">
        <v>72</v>
      </c>
      <c r="B160" s="102"/>
      <c r="C160" s="102"/>
      <c r="D160" s="102"/>
      <c r="E160" s="102"/>
      <c r="F160" s="103"/>
      <c r="G160" s="103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4"/>
      <c r="AE160" s="100"/>
      <c r="AF160" s="99"/>
      <c r="AG160" s="29"/>
    </row>
    <row r="161" spans="1:33" ht="18.75" x14ac:dyDescent="0.3">
      <c r="A161" s="109" t="s">
        <v>73</v>
      </c>
      <c r="B161" s="110"/>
      <c r="C161" s="110"/>
      <c r="D161" s="110"/>
      <c r="E161" s="110"/>
      <c r="F161" s="111"/>
      <c r="G161" s="111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2"/>
      <c r="AE161" s="113"/>
      <c r="AF161" s="99"/>
      <c r="AG161" s="29"/>
    </row>
    <row r="162" spans="1:33" ht="18.75" x14ac:dyDescent="0.3">
      <c r="A162" s="109" t="s">
        <v>63</v>
      </c>
      <c r="B162" s="113">
        <f>B163+B164+B165+B166</f>
        <v>0</v>
      </c>
      <c r="C162" s="113">
        <f>C163+C164+C165+C166</f>
        <v>0</v>
      </c>
      <c r="D162" s="113">
        <f>D163+D164+D165+D166</f>
        <v>0</v>
      </c>
      <c r="E162" s="113">
        <f>E163+E164+E165+E166</f>
        <v>0</v>
      </c>
      <c r="F162" s="113">
        <f>IFERROR(E162/B162*100,0)</f>
        <v>0</v>
      </c>
      <c r="G162" s="113">
        <f>IFERROR(E162/C162*100,0)</f>
        <v>0</v>
      </c>
      <c r="H162" s="113">
        <f t="shared" ref="H162:AE162" si="62">H163+H164+H165+H166</f>
        <v>0</v>
      </c>
      <c r="I162" s="113">
        <f t="shared" si="62"/>
        <v>0</v>
      </c>
      <c r="J162" s="113">
        <f t="shared" si="62"/>
        <v>0</v>
      </c>
      <c r="K162" s="113">
        <f t="shared" si="62"/>
        <v>0</v>
      </c>
      <c r="L162" s="113">
        <f t="shared" si="62"/>
        <v>0</v>
      </c>
      <c r="M162" s="113">
        <f t="shared" si="62"/>
        <v>0</v>
      </c>
      <c r="N162" s="113">
        <f t="shared" si="62"/>
        <v>0</v>
      </c>
      <c r="O162" s="113">
        <f t="shared" si="62"/>
        <v>0</v>
      </c>
      <c r="P162" s="113">
        <f t="shared" si="62"/>
        <v>0</v>
      </c>
      <c r="Q162" s="113">
        <f t="shared" si="62"/>
        <v>0</v>
      </c>
      <c r="R162" s="113">
        <f t="shared" si="62"/>
        <v>0</v>
      </c>
      <c r="S162" s="113">
        <f t="shared" si="62"/>
        <v>0</v>
      </c>
      <c r="T162" s="113">
        <f t="shared" si="62"/>
        <v>0</v>
      </c>
      <c r="U162" s="113">
        <f t="shared" si="62"/>
        <v>0</v>
      </c>
      <c r="V162" s="113">
        <f t="shared" si="62"/>
        <v>0</v>
      </c>
      <c r="W162" s="113">
        <f t="shared" si="62"/>
        <v>0</v>
      </c>
      <c r="X162" s="113">
        <f t="shared" si="62"/>
        <v>0</v>
      </c>
      <c r="Y162" s="113">
        <f t="shared" si="62"/>
        <v>0</v>
      </c>
      <c r="Z162" s="113">
        <f t="shared" si="62"/>
        <v>0</v>
      </c>
      <c r="AA162" s="113">
        <f t="shared" si="62"/>
        <v>0</v>
      </c>
      <c r="AB162" s="113">
        <f t="shared" si="62"/>
        <v>0</v>
      </c>
      <c r="AC162" s="113">
        <f t="shared" si="62"/>
        <v>0</v>
      </c>
      <c r="AD162" s="113">
        <f t="shared" si="62"/>
        <v>0</v>
      </c>
      <c r="AE162" s="113">
        <f t="shared" si="62"/>
        <v>0</v>
      </c>
      <c r="AF162" s="99"/>
      <c r="AG162" s="29"/>
    </row>
    <row r="163" spans="1:33" ht="18.75" x14ac:dyDescent="0.3">
      <c r="A163" s="109" t="s">
        <v>31</v>
      </c>
      <c r="B163" s="100">
        <f>B147</f>
        <v>0</v>
      </c>
      <c r="C163" s="100">
        <f>C147</f>
        <v>0</v>
      </c>
      <c r="D163" s="100">
        <f>D147</f>
        <v>0</v>
      </c>
      <c r="E163" s="100">
        <f>E147</f>
        <v>0</v>
      </c>
      <c r="F163" s="73">
        <f>IFERROR(E163/B163*100,0)</f>
        <v>0</v>
      </c>
      <c r="G163" s="73">
        <f>IFERROR(E163/C163*100,0)</f>
        <v>0</v>
      </c>
      <c r="H163" s="100">
        <f t="shared" ref="H163:AE163" si="63">H147</f>
        <v>0</v>
      </c>
      <c r="I163" s="100">
        <f t="shared" si="63"/>
        <v>0</v>
      </c>
      <c r="J163" s="100">
        <f t="shared" si="63"/>
        <v>0</v>
      </c>
      <c r="K163" s="100">
        <f t="shared" si="63"/>
        <v>0</v>
      </c>
      <c r="L163" s="100">
        <f t="shared" si="63"/>
        <v>0</v>
      </c>
      <c r="M163" s="100">
        <f t="shared" si="63"/>
        <v>0</v>
      </c>
      <c r="N163" s="100">
        <f t="shared" si="63"/>
        <v>0</v>
      </c>
      <c r="O163" s="100">
        <f t="shared" si="63"/>
        <v>0</v>
      </c>
      <c r="P163" s="100">
        <f t="shared" si="63"/>
        <v>0</v>
      </c>
      <c r="Q163" s="100">
        <f t="shared" si="63"/>
        <v>0</v>
      </c>
      <c r="R163" s="100">
        <f t="shared" si="63"/>
        <v>0</v>
      </c>
      <c r="S163" s="100">
        <f t="shared" si="63"/>
        <v>0</v>
      </c>
      <c r="T163" s="100">
        <f t="shared" si="63"/>
        <v>0</v>
      </c>
      <c r="U163" s="100">
        <f t="shared" si="63"/>
        <v>0</v>
      </c>
      <c r="V163" s="100">
        <f t="shared" si="63"/>
        <v>0</v>
      </c>
      <c r="W163" s="100">
        <f t="shared" si="63"/>
        <v>0</v>
      </c>
      <c r="X163" s="100">
        <f t="shared" si="63"/>
        <v>0</v>
      </c>
      <c r="Y163" s="100">
        <f t="shared" si="63"/>
        <v>0</v>
      </c>
      <c r="Z163" s="100">
        <f t="shared" si="63"/>
        <v>0</v>
      </c>
      <c r="AA163" s="100">
        <f t="shared" si="63"/>
        <v>0</v>
      </c>
      <c r="AB163" s="100">
        <f t="shared" si="63"/>
        <v>0</v>
      </c>
      <c r="AC163" s="100">
        <f t="shared" si="63"/>
        <v>0</v>
      </c>
      <c r="AD163" s="100">
        <f t="shared" si="63"/>
        <v>0</v>
      </c>
      <c r="AE163" s="100">
        <f t="shared" si="63"/>
        <v>0</v>
      </c>
      <c r="AF163" s="99"/>
      <c r="AG163" s="29"/>
    </row>
    <row r="164" spans="1:33" ht="18.75" x14ac:dyDescent="0.3">
      <c r="A164" s="109" t="s">
        <v>29</v>
      </c>
      <c r="B164" s="100">
        <f>B145</f>
        <v>0</v>
      </c>
      <c r="C164" s="100">
        <f t="shared" ref="C164:E165" si="64">C145</f>
        <v>0</v>
      </c>
      <c r="D164" s="100">
        <f t="shared" si="64"/>
        <v>0</v>
      </c>
      <c r="E164" s="100">
        <f t="shared" si="64"/>
        <v>0</v>
      </c>
      <c r="F164" s="73">
        <f>IFERROR(E164/B164*100,0)</f>
        <v>0</v>
      </c>
      <c r="G164" s="73">
        <f>IFERROR(E164/C164*100,0)</f>
        <v>0</v>
      </c>
      <c r="H164" s="100">
        <f t="shared" ref="H164:AE165" si="65">H145</f>
        <v>0</v>
      </c>
      <c r="I164" s="100">
        <f t="shared" si="65"/>
        <v>0</v>
      </c>
      <c r="J164" s="100">
        <f t="shared" si="65"/>
        <v>0</v>
      </c>
      <c r="K164" s="100">
        <f t="shared" si="65"/>
        <v>0</v>
      </c>
      <c r="L164" s="100">
        <f t="shared" si="65"/>
        <v>0</v>
      </c>
      <c r="M164" s="100">
        <f t="shared" si="65"/>
        <v>0</v>
      </c>
      <c r="N164" s="100">
        <f t="shared" si="65"/>
        <v>0</v>
      </c>
      <c r="O164" s="100">
        <f t="shared" si="65"/>
        <v>0</v>
      </c>
      <c r="P164" s="100">
        <f t="shared" si="65"/>
        <v>0</v>
      </c>
      <c r="Q164" s="100">
        <f t="shared" si="65"/>
        <v>0</v>
      </c>
      <c r="R164" s="100">
        <f t="shared" si="65"/>
        <v>0</v>
      </c>
      <c r="S164" s="100">
        <f t="shared" si="65"/>
        <v>0</v>
      </c>
      <c r="T164" s="100">
        <f t="shared" si="65"/>
        <v>0</v>
      </c>
      <c r="U164" s="100">
        <f t="shared" si="65"/>
        <v>0</v>
      </c>
      <c r="V164" s="100">
        <f t="shared" si="65"/>
        <v>0</v>
      </c>
      <c r="W164" s="100">
        <f t="shared" si="65"/>
        <v>0</v>
      </c>
      <c r="X164" s="100">
        <f t="shared" si="65"/>
        <v>0</v>
      </c>
      <c r="Y164" s="100">
        <f t="shared" si="65"/>
        <v>0</v>
      </c>
      <c r="Z164" s="100">
        <f t="shared" si="65"/>
        <v>0</v>
      </c>
      <c r="AA164" s="100">
        <f t="shared" si="65"/>
        <v>0</v>
      </c>
      <c r="AB164" s="100">
        <f t="shared" si="65"/>
        <v>0</v>
      </c>
      <c r="AC164" s="100">
        <f t="shared" si="65"/>
        <v>0</v>
      </c>
      <c r="AD164" s="100">
        <f t="shared" si="65"/>
        <v>0</v>
      </c>
      <c r="AE164" s="100">
        <f t="shared" si="65"/>
        <v>0</v>
      </c>
      <c r="AF164" s="99"/>
      <c r="AG164" s="29"/>
    </row>
    <row r="165" spans="1:33" ht="18.75" x14ac:dyDescent="0.3">
      <c r="A165" s="109" t="s">
        <v>30</v>
      </c>
      <c r="B165" s="100">
        <f>B146</f>
        <v>0</v>
      </c>
      <c r="C165" s="100">
        <f t="shared" si="64"/>
        <v>0</v>
      </c>
      <c r="D165" s="100">
        <f t="shared" si="64"/>
        <v>0</v>
      </c>
      <c r="E165" s="100">
        <f t="shared" si="64"/>
        <v>0</v>
      </c>
      <c r="F165" s="73">
        <f>IFERROR(E165/B165*100,0)</f>
        <v>0</v>
      </c>
      <c r="G165" s="73">
        <f>IFERROR(E165/C165*100,0)</f>
        <v>0</v>
      </c>
      <c r="H165" s="100">
        <f t="shared" si="65"/>
        <v>0</v>
      </c>
      <c r="I165" s="100">
        <f t="shared" si="65"/>
        <v>0</v>
      </c>
      <c r="J165" s="100">
        <f t="shared" si="65"/>
        <v>0</v>
      </c>
      <c r="K165" s="100">
        <f t="shared" si="65"/>
        <v>0</v>
      </c>
      <c r="L165" s="100">
        <f t="shared" si="65"/>
        <v>0</v>
      </c>
      <c r="M165" s="100">
        <f t="shared" si="65"/>
        <v>0</v>
      </c>
      <c r="N165" s="100">
        <f t="shared" si="65"/>
        <v>0</v>
      </c>
      <c r="O165" s="100">
        <f t="shared" si="65"/>
        <v>0</v>
      </c>
      <c r="P165" s="100">
        <f t="shared" si="65"/>
        <v>0</v>
      </c>
      <c r="Q165" s="100">
        <f t="shared" si="65"/>
        <v>0</v>
      </c>
      <c r="R165" s="100">
        <f t="shared" si="65"/>
        <v>0</v>
      </c>
      <c r="S165" s="100">
        <f t="shared" si="65"/>
        <v>0</v>
      </c>
      <c r="T165" s="100">
        <f t="shared" si="65"/>
        <v>0</v>
      </c>
      <c r="U165" s="100">
        <f t="shared" si="65"/>
        <v>0</v>
      </c>
      <c r="V165" s="100">
        <f t="shared" si="65"/>
        <v>0</v>
      </c>
      <c r="W165" s="100">
        <f t="shared" si="65"/>
        <v>0</v>
      </c>
      <c r="X165" s="100">
        <f t="shared" si="65"/>
        <v>0</v>
      </c>
      <c r="Y165" s="100">
        <f t="shared" si="65"/>
        <v>0</v>
      </c>
      <c r="Z165" s="100">
        <f t="shared" si="65"/>
        <v>0</v>
      </c>
      <c r="AA165" s="100">
        <f t="shared" si="65"/>
        <v>0</v>
      </c>
      <c r="AB165" s="100">
        <f t="shared" si="65"/>
        <v>0</v>
      </c>
      <c r="AC165" s="100">
        <f t="shared" si="65"/>
        <v>0</v>
      </c>
      <c r="AD165" s="100">
        <f t="shared" si="65"/>
        <v>0</v>
      </c>
      <c r="AE165" s="100">
        <f t="shared" si="65"/>
        <v>0</v>
      </c>
      <c r="AF165" s="99"/>
      <c r="AG165" s="29"/>
    </row>
    <row r="166" spans="1:33" ht="18.75" x14ac:dyDescent="0.3">
      <c r="A166" s="109" t="s">
        <v>64</v>
      </c>
      <c r="B166" s="100">
        <f>B148</f>
        <v>0</v>
      </c>
      <c r="C166" s="100">
        <f>C148</f>
        <v>0</v>
      </c>
      <c r="D166" s="100">
        <f>D148</f>
        <v>0</v>
      </c>
      <c r="E166" s="100">
        <f>E148</f>
        <v>0</v>
      </c>
      <c r="F166" s="73">
        <f>IFERROR(E166/B166*100,0)</f>
        <v>0</v>
      </c>
      <c r="G166" s="73">
        <f>IFERROR(E166/C166*100,0)</f>
        <v>0</v>
      </c>
      <c r="H166" s="100">
        <f t="shared" ref="H166:AE166" si="66">H148</f>
        <v>0</v>
      </c>
      <c r="I166" s="100">
        <f t="shared" si="66"/>
        <v>0</v>
      </c>
      <c r="J166" s="100">
        <f t="shared" si="66"/>
        <v>0</v>
      </c>
      <c r="K166" s="100">
        <f t="shared" si="66"/>
        <v>0</v>
      </c>
      <c r="L166" s="100">
        <f t="shared" si="66"/>
        <v>0</v>
      </c>
      <c r="M166" s="100">
        <f t="shared" si="66"/>
        <v>0</v>
      </c>
      <c r="N166" s="100">
        <f t="shared" si="66"/>
        <v>0</v>
      </c>
      <c r="O166" s="100">
        <f t="shared" si="66"/>
        <v>0</v>
      </c>
      <c r="P166" s="100">
        <f t="shared" si="66"/>
        <v>0</v>
      </c>
      <c r="Q166" s="100">
        <f t="shared" si="66"/>
        <v>0</v>
      </c>
      <c r="R166" s="100">
        <f t="shared" si="66"/>
        <v>0</v>
      </c>
      <c r="S166" s="100">
        <f t="shared" si="66"/>
        <v>0</v>
      </c>
      <c r="T166" s="100">
        <f t="shared" si="66"/>
        <v>0</v>
      </c>
      <c r="U166" s="100">
        <f t="shared" si="66"/>
        <v>0</v>
      </c>
      <c r="V166" s="100">
        <f t="shared" si="66"/>
        <v>0</v>
      </c>
      <c r="W166" s="100">
        <f t="shared" si="66"/>
        <v>0</v>
      </c>
      <c r="X166" s="100">
        <f t="shared" si="66"/>
        <v>0</v>
      </c>
      <c r="Y166" s="100">
        <f t="shared" si="66"/>
        <v>0</v>
      </c>
      <c r="Z166" s="100">
        <f t="shared" si="66"/>
        <v>0</v>
      </c>
      <c r="AA166" s="100">
        <f t="shared" si="66"/>
        <v>0</v>
      </c>
      <c r="AB166" s="100">
        <f t="shared" si="66"/>
        <v>0</v>
      </c>
      <c r="AC166" s="100">
        <f t="shared" si="66"/>
        <v>0</v>
      </c>
      <c r="AD166" s="100">
        <f t="shared" si="66"/>
        <v>0</v>
      </c>
      <c r="AE166" s="100">
        <f t="shared" si="66"/>
        <v>0</v>
      </c>
      <c r="AF166" s="99"/>
      <c r="AG166" s="29"/>
    </row>
    <row r="167" spans="1:33" ht="20.25" x14ac:dyDescent="0.25">
      <c r="A167" s="24" t="s">
        <v>74</v>
      </c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6"/>
      <c r="AE167" s="115"/>
      <c r="AF167" s="91"/>
      <c r="AG167" s="29"/>
    </row>
    <row r="168" spans="1:33" ht="20.25" x14ac:dyDescent="0.25">
      <c r="A168" s="30" t="s">
        <v>26</v>
      </c>
      <c r="B168" s="106"/>
      <c r="C168" s="106"/>
      <c r="D168" s="106"/>
      <c r="E168" s="106"/>
      <c r="F168" s="107"/>
      <c r="G168" s="107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99"/>
      <c r="AG168" s="29"/>
    </row>
    <row r="169" spans="1:33" ht="20.25" x14ac:dyDescent="0.25">
      <c r="A169" s="34" t="s">
        <v>75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6"/>
      <c r="AF169" s="91"/>
      <c r="AG169" s="29"/>
    </row>
    <row r="170" spans="1:33" ht="18.75" x14ac:dyDescent="0.3">
      <c r="A170" s="54" t="s">
        <v>28</v>
      </c>
      <c r="B170" s="117">
        <f>B171</f>
        <v>11</v>
      </c>
      <c r="C170" s="117">
        <f t="shared" ref="C170:AE170" si="67">C171</f>
        <v>9</v>
      </c>
      <c r="D170" s="117">
        <f t="shared" si="67"/>
        <v>9</v>
      </c>
      <c r="E170" s="117">
        <f t="shared" si="67"/>
        <v>9</v>
      </c>
      <c r="F170" s="41">
        <f>E170/B170*100</f>
        <v>81.818181818181827</v>
      </c>
      <c r="G170" s="41">
        <f>E170/C170*100</f>
        <v>100</v>
      </c>
      <c r="H170" s="118">
        <f t="shared" si="67"/>
        <v>2</v>
      </c>
      <c r="I170" s="118">
        <f t="shared" si="67"/>
        <v>2</v>
      </c>
      <c r="J170" s="118">
        <f t="shared" si="67"/>
        <v>2</v>
      </c>
      <c r="K170" s="118">
        <f t="shared" si="67"/>
        <v>2</v>
      </c>
      <c r="L170" s="118">
        <f t="shared" si="67"/>
        <v>0</v>
      </c>
      <c r="M170" s="118">
        <f t="shared" si="67"/>
        <v>0</v>
      </c>
      <c r="N170" s="118">
        <f t="shared" si="67"/>
        <v>3</v>
      </c>
      <c r="O170" s="118">
        <f t="shared" si="67"/>
        <v>3</v>
      </c>
      <c r="P170" s="118">
        <f t="shared" si="67"/>
        <v>0</v>
      </c>
      <c r="Q170" s="118">
        <f t="shared" si="67"/>
        <v>0</v>
      </c>
      <c r="R170" s="118">
        <f t="shared" si="67"/>
        <v>0</v>
      </c>
      <c r="S170" s="118">
        <f t="shared" si="67"/>
        <v>0</v>
      </c>
      <c r="T170" s="118">
        <f t="shared" si="67"/>
        <v>0</v>
      </c>
      <c r="U170" s="118">
        <f t="shared" si="67"/>
        <v>0</v>
      </c>
      <c r="V170" s="118">
        <f t="shared" si="67"/>
        <v>2</v>
      </c>
      <c r="W170" s="118">
        <f t="shared" si="67"/>
        <v>2</v>
      </c>
      <c r="X170" s="118">
        <f t="shared" si="67"/>
        <v>0</v>
      </c>
      <c r="Y170" s="118">
        <f t="shared" si="67"/>
        <v>0</v>
      </c>
      <c r="Z170" s="118">
        <f t="shared" si="67"/>
        <v>0</v>
      </c>
      <c r="AA170" s="118">
        <f t="shared" si="67"/>
        <v>0</v>
      </c>
      <c r="AB170" s="118">
        <f t="shared" si="67"/>
        <v>2</v>
      </c>
      <c r="AC170" s="118">
        <f t="shared" si="67"/>
        <v>0</v>
      </c>
      <c r="AD170" s="118">
        <f t="shared" si="67"/>
        <v>0</v>
      </c>
      <c r="AE170" s="118">
        <f t="shared" si="67"/>
        <v>0</v>
      </c>
      <c r="AF170" s="119"/>
      <c r="AG170" s="29"/>
    </row>
    <row r="171" spans="1:33" ht="18.75" x14ac:dyDescent="0.3">
      <c r="A171" s="44" t="s">
        <v>30</v>
      </c>
      <c r="B171" s="48">
        <f>B174</f>
        <v>11</v>
      </c>
      <c r="C171" s="48">
        <f>C174</f>
        <v>9</v>
      </c>
      <c r="D171" s="48">
        <f>D174</f>
        <v>9</v>
      </c>
      <c r="E171" s="48">
        <f>E174</f>
        <v>9</v>
      </c>
      <c r="F171" s="120">
        <f>E171/B171*100</f>
        <v>81.818181818181827</v>
      </c>
      <c r="G171" s="120">
        <f>E171/C171*100</f>
        <v>100</v>
      </c>
      <c r="H171" s="48">
        <f>H174</f>
        <v>2</v>
      </c>
      <c r="I171" s="48">
        <f>I174</f>
        <v>2</v>
      </c>
      <c r="J171" s="48">
        <f t="shared" ref="J171:AE171" si="68">J174</f>
        <v>2</v>
      </c>
      <c r="K171" s="48">
        <f t="shared" si="68"/>
        <v>2</v>
      </c>
      <c r="L171" s="48">
        <f t="shared" si="68"/>
        <v>0</v>
      </c>
      <c r="M171" s="48">
        <f t="shared" si="68"/>
        <v>0</v>
      </c>
      <c r="N171" s="48">
        <f t="shared" si="68"/>
        <v>3</v>
      </c>
      <c r="O171" s="48">
        <f t="shared" si="68"/>
        <v>3</v>
      </c>
      <c r="P171" s="48">
        <f t="shared" si="68"/>
        <v>0</v>
      </c>
      <c r="Q171" s="48">
        <f t="shared" si="68"/>
        <v>0</v>
      </c>
      <c r="R171" s="48">
        <f t="shared" si="68"/>
        <v>0</v>
      </c>
      <c r="S171" s="48">
        <f t="shared" si="68"/>
        <v>0</v>
      </c>
      <c r="T171" s="48">
        <f t="shared" si="68"/>
        <v>0</v>
      </c>
      <c r="U171" s="48">
        <f t="shared" si="68"/>
        <v>0</v>
      </c>
      <c r="V171" s="48">
        <f t="shared" si="68"/>
        <v>2</v>
      </c>
      <c r="W171" s="48">
        <f t="shared" si="68"/>
        <v>2</v>
      </c>
      <c r="X171" s="48">
        <f t="shared" si="68"/>
        <v>0</v>
      </c>
      <c r="Y171" s="48">
        <f t="shared" si="68"/>
        <v>0</v>
      </c>
      <c r="Z171" s="48">
        <f t="shared" si="68"/>
        <v>0</v>
      </c>
      <c r="AA171" s="48">
        <f t="shared" si="68"/>
        <v>0</v>
      </c>
      <c r="AB171" s="48">
        <f t="shared" si="68"/>
        <v>2</v>
      </c>
      <c r="AC171" s="48">
        <f t="shared" si="68"/>
        <v>0</v>
      </c>
      <c r="AD171" s="48">
        <f t="shared" si="68"/>
        <v>0</v>
      </c>
      <c r="AE171" s="48">
        <f t="shared" si="68"/>
        <v>0</v>
      </c>
      <c r="AF171" s="91"/>
      <c r="AG171" s="29"/>
    </row>
    <row r="172" spans="1:33" ht="18.75" x14ac:dyDescent="0.25">
      <c r="A172" s="50" t="s">
        <v>76</v>
      </c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2"/>
      <c r="AF172" s="91"/>
      <c r="AG172" s="29"/>
    </row>
    <row r="173" spans="1:33" ht="18.75" x14ac:dyDescent="0.3">
      <c r="A173" s="54" t="s">
        <v>28</v>
      </c>
      <c r="B173" s="117">
        <f>B174</f>
        <v>11</v>
      </c>
      <c r="C173" s="117">
        <f t="shared" ref="C173:AE173" si="69">C174</f>
        <v>9</v>
      </c>
      <c r="D173" s="117">
        <f t="shared" si="69"/>
        <v>9</v>
      </c>
      <c r="E173" s="117">
        <f t="shared" si="69"/>
        <v>9</v>
      </c>
      <c r="F173" s="121">
        <f>E173/B173*100</f>
        <v>81.818181818181827</v>
      </c>
      <c r="G173" s="121">
        <f>E173/C173*100</f>
        <v>100</v>
      </c>
      <c r="H173" s="118">
        <f t="shared" si="69"/>
        <v>2</v>
      </c>
      <c r="I173" s="118">
        <f t="shared" si="69"/>
        <v>2</v>
      </c>
      <c r="J173" s="118">
        <f t="shared" si="69"/>
        <v>2</v>
      </c>
      <c r="K173" s="118">
        <f t="shared" si="69"/>
        <v>2</v>
      </c>
      <c r="L173" s="118">
        <f t="shared" si="69"/>
        <v>0</v>
      </c>
      <c r="M173" s="118">
        <f t="shared" si="69"/>
        <v>0</v>
      </c>
      <c r="N173" s="118">
        <f t="shared" si="69"/>
        <v>3</v>
      </c>
      <c r="O173" s="118">
        <f t="shared" si="69"/>
        <v>3</v>
      </c>
      <c r="P173" s="118">
        <f t="shared" si="69"/>
        <v>0</v>
      </c>
      <c r="Q173" s="118">
        <f t="shared" si="69"/>
        <v>0</v>
      </c>
      <c r="R173" s="118">
        <f t="shared" si="69"/>
        <v>0</v>
      </c>
      <c r="S173" s="118">
        <f t="shared" si="69"/>
        <v>0</v>
      </c>
      <c r="T173" s="118">
        <f t="shared" si="69"/>
        <v>0</v>
      </c>
      <c r="U173" s="118">
        <f t="shared" si="69"/>
        <v>0</v>
      </c>
      <c r="V173" s="118">
        <f t="shared" si="69"/>
        <v>2</v>
      </c>
      <c r="W173" s="118">
        <f t="shared" si="69"/>
        <v>2</v>
      </c>
      <c r="X173" s="118">
        <f t="shared" si="69"/>
        <v>0</v>
      </c>
      <c r="Y173" s="118">
        <f t="shared" si="69"/>
        <v>0</v>
      </c>
      <c r="Z173" s="118">
        <f t="shared" si="69"/>
        <v>0</v>
      </c>
      <c r="AA173" s="118">
        <f t="shared" si="69"/>
        <v>0</v>
      </c>
      <c r="AB173" s="118">
        <f t="shared" si="69"/>
        <v>2</v>
      </c>
      <c r="AC173" s="118">
        <f t="shared" si="69"/>
        <v>0</v>
      </c>
      <c r="AD173" s="118">
        <f t="shared" si="69"/>
        <v>0</v>
      </c>
      <c r="AE173" s="118">
        <f t="shared" si="69"/>
        <v>0</v>
      </c>
      <c r="AF173" s="119"/>
      <c r="AG173" s="29"/>
    </row>
    <row r="174" spans="1:33" ht="37.5" x14ac:dyDescent="0.3">
      <c r="A174" s="44" t="s">
        <v>30</v>
      </c>
      <c r="B174" s="48">
        <f>H174+J174+L174+N174+P174+R174+T174+V174+X174+Z174+AB174+AD174</f>
        <v>11</v>
      </c>
      <c r="C174" s="46">
        <f>H174+J174+L174+N174+P174+R174+T174+V174+X174+Z174</f>
        <v>9</v>
      </c>
      <c r="D174" s="48">
        <f>E174</f>
        <v>9</v>
      </c>
      <c r="E174" s="45">
        <f>I174+K174+M174+O174+Q174+S174+U174+W174+Y174+AA174+AC174+AE174</f>
        <v>9</v>
      </c>
      <c r="F174" s="122">
        <f>E174/B174*100</f>
        <v>81.818181818181827</v>
      </c>
      <c r="G174" s="122">
        <f>E174/C174*100</f>
        <v>100</v>
      </c>
      <c r="H174" s="27">
        <v>2</v>
      </c>
      <c r="I174" s="27">
        <v>2</v>
      </c>
      <c r="J174" s="27">
        <v>2</v>
      </c>
      <c r="K174" s="27">
        <v>2</v>
      </c>
      <c r="L174" s="27"/>
      <c r="M174" s="27"/>
      <c r="N174" s="27">
        <v>3</v>
      </c>
      <c r="O174" s="27">
        <v>3</v>
      </c>
      <c r="P174" s="27"/>
      <c r="Q174" s="27"/>
      <c r="R174" s="27"/>
      <c r="S174" s="27"/>
      <c r="T174" s="27"/>
      <c r="U174" s="27"/>
      <c r="V174" s="27">
        <v>2</v>
      </c>
      <c r="W174" s="27">
        <v>2</v>
      </c>
      <c r="X174" s="27"/>
      <c r="Y174" s="27"/>
      <c r="Z174" s="27"/>
      <c r="AA174" s="27"/>
      <c r="AB174" s="27">
        <v>2</v>
      </c>
      <c r="AC174" s="27"/>
      <c r="AD174" s="27"/>
      <c r="AE174" s="27"/>
      <c r="AF174" s="91" t="s">
        <v>77</v>
      </c>
      <c r="AG174" s="29"/>
    </row>
    <row r="175" spans="1:33" ht="20.25" x14ac:dyDescent="0.25">
      <c r="A175" s="34" t="s">
        <v>78</v>
      </c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6"/>
      <c r="AF175" s="91"/>
      <c r="AG175" s="29"/>
    </row>
    <row r="176" spans="1:33" ht="18.75" x14ac:dyDescent="0.3">
      <c r="A176" s="54" t="s">
        <v>28</v>
      </c>
      <c r="B176" s="27">
        <f>B177+B178+B179</f>
        <v>1195.5</v>
      </c>
      <c r="C176" s="27">
        <f>C177+C178+C179</f>
        <v>1011.0000000000001</v>
      </c>
      <c r="D176" s="27">
        <f>D177+D178+D179</f>
        <v>825.66000000000008</v>
      </c>
      <c r="E176" s="27">
        <f>E177+E178+E179</f>
        <v>825.66000000000008</v>
      </c>
      <c r="F176" s="121">
        <f>E176/B176*100</f>
        <v>69.063989962358846</v>
      </c>
      <c r="G176" s="121">
        <f>E176/C176*100</f>
        <v>81.667655786350153</v>
      </c>
      <c r="H176" s="27">
        <f>H177+H178+H179</f>
        <v>101.1</v>
      </c>
      <c r="I176" s="27">
        <f t="shared" ref="I176:AE176" si="70">I177+I178+I179</f>
        <v>0</v>
      </c>
      <c r="J176" s="27">
        <f t="shared" si="70"/>
        <v>101.1</v>
      </c>
      <c r="K176" s="27">
        <f t="shared" si="70"/>
        <v>86.56</v>
      </c>
      <c r="L176" s="27">
        <f t="shared" si="70"/>
        <v>101.1</v>
      </c>
      <c r="M176" s="27">
        <f t="shared" si="70"/>
        <v>142.30000000000001</v>
      </c>
      <c r="N176" s="27">
        <f t="shared" si="70"/>
        <v>101.1</v>
      </c>
      <c r="O176" s="27">
        <f t="shared" si="70"/>
        <v>69.099999999999994</v>
      </c>
      <c r="P176" s="27">
        <f t="shared" si="70"/>
        <v>101.1</v>
      </c>
      <c r="Q176" s="27">
        <f t="shared" si="70"/>
        <v>172.6</v>
      </c>
      <c r="R176" s="27">
        <f t="shared" si="70"/>
        <v>101.1</v>
      </c>
      <c r="S176" s="27">
        <f t="shared" si="70"/>
        <v>150.1</v>
      </c>
      <c r="T176" s="27">
        <f t="shared" si="70"/>
        <v>101.1</v>
      </c>
      <c r="U176" s="27">
        <f t="shared" si="70"/>
        <v>41</v>
      </c>
      <c r="V176" s="27">
        <f t="shared" si="70"/>
        <v>101.1</v>
      </c>
      <c r="W176" s="27">
        <f t="shared" si="70"/>
        <v>40.299999999999997</v>
      </c>
      <c r="X176" s="27">
        <f t="shared" si="70"/>
        <v>101.1</v>
      </c>
      <c r="Y176" s="27">
        <f t="shared" si="70"/>
        <v>70.3</v>
      </c>
      <c r="Z176" s="27">
        <f t="shared" si="70"/>
        <v>101.1</v>
      </c>
      <c r="AA176" s="27">
        <f t="shared" si="70"/>
        <v>53.4</v>
      </c>
      <c r="AB176" s="27">
        <f t="shared" si="70"/>
        <v>101.1</v>
      </c>
      <c r="AC176" s="27">
        <f t="shared" si="70"/>
        <v>0</v>
      </c>
      <c r="AD176" s="27">
        <f t="shared" si="70"/>
        <v>83.4</v>
      </c>
      <c r="AE176" s="27">
        <f t="shared" si="70"/>
        <v>0</v>
      </c>
      <c r="AF176" s="53" t="s">
        <v>79</v>
      </c>
      <c r="AG176" s="29">
        <f>C176-E176</f>
        <v>185.34000000000003</v>
      </c>
    </row>
    <row r="177" spans="1:33" ht="18.75" x14ac:dyDescent="0.3">
      <c r="A177" s="44" t="s">
        <v>29</v>
      </c>
      <c r="B177" s="45">
        <f>H177+J177+L177+N177+P177+R177+T177+V177+X177+Z177+AB177+AD177</f>
        <v>721.90000000000009</v>
      </c>
      <c r="C177" s="45">
        <f>H177+J177+L177+N177+P177+R177+T177+V177+X177+Z177</f>
        <v>601.00000000000011</v>
      </c>
      <c r="D177" s="46">
        <f>E177</f>
        <v>498.6</v>
      </c>
      <c r="E177" s="46">
        <f>I177+K177+M177+O177+Q177+S177+U177+W177+Y177+AA177+AC177+AE177</f>
        <v>498.6</v>
      </c>
      <c r="F177" s="73">
        <f>IFERROR(E177/B177*100,0)</f>
        <v>69.067737913838485</v>
      </c>
      <c r="G177" s="73">
        <f>IFERROR(E177/C177*100,0)</f>
        <v>82.961730449251235</v>
      </c>
      <c r="H177" s="27">
        <f>H182</f>
        <v>60.1</v>
      </c>
      <c r="I177" s="27">
        <f t="shared" ref="I177:AE179" si="71">I182</f>
        <v>0</v>
      </c>
      <c r="J177" s="27">
        <f t="shared" si="71"/>
        <v>60.1</v>
      </c>
      <c r="K177" s="27">
        <f t="shared" si="71"/>
        <v>52.3</v>
      </c>
      <c r="L177" s="27">
        <f t="shared" si="71"/>
        <v>60.1</v>
      </c>
      <c r="M177" s="27">
        <f t="shared" si="71"/>
        <v>85.9</v>
      </c>
      <c r="N177" s="27">
        <f t="shared" si="71"/>
        <v>60.1</v>
      </c>
      <c r="O177" s="27">
        <f t="shared" si="71"/>
        <v>41.8</v>
      </c>
      <c r="P177" s="27">
        <f t="shared" si="71"/>
        <v>60.1</v>
      </c>
      <c r="Q177" s="27">
        <f t="shared" si="71"/>
        <v>104.3</v>
      </c>
      <c r="R177" s="27">
        <f t="shared" si="71"/>
        <v>60.1</v>
      </c>
      <c r="S177" s="27">
        <f t="shared" si="71"/>
        <v>90.5</v>
      </c>
      <c r="T177" s="27">
        <f t="shared" si="71"/>
        <v>60.1</v>
      </c>
      <c r="U177" s="27">
        <f t="shared" si="71"/>
        <v>0</v>
      </c>
      <c r="V177" s="27">
        <f t="shared" si="71"/>
        <v>60.1</v>
      </c>
      <c r="W177" s="27">
        <f t="shared" si="71"/>
        <v>40</v>
      </c>
      <c r="X177" s="27">
        <f t="shared" si="71"/>
        <v>60.1</v>
      </c>
      <c r="Y177" s="27">
        <f t="shared" si="71"/>
        <v>40</v>
      </c>
      <c r="Z177" s="27">
        <f t="shared" si="71"/>
        <v>60.1</v>
      </c>
      <c r="AA177" s="27">
        <f t="shared" si="71"/>
        <v>43.8</v>
      </c>
      <c r="AB177" s="27">
        <f t="shared" si="71"/>
        <v>60.1</v>
      </c>
      <c r="AC177" s="27">
        <f t="shared" si="71"/>
        <v>0</v>
      </c>
      <c r="AD177" s="27">
        <f t="shared" si="71"/>
        <v>60.8</v>
      </c>
      <c r="AE177" s="27">
        <f t="shared" si="71"/>
        <v>0</v>
      </c>
      <c r="AF177" s="59"/>
      <c r="AG177" s="29"/>
    </row>
    <row r="178" spans="1:33" ht="18.75" x14ac:dyDescent="0.3">
      <c r="A178" s="44" t="s">
        <v>30</v>
      </c>
      <c r="B178" s="45">
        <f>H178+J178+L178+N178+P178+R178+T178+V178+X178+Z178+AB178+AD178</f>
        <v>12</v>
      </c>
      <c r="C178" s="45">
        <f>H178+J178+L178+N178+P178+R178+T178+V178+X178+Z178</f>
        <v>10</v>
      </c>
      <c r="D178" s="45">
        <f>E178</f>
        <v>8.26</v>
      </c>
      <c r="E178" s="46">
        <f>I178+K178+M178+O178+Q178+S178+U178+W178+Y178+AA178+AC178+AE178</f>
        <v>8.26</v>
      </c>
      <c r="F178" s="73">
        <f>IFERROR(E178/B178*100,0)</f>
        <v>68.833333333333329</v>
      </c>
      <c r="G178" s="73">
        <f>IFERROR(E178/C178*100,0)</f>
        <v>82.6</v>
      </c>
      <c r="H178" s="27">
        <f t="shared" ref="H178:W179" si="72">H183</f>
        <v>1</v>
      </c>
      <c r="I178" s="27">
        <f t="shared" si="72"/>
        <v>0</v>
      </c>
      <c r="J178" s="27">
        <f t="shared" si="72"/>
        <v>1</v>
      </c>
      <c r="K178" s="27">
        <f t="shared" si="72"/>
        <v>0.86</v>
      </c>
      <c r="L178" s="27">
        <f t="shared" si="72"/>
        <v>1</v>
      </c>
      <c r="M178" s="27">
        <f t="shared" si="72"/>
        <v>1.4</v>
      </c>
      <c r="N178" s="27">
        <f t="shared" si="72"/>
        <v>1</v>
      </c>
      <c r="O178" s="27">
        <f t="shared" si="72"/>
        <v>0.6</v>
      </c>
      <c r="P178" s="27">
        <f t="shared" si="72"/>
        <v>1</v>
      </c>
      <c r="Q178" s="27">
        <f t="shared" si="72"/>
        <v>1.8</v>
      </c>
      <c r="R178" s="27">
        <f t="shared" si="72"/>
        <v>1</v>
      </c>
      <c r="S178" s="27">
        <f t="shared" si="72"/>
        <v>1.5</v>
      </c>
      <c r="T178" s="27">
        <f t="shared" si="72"/>
        <v>1</v>
      </c>
      <c r="U178" s="27">
        <v>1</v>
      </c>
      <c r="V178" s="27">
        <f t="shared" si="72"/>
        <v>1</v>
      </c>
      <c r="W178" s="27">
        <v>0.3</v>
      </c>
      <c r="X178" s="27">
        <f t="shared" si="71"/>
        <v>1</v>
      </c>
      <c r="Y178" s="27">
        <v>0.3</v>
      </c>
      <c r="Z178" s="27">
        <f t="shared" si="71"/>
        <v>1</v>
      </c>
      <c r="AA178" s="27">
        <v>0.5</v>
      </c>
      <c r="AB178" s="27">
        <f t="shared" si="71"/>
        <v>1</v>
      </c>
      <c r="AC178" s="27">
        <f t="shared" si="71"/>
        <v>0</v>
      </c>
      <c r="AD178" s="27">
        <f t="shared" si="71"/>
        <v>1</v>
      </c>
      <c r="AE178" s="27">
        <f t="shared" si="71"/>
        <v>0</v>
      </c>
      <c r="AF178" s="59"/>
      <c r="AG178" s="29"/>
    </row>
    <row r="179" spans="1:33" ht="18.75" x14ac:dyDescent="0.3">
      <c r="A179" s="44" t="s">
        <v>31</v>
      </c>
      <c r="B179" s="45">
        <f>H179+J179+L179+N179+P179+R179+T179+V179+X179+Z179+AB179+AD179</f>
        <v>461.6</v>
      </c>
      <c r="C179" s="45">
        <f>H179+J179+L179+N179+P179+R179+T179+V179+X179+Z179</f>
        <v>400</v>
      </c>
      <c r="D179" s="46">
        <f>E179</f>
        <v>318.80000000000007</v>
      </c>
      <c r="E179" s="46">
        <f>I179+K179+M179+O179+Q179+S179+U179+W179+Y179+AA179+AC179+AE179</f>
        <v>318.80000000000007</v>
      </c>
      <c r="F179" s="73">
        <f>IFERROR(E179/B179*100,0)</f>
        <v>69.064124783362232</v>
      </c>
      <c r="G179" s="73">
        <f>IFERROR(E179/C179*100,0)</f>
        <v>79.700000000000017</v>
      </c>
      <c r="H179" s="27">
        <f>H184</f>
        <v>40</v>
      </c>
      <c r="I179" s="27">
        <f t="shared" si="72"/>
        <v>0</v>
      </c>
      <c r="J179" s="27">
        <f t="shared" si="72"/>
        <v>40</v>
      </c>
      <c r="K179" s="27">
        <f t="shared" si="72"/>
        <v>33.4</v>
      </c>
      <c r="L179" s="27">
        <f t="shared" si="72"/>
        <v>40</v>
      </c>
      <c r="M179" s="27">
        <f t="shared" si="72"/>
        <v>55</v>
      </c>
      <c r="N179" s="27">
        <f t="shared" si="72"/>
        <v>40</v>
      </c>
      <c r="O179" s="27">
        <f t="shared" si="72"/>
        <v>26.7</v>
      </c>
      <c r="P179" s="27">
        <f t="shared" si="72"/>
        <v>40</v>
      </c>
      <c r="Q179" s="27">
        <f t="shared" si="72"/>
        <v>66.5</v>
      </c>
      <c r="R179" s="27">
        <f t="shared" si="72"/>
        <v>40</v>
      </c>
      <c r="S179" s="27">
        <f t="shared" si="72"/>
        <v>58.1</v>
      </c>
      <c r="T179" s="27">
        <f t="shared" si="72"/>
        <v>40</v>
      </c>
      <c r="U179" s="27">
        <f t="shared" si="72"/>
        <v>40</v>
      </c>
      <c r="V179" s="27">
        <f t="shared" si="72"/>
        <v>40</v>
      </c>
      <c r="W179" s="27">
        <f t="shared" si="72"/>
        <v>0</v>
      </c>
      <c r="X179" s="27">
        <f t="shared" si="71"/>
        <v>40</v>
      </c>
      <c r="Y179" s="27">
        <f t="shared" si="71"/>
        <v>30</v>
      </c>
      <c r="Z179" s="27">
        <f t="shared" si="71"/>
        <v>40</v>
      </c>
      <c r="AA179" s="27">
        <f t="shared" si="71"/>
        <v>9.1</v>
      </c>
      <c r="AB179" s="27">
        <f t="shared" si="71"/>
        <v>40</v>
      </c>
      <c r="AC179" s="27">
        <f t="shared" si="71"/>
        <v>0</v>
      </c>
      <c r="AD179" s="27">
        <f t="shared" si="71"/>
        <v>21.6</v>
      </c>
      <c r="AE179" s="27">
        <f t="shared" si="71"/>
        <v>0</v>
      </c>
      <c r="AF179" s="59"/>
      <c r="AG179" s="29"/>
    </row>
    <row r="180" spans="1:33" ht="18.75" x14ac:dyDescent="0.25">
      <c r="A180" s="50" t="s">
        <v>80</v>
      </c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2"/>
      <c r="AF180" s="59"/>
      <c r="AG180" s="29"/>
    </row>
    <row r="181" spans="1:33" ht="18.75" x14ac:dyDescent="0.3">
      <c r="A181" s="54" t="s">
        <v>28</v>
      </c>
      <c r="B181" s="27">
        <f>B182+B183+B184</f>
        <v>1195.5</v>
      </c>
      <c r="C181" s="27">
        <f>C182+C183+C184</f>
        <v>1011.0000000000001</v>
      </c>
      <c r="D181" s="27">
        <f>D182+D183+D184</f>
        <v>825.66000000000008</v>
      </c>
      <c r="E181" s="27">
        <f>E182+E183+E184</f>
        <v>825.66000000000008</v>
      </c>
      <c r="F181" s="121">
        <f>E181/B181*100</f>
        <v>69.063989962358846</v>
      </c>
      <c r="G181" s="121">
        <f>E181/C181*100</f>
        <v>81.667655786350153</v>
      </c>
      <c r="H181" s="27">
        <f>H182+H183+H184</f>
        <v>101.1</v>
      </c>
      <c r="I181" s="27">
        <f t="shared" ref="I181:AE181" si="73">I182+I183+I184</f>
        <v>0</v>
      </c>
      <c r="J181" s="27">
        <f t="shared" si="73"/>
        <v>101.1</v>
      </c>
      <c r="K181" s="27">
        <f t="shared" si="73"/>
        <v>86.56</v>
      </c>
      <c r="L181" s="27">
        <f t="shared" si="73"/>
        <v>101.1</v>
      </c>
      <c r="M181" s="27">
        <f t="shared" si="73"/>
        <v>142.30000000000001</v>
      </c>
      <c r="N181" s="27">
        <f t="shared" si="73"/>
        <v>101.1</v>
      </c>
      <c r="O181" s="27">
        <f t="shared" si="73"/>
        <v>69.099999999999994</v>
      </c>
      <c r="P181" s="27">
        <f t="shared" si="73"/>
        <v>101.1</v>
      </c>
      <c r="Q181" s="27">
        <f t="shared" si="73"/>
        <v>172.6</v>
      </c>
      <c r="R181" s="27">
        <f t="shared" si="73"/>
        <v>101.1</v>
      </c>
      <c r="S181" s="27">
        <f t="shared" si="73"/>
        <v>150.1</v>
      </c>
      <c r="T181" s="27">
        <f t="shared" si="73"/>
        <v>101.1</v>
      </c>
      <c r="U181" s="27">
        <f t="shared" si="73"/>
        <v>41</v>
      </c>
      <c r="V181" s="27">
        <f t="shared" si="73"/>
        <v>101.1</v>
      </c>
      <c r="W181" s="27">
        <f t="shared" si="73"/>
        <v>40.299999999999997</v>
      </c>
      <c r="X181" s="27">
        <f t="shared" si="73"/>
        <v>101.1</v>
      </c>
      <c r="Y181" s="27">
        <f t="shared" si="73"/>
        <v>70.3</v>
      </c>
      <c r="Z181" s="27">
        <f t="shared" si="73"/>
        <v>101.1</v>
      </c>
      <c r="AA181" s="27">
        <f t="shared" si="73"/>
        <v>53.4</v>
      </c>
      <c r="AB181" s="27">
        <f t="shared" si="73"/>
        <v>101.1</v>
      </c>
      <c r="AC181" s="27">
        <f t="shared" si="73"/>
        <v>0</v>
      </c>
      <c r="AD181" s="27">
        <f t="shared" si="73"/>
        <v>83.4</v>
      </c>
      <c r="AE181" s="27">
        <f t="shared" si="73"/>
        <v>0</v>
      </c>
      <c r="AF181" s="59"/>
      <c r="AG181" s="29"/>
    </row>
    <row r="182" spans="1:33" ht="18.75" x14ac:dyDescent="0.3">
      <c r="A182" s="44" t="s">
        <v>29</v>
      </c>
      <c r="B182" s="45">
        <f>H182+J182+L182+N182+P182+R182+T182+V182+X182+Z182+AB182+AD182</f>
        <v>721.90000000000009</v>
      </c>
      <c r="C182" s="45">
        <f>H182+J182+L182+N182+P182+R182+T182+V182+X182+Z182</f>
        <v>601.00000000000011</v>
      </c>
      <c r="D182" s="48">
        <f>E182</f>
        <v>498.6</v>
      </c>
      <c r="E182" s="45">
        <f>I182+K182+M182+O182+Q182+S182+U182+W182+Y182+AA182+AC182+AE182</f>
        <v>498.6</v>
      </c>
      <c r="F182" s="73">
        <f>IFERROR(E182/B182*100,0)</f>
        <v>69.067737913838485</v>
      </c>
      <c r="G182" s="73">
        <f>IFERROR(E182/C182*100,0)</f>
        <v>82.961730449251235</v>
      </c>
      <c r="H182" s="58">
        <v>60.1</v>
      </c>
      <c r="I182" s="27"/>
      <c r="J182" s="58">
        <v>60.1</v>
      </c>
      <c r="K182" s="27">
        <v>52.3</v>
      </c>
      <c r="L182" s="58">
        <v>60.1</v>
      </c>
      <c r="M182" s="27">
        <v>85.9</v>
      </c>
      <c r="N182" s="58">
        <v>60.1</v>
      </c>
      <c r="O182" s="27">
        <v>41.8</v>
      </c>
      <c r="P182" s="58">
        <v>60.1</v>
      </c>
      <c r="Q182" s="27">
        <v>104.3</v>
      </c>
      <c r="R182" s="58">
        <v>60.1</v>
      </c>
      <c r="S182" s="27">
        <v>90.5</v>
      </c>
      <c r="T182" s="58">
        <v>60.1</v>
      </c>
      <c r="U182" s="27"/>
      <c r="V182" s="27">
        <v>60.1</v>
      </c>
      <c r="W182" s="27">
        <v>40</v>
      </c>
      <c r="X182" s="27">
        <v>60.1</v>
      </c>
      <c r="Y182" s="27">
        <v>40</v>
      </c>
      <c r="Z182" s="27">
        <v>60.1</v>
      </c>
      <c r="AA182" s="27">
        <v>43.8</v>
      </c>
      <c r="AB182" s="27">
        <v>60.1</v>
      </c>
      <c r="AC182" s="27"/>
      <c r="AD182" s="27">
        <v>60.8</v>
      </c>
      <c r="AE182" s="27"/>
      <c r="AF182" s="59"/>
      <c r="AG182" s="29"/>
    </row>
    <row r="183" spans="1:33" ht="18.75" x14ac:dyDescent="0.3">
      <c r="A183" s="44" t="s">
        <v>30</v>
      </c>
      <c r="B183" s="45">
        <f>H183+J183+L183+N183+P183+R183+T183+V183+X183+Z183+AB183+AD183</f>
        <v>12</v>
      </c>
      <c r="C183" s="45">
        <f>H183+J183+L183+N183+P183+R183+T183+V183+X183+Z183</f>
        <v>10</v>
      </c>
      <c r="D183" s="48">
        <f>E183</f>
        <v>8.26</v>
      </c>
      <c r="E183" s="45">
        <f>I183+K183+M183+O183+Q183+S183+U183+W183+Y183+AA183+AC183+AE183</f>
        <v>8.26</v>
      </c>
      <c r="F183" s="73">
        <f>IFERROR(E183/B183*100,0)</f>
        <v>68.833333333333329</v>
      </c>
      <c r="G183" s="73">
        <f>IFERROR(E183/C183*100,0)</f>
        <v>82.6</v>
      </c>
      <c r="H183" s="27">
        <v>1</v>
      </c>
      <c r="I183" s="27"/>
      <c r="J183" s="27">
        <v>1</v>
      </c>
      <c r="K183" s="27">
        <v>0.86</v>
      </c>
      <c r="L183" s="27">
        <v>1</v>
      </c>
      <c r="M183" s="27">
        <v>1.4</v>
      </c>
      <c r="N183" s="27">
        <v>1</v>
      </c>
      <c r="O183" s="27">
        <v>0.6</v>
      </c>
      <c r="P183" s="27">
        <v>1</v>
      </c>
      <c r="Q183" s="27">
        <v>1.8</v>
      </c>
      <c r="R183" s="27">
        <v>1</v>
      </c>
      <c r="S183" s="27">
        <v>1.5</v>
      </c>
      <c r="T183" s="27">
        <v>1</v>
      </c>
      <c r="U183" s="27">
        <v>1</v>
      </c>
      <c r="V183" s="27">
        <v>1</v>
      </c>
      <c r="W183" s="27">
        <v>0.3</v>
      </c>
      <c r="X183" s="27">
        <v>1</v>
      </c>
      <c r="Y183" s="27">
        <v>0.3</v>
      </c>
      <c r="Z183" s="27">
        <v>1</v>
      </c>
      <c r="AA183" s="27">
        <v>0.5</v>
      </c>
      <c r="AB183" s="27">
        <v>1</v>
      </c>
      <c r="AC183" s="27"/>
      <c r="AD183" s="27">
        <v>1</v>
      </c>
      <c r="AE183" s="27"/>
      <c r="AF183" s="59"/>
      <c r="AG183" s="29"/>
    </row>
    <row r="184" spans="1:33" ht="18.75" x14ac:dyDescent="0.3">
      <c r="A184" s="44" t="s">
        <v>31</v>
      </c>
      <c r="B184" s="45">
        <f>H184+J184+L184+N184+P184+R184+T184+V184+X184+Z184+AB184+AD184</f>
        <v>461.6</v>
      </c>
      <c r="C184" s="45">
        <f>H184+J184+L184+N184+P184+R184+T184+V184+X184+Z184</f>
        <v>400</v>
      </c>
      <c r="D184" s="48">
        <f>E184</f>
        <v>318.80000000000007</v>
      </c>
      <c r="E184" s="45">
        <f>I184+K184+M184+O184+Q184+S184+U184+W184+Y184+AA184+AC184+AE184</f>
        <v>318.80000000000007</v>
      </c>
      <c r="F184" s="73">
        <f>IFERROR(E184/B184*100,0)</f>
        <v>69.064124783362232</v>
      </c>
      <c r="G184" s="73">
        <f>IFERROR(E184/C184*100,0)</f>
        <v>79.700000000000017</v>
      </c>
      <c r="H184" s="27">
        <v>40</v>
      </c>
      <c r="I184" s="27"/>
      <c r="J184" s="27">
        <v>40</v>
      </c>
      <c r="K184" s="27">
        <v>33.4</v>
      </c>
      <c r="L184" s="27">
        <v>40</v>
      </c>
      <c r="M184" s="27">
        <v>55</v>
      </c>
      <c r="N184" s="27">
        <v>40</v>
      </c>
      <c r="O184" s="27">
        <v>26.7</v>
      </c>
      <c r="P184" s="27">
        <v>40</v>
      </c>
      <c r="Q184" s="27">
        <v>66.5</v>
      </c>
      <c r="R184" s="27">
        <v>40</v>
      </c>
      <c r="S184" s="27">
        <v>58.1</v>
      </c>
      <c r="T184" s="27">
        <v>40</v>
      </c>
      <c r="U184" s="27">
        <v>40</v>
      </c>
      <c r="V184" s="27">
        <v>40</v>
      </c>
      <c r="W184" s="27"/>
      <c r="X184" s="27">
        <v>40</v>
      </c>
      <c r="Y184" s="27">
        <v>30</v>
      </c>
      <c r="Z184" s="27">
        <v>40</v>
      </c>
      <c r="AA184" s="27">
        <v>9.1</v>
      </c>
      <c r="AB184" s="27">
        <v>40</v>
      </c>
      <c r="AC184" s="27"/>
      <c r="AD184" s="27">
        <v>21.6</v>
      </c>
      <c r="AE184" s="27"/>
      <c r="AF184" s="61"/>
      <c r="AG184" s="29"/>
    </row>
    <row r="185" spans="1:33" ht="20.25" x14ac:dyDescent="0.25">
      <c r="A185" s="65" t="s">
        <v>37</v>
      </c>
      <c r="B185" s="66"/>
      <c r="C185" s="67"/>
      <c r="D185" s="67"/>
      <c r="E185" s="66"/>
      <c r="F185" s="68"/>
      <c r="G185" s="68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70"/>
      <c r="AF185" s="71"/>
      <c r="AG185" s="29"/>
    </row>
    <row r="186" spans="1:33" ht="20.25" x14ac:dyDescent="0.25">
      <c r="A186" s="34" t="s">
        <v>81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6"/>
      <c r="AF186" s="91"/>
      <c r="AG186" s="29"/>
    </row>
    <row r="187" spans="1:33" ht="18.75" x14ac:dyDescent="0.3">
      <c r="A187" s="54" t="s">
        <v>28</v>
      </c>
      <c r="B187" s="55">
        <f>H187+J187+L187+N187+P187+R187+T187+V187+X187+Z187+AB187+AD187</f>
        <v>1899.7</v>
      </c>
      <c r="C187" s="55">
        <f>SUM(C188:C191)</f>
        <v>920.2</v>
      </c>
      <c r="D187" s="55">
        <f>SUM(D188:D191)</f>
        <v>330</v>
      </c>
      <c r="E187" s="55">
        <f>SUM(E188:E191)</f>
        <v>330</v>
      </c>
      <c r="F187" s="57">
        <f>E187/B187*100</f>
        <v>17.371163867979153</v>
      </c>
      <c r="G187" s="57">
        <f>E187/C187*100</f>
        <v>35.86176918061291</v>
      </c>
      <c r="H187" s="27">
        <f>SUM(H188:H191)</f>
        <v>0</v>
      </c>
      <c r="I187" s="27">
        <f t="shared" ref="I187:AE187" si="74">SUM(I188:I191)</f>
        <v>0</v>
      </c>
      <c r="J187" s="27">
        <f t="shared" si="74"/>
        <v>642.1</v>
      </c>
      <c r="K187" s="27">
        <f t="shared" si="74"/>
        <v>229.9</v>
      </c>
      <c r="L187" s="27">
        <f t="shared" si="74"/>
        <v>201.9</v>
      </c>
      <c r="M187" s="27">
        <f t="shared" si="74"/>
        <v>0</v>
      </c>
      <c r="N187" s="27">
        <f t="shared" si="74"/>
        <v>76.2</v>
      </c>
      <c r="O187" s="27">
        <f t="shared" si="74"/>
        <v>100.1</v>
      </c>
      <c r="P187" s="27">
        <f t="shared" si="74"/>
        <v>78.7</v>
      </c>
      <c r="Q187" s="27">
        <f t="shared" si="74"/>
        <v>0</v>
      </c>
      <c r="R187" s="27">
        <f t="shared" si="74"/>
        <v>0</v>
      </c>
      <c r="S187" s="27">
        <f t="shared" si="74"/>
        <v>0</v>
      </c>
      <c r="T187" s="27">
        <f t="shared" si="74"/>
        <v>65</v>
      </c>
      <c r="U187" s="27">
        <f t="shared" si="74"/>
        <v>0</v>
      </c>
      <c r="V187" s="27">
        <f t="shared" si="74"/>
        <v>74.5</v>
      </c>
      <c r="W187" s="27">
        <f t="shared" si="74"/>
        <v>0</v>
      </c>
      <c r="X187" s="27">
        <f t="shared" si="74"/>
        <v>76.3</v>
      </c>
      <c r="Y187" s="27">
        <f t="shared" si="74"/>
        <v>0</v>
      </c>
      <c r="Z187" s="27">
        <f t="shared" si="74"/>
        <v>0</v>
      </c>
      <c r="AA187" s="27">
        <f t="shared" si="74"/>
        <v>0</v>
      </c>
      <c r="AB187" s="27">
        <f t="shared" si="74"/>
        <v>5</v>
      </c>
      <c r="AC187" s="27">
        <f t="shared" si="74"/>
        <v>0</v>
      </c>
      <c r="AD187" s="27">
        <f t="shared" si="74"/>
        <v>680</v>
      </c>
      <c r="AE187" s="27">
        <f t="shared" si="74"/>
        <v>0</v>
      </c>
      <c r="AF187" s="91"/>
      <c r="AG187" s="29"/>
    </row>
    <row r="188" spans="1:33" ht="18.75" x14ac:dyDescent="0.3">
      <c r="A188" s="44" t="s">
        <v>29</v>
      </c>
      <c r="B188" s="45">
        <f>H188+J188+L188+N188+P188+R188+T188+V188+X188+Z188+AB188+AD188</f>
        <v>0</v>
      </c>
      <c r="C188" s="46">
        <f t="shared" ref="C188:E191" si="75">C194+C200</f>
        <v>0</v>
      </c>
      <c r="D188" s="46">
        <f t="shared" si="75"/>
        <v>0</v>
      </c>
      <c r="E188" s="46">
        <f t="shared" si="75"/>
        <v>0</v>
      </c>
      <c r="F188" s="73">
        <f>IFERROR(E188/B188*100,0)</f>
        <v>0</v>
      </c>
      <c r="G188" s="73">
        <f>IFERROR(E188/C188*100,0)</f>
        <v>0</v>
      </c>
      <c r="H188" s="48">
        <f>H194+H200</f>
        <v>0</v>
      </c>
      <c r="I188" s="48">
        <f t="shared" ref="I188:AE191" si="76">I194+I200</f>
        <v>0</v>
      </c>
      <c r="J188" s="48">
        <f t="shared" si="76"/>
        <v>0</v>
      </c>
      <c r="K188" s="48">
        <f t="shared" si="76"/>
        <v>0</v>
      </c>
      <c r="L188" s="48">
        <f t="shared" si="76"/>
        <v>0</v>
      </c>
      <c r="M188" s="48">
        <f t="shared" si="76"/>
        <v>0</v>
      </c>
      <c r="N188" s="48">
        <f t="shared" si="76"/>
        <v>0</v>
      </c>
      <c r="O188" s="48">
        <f t="shared" si="76"/>
        <v>0</v>
      </c>
      <c r="P188" s="48">
        <f t="shared" si="76"/>
        <v>0</v>
      </c>
      <c r="Q188" s="48">
        <f t="shared" si="76"/>
        <v>0</v>
      </c>
      <c r="R188" s="48">
        <f t="shared" si="76"/>
        <v>0</v>
      </c>
      <c r="S188" s="48">
        <f t="shared" si="76"/>
        <v>0</v>
      </c>
      <c r="T188" s="48">
        <f t="shared" si="76"/>
        <v>0</v>
      </c>
      <c r="U188" s="48">
        <f t="shared" si="76"/>
        <v>0</v>
      </c>
      <c r="V188" s="48">
        <f t="shared" si="76"/>
        <v>0</v>
      </c>
      <c r="W188" s="48">
        <f t="shared" si="76"/>
        <v>0</v>
      </c>
      <c r="X188" s="48">
        <f t="shared" si="76"/>
        <v>0</v>
      </c>
      <c r="Y188" s="48">
        <f t="shared" si="76"/>
        <v>0</v>
      </c>
      <c r="Z188" s="48">
        <f t="shared" si="76"/>
        <v>0</v>
      </c>
      <c r="AA188" s="48">
        <f t="shared" si="76"/>
        <v>0</v>
      </c>
      <c r="AB188" s="48">
        <f t="shared" si="76"/>
        <v>0</v>
      </c>
      <c r="AC188" s="48">
        <f t="shared" si="76"/>
        <v>0</v>
      </c>
      <c r="AD188" s="48">
        <f t="shared" si="76"/>
        <v>0</v>
      </c>
      <c r="AE188" s="48">
        <f t="shared" si="76"/>
        <v>0</v>
      </c>
      <c r="AF188" s="91"/>
      <c r="AG188" s="29"/>
    </row>
    <row r="189" spans="1:33" ht="18.75" x14ac:dyDescent="0.3">
      <c r="A189" s="44" t="s">
        <v>30</v>
      </c>
      <c r="B189" s="45">
        <f>H189+J189+L189+N189+P189+R189+T189+V189+X189+Z189+AB189+AD189</f>
        <v>1899.7</v>
      </c>
      <c r="C189" s="46">
        <f>C195+C201</f>
        <v>920.2</v>
      </c>
      <c r="D189" s="46">
        <f t="shared" si="75"/>
        <v>330</v>
      </c>
      <c r="E189" s="46">
        <f t="shared" si="75"/>
        <v>330</v>
      </c>
      <c r="F189" s="73">
        <f>IFERROR(E189/B189*100,0)</f>
        <v>17.371163867979153</v>
      </c>
      <c r="G189" s="73">
        <f>IFERROR(E189/C189*100,0)</f>
        <v>35.86176918061291</v>
      </c>
      <c r="H189" s="48">
        <f>H195+H201</f>
        <v>0</v>
      </c>
      <c r="I189" s="48">
        <f t="shared" si="76"/>
        <v>0</v>
      </c>
      <c r="J189" s="48">
        <f t="shared" si="76"/>
        <v>642.1</v>
      </c>
      <c r="K189" s="48">
        <f t="shared" si="76"/>
        <v>229.9</v>
      </c>
      <c r="L189" s="48">
        <f t="shared" si="76"/>
        <v>201.9</v>
      </c>
      <c r="M189" s="48">
        <f t="shared" si="76"/>
        <v>0</v>
      </c>
      <c r="N189" s="48">
        <f t="shared" si="76"/>
        <v>76.2</v>
      </c>
      <c r="O189" s="48">
        <f t="shared" si="76"/>
        <v>100.1</v>
      </c>
      <c r="P189" s="48">
        <f t="shared" si="76"/>
        <v>78.7</v>
      </c>
      <c r="Q189" s="48">
        <f t="shared" si="76"/>
        <v>0</v>
      </c>
      <c r="R189" s="48">
        <f t="shared" si="76"/>
        <v>0</v>
      </c>
      <c r="S189" s="48">
        <f t="shared" si="76"/>
        <v>0</v>
      </c>
      <c r="T189" s="48">
        <f t="shared" si="76"/>
        <v>65</v>
      </c>
      <c r="U189" s="48">
        <f t="shared" si="76"/>
        <v>0</v>
      </c>
      <c r="V189" s="48">
        <f t="shared" si="76"/>
        <v>74.5</v>
      </c>
      <c r="W189" s="48">
        <f t="shared" si="76"/>
        <v>0</v>
      </c>
      <c r="X189" s="48">
        <f t="shared" si="76"/>
        <v>76.3</v>
      </c>
      <c r="Y189" s="48">
        <f t="shared" si="76"/>
        <v>0</v>
      </c>
      <c r="Z189" s="48">
        <f t="shared" si="76"/>
        <v>0</v>
      </c>
      <c r="AA189" s="48">
        <f t="shared" si="76"/>
        <v>0</v>
      </c>
      <c r="AB189" s="48">
        <f t="shared" si="76"/>
        <v>5</v>
      </c>
      <c r="AC189" s="48">
        <f t="shared" si="76"/>
        <v>0</v>
      </c>
      <c r="AD189" s="48">
        <f t="shared" si="76"/>
        <v>680</v>
      </c>
      <c r="AE189" s="48">
        <f t="shared" si="76"/>
        <v>0</v>
      </c>
      <c r="AF189" s="91"/>
      <c r="AG189" s="29"/>
    </row>
    <row r="190" spans="1:33" ht="18.75" x14ac:dyDescent="0.3">
      <c r="A190" s="44" t="s">
        <v>31</v>
      </c>
      <c r="B190" s="45">
        <f>H190+J190+L190+N190+P190+R190+T190+V190+X190+Z190+AB190+AD190</f>
        <v>0</v>
      </c>
      <c r="C190" s="46">
        <f t="shared" si="75"/>
        <v>0</v>
      </c>
      <c r="D190" s="46">
        <f t="shared" si="75"/>
        <v>0</v>
      </c>
      <c r="E190" s="46">
        <f t="shared" si="75"/>
        <v>0</v>
      </c>
      <c r="F190" s="73">
        <f>IFERROR(E190/B190*100,0)</f>
        <v>0</v>
      </c>
      <c r="G190" s="73">
        <f>IFERROR(E190/C190*100,0)</f>
        <v>0</v>
      </c>
      <c r="H190" s="48">
        <f t="shared" ref="H190:W191" si="77">H196+H202</f>
        <v>0</v>
      </c>
      <c r="I190" s="48">
        <f t="shared" si="77"/>
        <v>0</v>
      </c>
      <c r="J190" s="48">
        <f t="shared" si="77"/>
        <v>0</v>
      </c>
      <c r="K190" s="48">
        <f t="shared" si="77"/>
        <v>0</v>
      </c>
      <c r="L190" s="48">
        <f t="shared" si="77"/>
        <v>0</v>
      </c>
      <c r="M190" s="48">
        <f t="shared" si="77"/>
        <v>0</v>
      </c>
      <c r="N190" s="48">
        <f t="shared" si="77"/>
        <v>0</v>
      </c>
      <c r="O190" s="48">
        <f t="shared" si="77"/>
        <v>0</v>
      </c>
      <c r="P190" s="48">
        <f t="shared" si="77"/>
        <v>0</v>
      </c>
      <c r="Q190" s="48">
        <f t="shared" si="77"/>
        <v>0</v>
      </c>
      <c r="R190" s="48">
        <f t="shared" si="77"/>
        <v>0</v>
      </c>
      <c r="S190" s="48">
        <f t="shared" si="77"/>
        <v>0</v>
      </c>
      <c r="T190" s="48">
        <f t="shared" si="77"/>
        <v>0</v>
      </c>
      <c r="U190" s="48">
        <f t="shared" si="77"/>
        <v>0</v>
      </c>
      <c r="V190" s="48">
        <f t="shared" si="77"/>
        <v>0</v>
      </c>
      <c r="W190" s="48">
        <f t="shared" si="77"/>
        <v>0</v>
      </c>
      <c r="X190" s="48">
        <f t="shared" si="76"/>
        <v>0</v>
      </c>
      <c r="Y190" s="48">
        <f t="shared" si="76"/>
        <v>0</v>
      </c>
      <c r="Z190" s="48">
        <f t="shared" si="76"/>
        <v>0</v>
      </c>
      <c r="AA190" s="48">
        <f t="shared" si="76"/>
        <v>0</v>
      </c>
      <c r="AB190" s="48">
        <f t="shared" si="76"/>
        <v>0</v>
      </c>
      <c r="AC190" s="48">
        <f t="shared" si="76"/>
        <v>0</v>
      </c>
      <c r="AD190" s="48">
        <f t="shared" si="76"/>
        <v>0</v>
      </c>
      <c r="AE190" s="48">
        <f t="shared" si="76"/>
        <v>0</v>
      </c>
      <c r="AF190" s="91"/>
      <c r="AG190" s="29"/>
    </row>
    <row r="191" spans="1:33" ht="18.75" x14ac:dyDescent="0.3">
      <c r="A191" s="44" t="s">
        <v>32</v>
      </c>
      <c r="B191" s="45">
        <f>H191+J191+L191+N191+P191+R191+T191+V191+X191+Z191+AB191+AD191</f>
        <v>0</v>
      </c>
      <c r="C191" s="46">
        <f t="shared" si="75"/>
        <v>0</v>
      </c>
      <c r="D191" s="46">
        <f t="shared" si="75"/>
        <v>0</v>
      </c>
      <c r="E191" s="46">
        <f t="shared" si="75"/>
        <v>0</v>
      </c>
      <c r="F191" s="73">
        <f>IFERROR(E191/B191*100,0)</f>
        <v>0</v>
      </c>
      <c r="G191" s="73">
        <f>IFERROR(E191/C191*100,0)</f>
        <v>0</v>
      </c>
      <c r="H191" s="48">
        <f t="shared" si="77"/>
        <v>0</v>
      </c>
      <c r="I191" s="48">
        <f t="shared" si="76"/>
        <v>0</v>
      </c>
      <c r="J191" s="48">
        <f t="shared" si="76"/>
        <v>0</v>
      </c>
      <c r="K191" s="48">
        <f t="shared" si="76"/>
        <v>0</v>
      </c>
      <c r="L191" s="48">
        <f t="shared" si="76"/>
        <v>0</v>
      </c>
      <c r="M191" s="48">
        <f t="shared" si="76"/>
        <v>0</v>
      </c>
      <c r="N191" s="48">
        <f t="shared" si="76"/>
        <v>0</v>
      </c>
      <c r="O191" s="48">
        <f t="shared" si="76"/>
        <v>0</v>
      </c>
      <c r="P191" s="48">
        <f t="shared" si="76"/>
        <v>0</v>
      </c>
      <c r="Q191" s="48">
        <f t="shared" si="76"/>
        <v>0</v>
      </c>
      <c r="R191" s="48">
        <f t="shared" si="76"/>
        <v>0</v>
      </c>
      <c r="S191" s="48">
        <f t="shared" si="76"/>
        <v>0</v>
      </c>
      <c r="T191" s="48">
        <f t="shared" si="76"/>
        <v>0</v>
      </c>
      <c r="U191" s="48">
        <f t="shared" si="76"/>
        <v>0</v>
      </c>
      <c r="V191" s="48">
        <f t="shared" si="76"/>
        <v>0</v>
      </c>
      <c r="W191" s="48">
        <f t="shared" si="76"/>
        <v>0</v>
      </c>
      <c r="X191" s="48">
        <f t="shared" si="76"/>
        <v>0</v>
      </c>
      <c r="Y191" s="48">
        <f t="shared" si="76"/>
        <v>0</v>
      </c>
      <c r="Z191" s="48">
        <f t="shared" si="76"/>
        <v>0</v>
      </c>
      <c r="AA191" s="48">
        <f t="shared" si="76"/>
        <v>0</v>
      </c>
      <c r="AB191" s="48">
        <f t="shared" si="76"/>
        <v>0</v>
      </c>
      <c r="AC191" s="48">
        <f t="shared" si="76"/>
        <v>0</v>
      </c>
      <c r="AD191" s="48">
        <f t="shared" si="76"/>
        <v>0</v>
      </c>
      <c r="AE191" s="48">
        <f t="shared" si="76"/>
        <v>0</v>
      </c>
      <c r="AF191" s="91"/>
      <c r="AG191" s="29"/>
    </row>
    <row r="192" spans="1:33" ht="18.75" x14ac:dyDescent="0.25">
      <c r="A192" s="50" t="s">
        <v>82</v>
      </c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2"/>
      <c r="AF192" s="53" t="s">
        <v>83</v>
      </c>
      <c r="AG192" s="29"/>
    </row>
    <row r="193" spans="1:33" ht="18.75" x14ac:dyDescent="0.3">
      <c r="A193" s="54" t="s">
        <v>28</v>
      </c>
      <c r="B193" s="55">
        <f>H193+J193+L193+N193+P193+R193+T193+V193+X193+Z193+AB193+AD193</f>
        <v>1799.7</v>
      </c>
      <c r="C193" s="55">
        <f>C194+C195+C196+C197</f>
        <v>820.2</v>
      </c>
      <c r="D193" s="55">
        <f>D194+D195+D196+D197</f>
        <v>230</v>
      </c>
      <c r="E193" s="55">
        <f>E194+E195+E196+E197</f>
        <v>230</v>
      </c>
      <c r="F193" s="77">
        <f>IFERROR(E193/B193*100,0)</f>
        <v>12.779907762404846</v>
      </c>
      <c r="G193" s="77">
        <f>IFERROR(E193/C193*100,0)</f>
        <v>28.041940990002434</v>
      </c>
      <c r="H193" s="27">
        <f>SUM(H194:H197)</f>
        <v>0</v>
      </c>
      <c r="I193" s="27">
        <f t="shared" ref="I193:AE193" si="78">SUM(I194:I197)</f>
        <v>0</v>
      </c>
      <c r="J193" s="27">
        <f t="shared" si="78"/>
        <v>542.1</v>
      </c>
      <c r="K193" s="27">
        <f t="shared" si="78"/>
        <v>129.9</v>
      </c>
      <c r="L193" s="27">
        <f t="shared" si="78"/>
        <v>201.9</v>
      </c>
      <c r="M193" s="27">
        <f t="shared" si="78"/>
        <v>0</v>
      </c>
      <c r="N193" s="27">
        <f t="shared" si="78"/>
        <v>76.2</v>
      </c>
      <c r="O193" s="27">
        <f t="shared" si="78"/>
        <v>100.1</v>
      </c>
      <c r="P193" s="27">
        <f t="shared" si="78"/>
        <v>78.7</v>
      </c>
      <c r="Q193" s="27">
        <f t="shared" si="78"/>
        <v>0</v>
      </c>
      <c r="R193" s="27">
        <f t="shared" si="78"/>
        <v>0</v>
      </c>
      <c r="S193" s="27">
        <f t="shared" si="78"/>
        <v>0</v>
      </c>
      <c r="T193" s="27">
        <f t="shared" si="78"/>
        <v>65</v>
      </c>
      <c r="U193" s="27">
        <f t="shared" si="78"/>
        <v>0</v>
      </c>
      <c r="V193" s="27">
        <f t="shared" si="78"/>
        <v>74.5</v>
      </c>
      <c r="W193" s="27">
        <f t="shared" si="78"/>
        <v>0</v>
      </c>
      <c r="X193" s="27">
        <f t="shared" si="78"/>
        <v>76.3</v>
      </c>
      <c r="Y193" s="27">
        <f t="shared" si="78"/>
        <v>0</v>
      </c>
      <c r="Z193" s="27">
        <f t="shared" si="78"/>
        <v>0</v>
      </c>
      <c r="AA193" s="27">
        <f t="shared" si="78"/>
        <v>0</v>
      </c>
      <c r="AB193" s="27">
        <f t="shared" si="78"/>
        <v>5</v>
      </c>
      <c r="AC193" s="27">
        <f t="shared" si="78"/>
        <v>0</v>
      </c>
      <c r="AD193" s="27">
        <f t="shared" si="78"/>
        <v>680</v>
      </c>
      <c r="AE193" s="27">
        <f t="shared" si="78"/>
        <v>0</v>
      </c>
      <c r="AF193" s="59"/>
      <c r="AG193" s="29"/>
    </row>
    <row r="194" spans="1:33" ht="18.75" x14ac:dyDescent="0.3">
      <c r="A194" s="44" t="s">
        <v>29</v>
      </c>
      <c r="B194" s="45">
        <f>H194+J194+L194+N194+P194+R194+T194+V194+X194+Z194+AB194+AD194</f>
        <v>0</v>
      </c>
      <c r="C194" s="46">
        <f>H194</f>
        <v>0</v>
      </c>
      <c r="D194" s="46"/>
      <c r="E194" s="45">
        <f>I194+K194+M194+O194+Q194+S194+U194+W194+Y194+AA194+AC194+AE194</f>
        <v>0</v>
      </c>
      <c r="F194" s="73">
        <f>IFERROR(E194/B194*100,0)</f>
        <v>0</v>
      </c>
      <c r="G194" s="73">
        <f>IFERROR(E194/C194*100,0)</f>
        <v>0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59"/>
      <c r="AG194" s="29"/>
    </row>
    <row r="195" spans="1:33" ht="18.75" x14ac:dyDescent="0.3">
      <c r="A195" s="44" t="s">
        <v>30</v>
      </c>
      <c r="B195" s="45">
        <f>H195+J195+L195+N195+P195+R195+T195+V195+X195+Z195+AB195+AD195</f>
        <v>1799.7</v>
      </c>
      <c r="C195" s="46">
        <f>H195+J195+L195+N195</f>
        <v>820.2</v>
      </c>
      <c r="D195" s="46">
        <f>E195</f>
        <v>230</v>
      </c>
      <c r="E195" s="45">
        <f>I195+K195+M195+O195+Q195+S195+U195+W195+Y195+AA195+AC195+AE195</f>
        <v>230</v>
      </c>
      <c r="F195" s="73">
        <f>IFERROR(E195/B195*100,0)</f>
        <v>12.779907762404846</v>
      </c>
      <c r="G195" s="73">
        <f>IFERROR(E195/C195*100,0)</f>
        <v>28.041940990002434</v>
      </c>
      <c r="H195" s="27"/>
      <c r="I195" s="27"/>
      <c r="J195" s="27">
        <v>542.1</v>
      </c>
      <c r="K195" s="27">
        <v>129.9</v>
      </c>
      <c r="L195" s="58">
        <v>201.9</v>
      </c>
      <c r="M195" s="27"/>
      <c r="N195" s="58">
        <v>76.2</v>
      </c>
      <c r="O195" s="27">
        <v>100.1</v>
      </c>
      <c r="P195" s="58">
        <v>78.7</v>
      </c>
      <c r="Q195" s="27"/>
      <c r="R195" s="27"/>
      <c r="S195" s="27"/>
      <c r="T195" s="27">
        <v>65</v>
      </c>
      <c r="U195" s="27"/>
      <c r="V195" s="27">
        <v>74.5</v>
      </c>
      <c r="W195" s="27"/>
      <c r="X195" s="27">
        <v>76.3</v>
      </c>
      <c r="Y195" s="27"/>
      <c r="Z195" s="27"/>
      <c r="AA195" s="27"/>
      <c r="AB195" s="27">
        <v>5</v>
      </c>
      <c r="AC195" s="27"/>
      <c r="AD195" s="27">
        <v>680</v>
      </c>
      <c r="AE195" s="27"/>
      <c r="AF195" s="59"/>
      <c r="AG195" s="29"/>
    </row>
    <row r="196" spans="1:33" ht="18.75" x14ac:dyDescent="0.3">
      <c r="A196" s="44" t="s">
        <v>31</v>
      </c>
      <c r="B196" s="45">
        <f>H196+J196+L196+N196+P196+R196+T196+V196+X196+Z196+AB196+AD196</f>
        <v>0</v>
      </c>
      <c r="C196" s="46">
        <f>H196</f>
        <v>0</v>
      </c>
      <c r="D196" s="46"/>
      <c r="E196" s="45">
        <f>I196+K196+M196+O196+Q196+S196+U196+W196+Y196+AA196+AC196+AE196</f>
        <v>0</v>
      </c>
      <c r="F196" s="73">
        <f>IFERROR(E196/B196*100,0)</f>
        <v>0</v>
      </c>
      <c r="G196" s="73">
        <f>IFERROR(E196/C196*100,0)</f>
        <v>0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59"/>
      <c r="AG196" s="29"/>
    </row>
    <row r="197" spans="1:33" ht="18.75" x14ac:dyDescent="0.3">
      <c r="A197" s="44" t="s">
        <v>32</v>
      </c>
      <c r="B197" s="45">
        <f>H197+J197+L197+N197+P197+R197+T197+V197+X197+Z197+AB197+AD197</f>
        <v>0</v>
      </c>
      <c r="C197" s="46">
        <f>H197</f>
        <v>0</v>
      </c>
      <c r="D197" s="46"/>
      <c r="E197" s="45">
        <f>I197+K197+M197+O197+Q197+S197+U197+W197+Y197+AA197+AC197+AE197</f>
        <v>0</v>
      </c>
      <c r="F197" s="73">
        <f>IFERROR(E197/B197*100,0)</f>
        <v>0</v>
      </c>
      <c r="G197" s="73">
        <f>IFERROR(E197/C197*100,0)</f>
        <v>0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61"/>
      <c r="AG197" s="29"/>
    </row>
    <row r="198" spans="1:33" ht="18.75" x14ac:dyDescent="0.25">
      <c r="A198" s="50" t="s">
        <v>84</v>
      </c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2"/>
      <c r="AF198" s="53" t="s">
        <v>85</v>
      </c>
      <c r="AG198" s="29"/>
    </row>
    <row r="199" spans="1:33" ht="18.75" x14ac:dyDescent="0.3">
      <c r="A199" s="54" t="s">
        <v>28</v>
      </c>
      <c r="B199" s="55">
        <f>H199+J199+L199+N199+P199+R199+T199+V199+X199+Z199+AB199+AD199</f>
        <v>100</v>
      </c>
      <c r="C199" s="55">
        <f>C200+C201+C202+C203</f>
        <v>100</v>
      </c>
      <c r="D199" s="55">
        <f>D200+D201+D202+D203</f>
        <v>100</v>
      </c>
      <c r="E199" s="55">
        <f>E200+E201+E202+E203</f>
        <v>100</v>
      </c>
      <c r="F199" s="77">
        <f>IFERROR(E199/B199*100,0)</f>
        <v>100</v>
      </c>
      <c r="G199" s="77">
        <f>IFERROR(E199/C199*100,0)</f>
        <v>100</v>
      </c>
      <c r="H199" s="27">
        <f>SUM(H200:H203)</f>
        <v>0</v>
      </c>
      <c r="I199" s="27">
        <f t="shared" ref="I199:AE199" si="79">SUM(I200:I203)</f>
        <v>0</v>
      </c>
      <c r="J199" s="27">
        <f t="shared" si="79"/>
        <v>100</v>
      </c>
      <c r="K199" s="27">
        <f t="shared" si="79"/>
        <v>100</v>
      </c>
      <c r="L199" s="27">
        <f t="shared" si="79"/>
        <v>0</v>
      </c>
      <c r="M199" s="27">
        <f t="shared" si="79"/>
        <v>0</v>
      </c>
      <c r="N199" s="27">
        <f t="shared" si="79"/>
        <v>0</v>
      </c>
      <c r="O199" s="27">
        <f t="shared" si="79"/>
        <v>0</v>
      </c>
      <c r="P199" s="27">
        <f t="shared" si="79"/>
        <v>0</v>
      </c>
      <c r="Q199" s="27">
        <f t="shared" si="79"/>
        <v>0</v>
      </c>
      <c r="R199" s="27">
        <f t="shared" si="79"/>
        <v>0</v>
      </c>
      <c r="S199" s="27">
        <f t="shared" si="79"/>
        <v>0</v>
      </c>
      <c r="T199" s="27">
        <f t="shared" si="79"/>
        <v>0</v>
      </c>
      <c r="U199" s="27">
        <f t="shared" si="79"/>
        <v>0</v>
      </c>
      <c r="V199" s="27">
        <f t="shared" si="79"/>
        <v>0</v>
      </c>
      <c r="W199" s="27">
        <f t="shared" si="79"/>
        <v>0</v>
      </c>
      <c r="X199" s="27">
        <f t="shared" si="79"/>
        <v>0</v>
      </c>
      <c r="Y199" s="27">
        <f t="shared" si="79"/>
        <v>0</v>
      </c>
      <c r="Z199" s="27">
        <f t="shared" si="79"/>
        <v>0</v>
      </c>
      <c r="AA199" s="27">
        <f t="shared" si="79"/>
        <v>0</v>
      </c>
      <c r="AB199" s="27">
        <f t="shared" si="79"/>
        <v>0</v>
      </c>
      <c r="AC199" s="27">
        <f t="shared" si="79"/>
        <v>0</v>
      </c>
      <c r="AD199" s="27">
        <f t="shared" si="79"/>
        <v>0</v>
      </c>
      <c r="AE199" s="27">
        <f t="shared" si="79"/>
        <v>0</v>
      </c>
      <c r="AF199" s="59"/>
      <c r="AG199" s="29"/>
    </row>
    <row r="200" spans="1:33" ht="18.75" x14ac:dyDescent="0.3">
      <c r="A200" s="44" t="s">
        <v>29</v>
      </c>
      <c r="B200" s="45">
        <f>H200+J200+L200+N200+P200+R200+T200+V200+X200+Z200+AB200+AD200</f>
        <v>0</v>
      </c>
      <c r="C200" s="46">
        <f>H200</f>
        <v>0</v>
      </c>
      <c r="D200" s="46"/>
      <c r="E200" s="45">
        <f>I200+K200+M200+O200+Q200+S200+U200+W200+Y200+AA200+AC200+AE200</f>
        <v>0</v>
      </c>
      <c r="F200" s="73">
        <f>IFERROR(E200/B200*100,0)</f>
        <v>0</v>
      </c>
      <c r="G200" s="73">
        <f>IFERROR(E200/C200*100,0)</f>
        <v>0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59"/>
      <c r="AG200" s="29"/>
    </row>
    <row r="201" spans="1:33" ht="18.75" x14ac:dyDescent="0.3">
      <c r="A201" s="44" t="s">
        <v>30</v>
      </c>
      <c r="B201" s="45">
        <f>H201+J201+L201+N201+P201+R201+T201+V201+X201+Z201+AB201+AD201</f>
        <v>100</v>
      </c>
      <c r="C201" s="46">
        <f>H201+J201</f>
        <v>100</v>
      </c>
      <c r="D201" s="46">
        <f>E201</f>
        <v>100</v>
      </c>
      <c r="E201" s="45">
        <f>I201+K201+M201+O201+Q201+S201+U201+W201+Y201+AA201+AC201+AE201</f>
        <v>100</v>
      </c>
      <c r="F201" s="73">
        <f>IFERROR(E201/B201*100,0)</f>
        <v>100</v>
      </c>
      <c r="G201" s="73">
        <f>IFERROR(E201/C201*100,0)</f>
        <v>100</v>
      </c>
      <c r="H201" s="27"/>
      <c r="I201" s="27"/>
      <c r="J201" s="48">
        <v>100</v>
      </c>
      <c r="K201" s="48">
        <v>100</v>
      </c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61"/>
      <c r="AG201" s="29"/>
    </row>
    <row r="202" spans="1:33" ht="18.75" x14ac:dyDescent="0.3">
      <c r="A202" s="44" t="s">
        <v>31</v>
      </c>
      <c r="B202" s="45">
        <f>H202+J202+L202+N202+P202+R202+T202+V202+X202+Z202+AB202+AD202</f>
        <v>0</v>
      </c>
      <c r="C202" s="46">
        <f>H202</f>
        <v>0</v>
      </c>
      <c r="D202" s="46"/>
      <c r="E202" s="45">
        <f>I202+K202+M202+O202+Q202+S202+U202+W202+Y202+AA202+AC202+AE202</f>
        <v>0</v>
      </c>
      <c r="F202" s="73">
        <f>IFERROR(E202/B202*100,0)</f>
        <v>0</v>
      </c>
      <c r="G202" s="73">
        <f>IFERROR(E202/C202*100,0)</f>
        <v>0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91"/>
      <c r="AG202" s="29"/>
    </row>
    <row r="203" spans="1:33" ht="18.75" x14ac:dyDescent="0.3">
      <c r="A203" s="44" t="s">
        <v>32</v>
      </c>
      <c r="B203" s="45">
        <f>H203+J203+L203+N203+P203+R203+T203+V203+X203+Z203+AB203+AD203</f>
        <v>0</v>
      </c>
      <c r="C203" s="46">
        <f>H203</f>
        <v>0</v>
      </c>
      <c r="D203" s="46"/>
      <c r="E203" s="45">
        <f>I203+K203+M203+O203+Q203+S203+U203+W203+Y203+AA203+AC203+AE203</f>
        <v>0</v>
      </c>
      <c r="F203" s="73">
        <f>IFERROR(E203/B203*100,0)</f>
        <v>0</v>
      </c>
      <c r="G203" s="73">
        <f>IFERROR(E203/C203*100,0)</f>
        <v>0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91"/>
      <c r="AG203" s="29"/>
    </row>
    <row r="204" spans="1:33" ht="20.25" x14ac:dyDescent="0.25">
      <c r="A204" s="34" t="s">
        <v>86</v>
      </c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6"/>
      <c r="AF204" s="91"/>
      <c r="AG204" s="29"/>
    </row>
    <row r="205" spans="1:33" ht="18.75" x14ac:dyDescent="0.3">
      <c r="A205" s="54" t="s">
        <v>28</v>
      </c>
      <c r="B205" s="27">
        <f>H205+J205+L205+N205+P205+R205+T205+V205+X205+Z205+AB205+AD205</f>
        <v>4374.5</v>
      </c>
      <c r="C205" s="27">
        <f>C206+C207+C208+C209</f>
        <v>3935.7</v>
      </c>
      <c r="D205" s="27">
        <f>D206+D207+D208+D209</f>
        <v>370.8</v>
      </c>
      <c r="E205" s="27">
        <f>E206+E207+E208+E209</f>
        <v>370.8</v>
      </c>
      <c r="F205" s="57">
        <f>E205/B205*100</f>
        <v>8.4763973025488628</v>
      </c>
      <c r="G205" s="57">
        <f>E205/C205*100</f>
        <v>9.4214498056254303</v>
      </c>
      <c r="H205" s="27">
        <f>H206+H207+H208+H209</f>
        <v>2681.5</v>
      </c>
      <c r="I205" s="27">
        <f t="shared" ref="I205:AE205" si="80">I206+I207+I208+I209</f>
        <v>0</v>
      </c>
      <c r="J205" s="27">
        <f t="shared" si="80"/>
        <v>572.5</v>
      </c>
      <c r="K205" s="27">
        <f t="shared" si="80"/>
        <v>325.8</v>
      </c>
      <c r="L205" s="27">
        <f t="shared" si="80"/>
        <v>39.5</v>
      </c>
      <c r="M205" s="27">
        <f t="shared" si="80"/>
        <v>0</v>
      </c>
      <c r="N205" s="27">
        <f t="shared" si="80"/>
        <v>0</v>
      </c>
      <c r="O205" s="27">
        <f t="shared" si="80"/>
        <v>0</v>
      </c>
      <c r="P205" s="27">
        <f t="shared" si="80"/>
        <v>463.8</v>
      </c>
      <c r="Q205" s="27">
        <f t="shared" si="80"/>
        <v>0</v>
      </c>
      <c r="R205" s="27">
        <f t="shared" si="80"/>
        <v>15</v>
      </c>
      <c r="S205" s="27">
        <f t="shared" si="80"/>
        <v>15</v>
      </c>
      <c r="T205" s="27">
        <f t="shared" si="80"/>
        <v>30</v>
      </c>
      <c r="U205" s="27">
        <f t="shared" si="80"/>
        <v>30</v>
      </c>
      <c r="V205" s="27">
        <f t="shared" si="80"/>
        <v>94.4</v>
      </c>
      <c r="W205" s="27">
        <f t="shared" si="80"/>
        <v>0</v>
      </c>
      <c r="X205" s="27">
        <f t="shared" si="80"/>
        <v>99.6</v>
      </c>
      <c r="Y205" s="27">
        <f t="shared" si="80"/>
        <v>0</v>
      </c>
      <c r="Z205" s="27">
        <f t="shared" si="80"/>
        <v>33.799999999999997</v>
      </c>
      <c r="AA205" s="27">
        <f t="shared" si="80"/>
        <v>0</v>
      </c>
      <c r="AB205" s="27">
        <f t="shared" si="80"/>
        <v>254.4</v>
      </c>
      <c r="AC205" s="27">
        <f t="shared" si="80"/>
        <v>0</v>
      </c>
      <c r="AD205" s="27">
        <f t="shared" si="80"/>
        <v>90</v>
      </c>
      <c r="AE205" s="27">
        <f t="shared" si="80"/>
        <v>0</v>
      </c>
      <c r="AF205" s="91"/>
      <c r="AG205" s="29"/>
    </row>
    <row r="206" spans="1:33" ht="18.75" x14ac:dyDescent="0.3">
      <c r="A206" s="44" t="s">
        <v>29</v>
      </c>
      <c r="B206" s="46">
        <f t="shared" ref="B206:E209" si="81">B212+B218+B224+B230</f>
        <v>0</v>
      </c>
      <c r="C206" s="46">
        <f t="shared" si="81"/>
        <v>0</v>
      </c>
      <c r="D206" s="46">
        <f t="shared" si="81"/>
        <v>0</v>
      </c>
      <c r="E206" s="46">
        <f t="shared" si="81"/>
        <v>0</v>
      </c>
      <c r="F206" s="73">
        <f>IFERROR(E206/B206*100,0)</f>
        <v>0</v>
      </c>
      <c r="G206" s="73">
        <f>IFERROR(E206/C206*100,0)</f>
        <v>0</v>
      </c>
      <c r="H206" s="46">
        <f>H212+H218+H224+H230</f>
        <v>0</v>
      </c>
      <c r="I206" s="46">
        <f t="shared" ref="I206:AE209" si="82">I212+I218+I224+I230</f>
        <v>0</v>
      </c>
      <c r="J206" s="46">
        <f t="shared" si="82"/>
        <v>0</v>
      </c>
      <c r="K206" s="46">
        <f t="shared" si="82"/>
        <v>0</v>
      </c>
      <c r="L206" s="46">
        <f t="shared" si="82"/>
        <v>0</v>
      </c>
      <c r="M206" s="46">
        <f t="shared" si="82"/>
        <v>0</v>
      </c>
      <c r="N206" s="46">
        <f t="shared" si="82"/>
        <v>0</v>
      </c>
      <c r="O206" s="46">
        <f t="shared" si="82"/>
        <v>0</v>
      </c>
      <c r="P206" s="46">
        <f t="shared" si="82"/>
        <v>0</v>
      </c>
      <c r="Q206" s="46">
        <f t="shared" si="82"/>
        <v>0</v>
      </c>
      <c r="R206" s="46">
        <f t="shared" si="82"/>
        <v>0</v>
      </c>
      <c r="S206" s="46">
        <f t="shared" si="82"/>
        <v>0</v>
      </c>
      <c r="T206" s="46">
        <f t="shared" si="82"/>
        <v>0</v>
      </c>
      <c r="U206" s="46">
        <f t="shared" si="82"/>
        <v>0</v>
      </c>
      <c r="V206" s="46">
        <f t="shared" si="82"/>
        <v>0</v>
      </c>
      <c r="W206" s="46">
        <f t="shared" si="82"/>
        <v>0</v>
      </c>
      <c r="X206" s="46">
        <f t="shared" si="82"/>
        <v>0</v>
      </c>
      <c r="Y206" s="46">
        <f t="shared" si="82"/>
        <v>0</v>
      </c>
      <c r="Z206" s="46">
        <f t="shared" si="82"/>
        <v>0</v>
      </c>
      <c r="AA206" s="46">
        <f t="shared" si="82"/>
        <v>0</v>
      </c>
      <c r="AB206" s="46">
        <f t="shared" si="82"/>
        <v>0</v>
      </c>
      <c r="AC206" s="46">
        <f t="shared" si="82"/>
        <v>0</v>
      </c>
      <c r="AD206" s="46">
        <f t="shared" si="82"/>
        <v>0</v>
      </c>
      <c r="AE206" s="46">
        <f t="shared" si="82"/>
        <v>0</v>
      </c>
      <c r="AF206" s="91"/>
      <c r="AG206" s="29"/>
    </row>
    <row r="207" spans="1:33" ht="18.75" x14ac:dyDescent="0.3">
      <c r="A207" s="44" t="s">
        <v>30</v>
      </c>
      <c r="B207" s="46">
        <f t="shared" si="81"/>
        <v>4374.5</v>
      </c>
      <c r="C207" s="46">
        <f t="shared" si="81"/>
        <v>3935.7</v>
      </c>
      <c r="D207" s="46">
        <f t="shared" si="81"/>
        <v>370.8</v>
      </c>
      <c r="E207" s="46">
        <f t="shared" si="81"/>
        <v>370.8</v>
      </c>
      <c r="F207" s="49">
        <f>E207/B207*100</f>
        <v>8.4763973025488628</v>
      </c>
      <c r="G207" s="49">
        <f>E207/C207*100</f>
        <v>9.4214498056254303</v>
      </c>
      <c r="H207" s="46">
        <f>H213+H219+H225+H231</f>
        <v>2681.5</v>
      </c>
      <c r="I207" s="46">
        <f t="shared" si="82"/>
        <v>0</v>
      </c>
      <c r="J207" s="46">
        <f t="shared" si="82"/>
        <v>572.5</v>
      </c>
      <c r="K207" s="46">
        <f t="shared" si="82"/>
        <v>325.8</v>
      </c>
      <c r="L207" s="46">
        <f t="shared" si="82"/>
        <v>39.5</v>
      </c>
      <c r="M207" s="46">
        <f t="shared" si="82"/>
        <v>0</v>
      </c>
      <c r="N207" s="46">
        <f t="shared" si="82"/>
        <v>0</v>
      </c>
      <c r="O207" s="46">
        <f t="shared" si="82"/>
        <v>0</v>
      </c>
      <c r="P207" s="46">
        <f t="shared" si="82"/>
        <v>463.8</v>
      </c>
      <c r="Q207" s="46">
        <f t="shared" si="82"/>
        <v>0</v>
      </c>
      <c r="R207" s="46">
        <f t="shared" si="82"/>
        <v>15</v>
      </c>
      <c r="S207" s="46">
        <f t="shared" si="82"/>
        <v>15</v>
      </c>
      <c r="T207" s="46">
        <f t="shared" si="82"/>
        <v>30</v>
      </c>
      <c r="U207" s="46">
        <f t="shared" si="82"/>
        <v>30</v>
      </c>
      <c r="V207" s="46">
        <f t="shared" si="82"/>
        <v>94.4</v>
      </c>
      <c r="W207" s="46">
        <f t="shared" si="82"/>
        <v>0</v>
      </c>
      <c r="X207" s="46">
        <f t="shared" si="82"/>
        <v>99.6</v>
      </c>
      <c r="Y207" s="46">
        <f t="shared" si="82"/>
        <v>0</v>
      </c>
      <c r="Z207" s="46">
        <f t="shared" si="82"/>
        <v>33.799999999999997</v>
      </c>
      <c r="AA207" s="46">
        <f t="shared" si="82"/>
        <v>0</v>
      </c>
      <c r="AB207" s="46">
        <f t="shared" si="82"/>
        <v>254.4</v>
      </c>
      <c r="AC207" s="46">
        <f t="shared" si="82"/>
        <v>0</v>
      </c>
      <c r="AD207" s="46">
        <f t="shared" si="82"/>
        <v>90</v>
      </c>
      <c r="AE207" s="46">
        <f t="shared" si="82"/>
        <v>0</v>
      </c>
      <c r="AF207" s="91"/>
      <c r="AG207" s="29"/>
    </row>
    <row r="208" spans="1:33" ht="18.75" x14ac:dyDescent="0.3">
      <c r="A208" s="44" t="s">
        <v>31</v>
      </c>
      <c r="B208" s="46">
        <f t="shared" si="81"/>
        <v>0</v>
      </c>
      <c r="C208" s="46">
        <f t="shared" si="81"/>
        <v>0</v>
      </c>
      <c r="D208" s="46">
        <f t="shared" si="81"/>
        <v>0</v>
      </c>
      <c r="E208" s="46">
        <f t="shared" si="81"/>
        <v>0</v>
      </c>
      <c r="F208" s="123"/>
      <c r="G208" s="123"/>
      <c r="H208" s="46">
        <f>H214+H220+H226+H232</f>
        <v>0</v>
      </c>
      <c r="I208" s="46">
        <f t="shared" si="82"/>
        <v>0</v>
      </c>
      <c r="J208" s="46">
        <f t="shared" si="82"/>
        <v>0</v>
      </c>
      <c r="K208" s="46">
        <f t="shared" si="82"/>
        <v>0</v>
      </c>
      <c r="L208" s="46">
        <f t="shared" si="82"/>
        <v>0</v>
      </c>
      <c r="M208" s="46">
        <f t="shared" si="82"/>
        <v>0</v>
      </c>
      <c r="N208" s="46">
        <f t="shared" si="82"/>
        <v>0</v>
      </c>
      <c r="O208" s="46">
        <f t="shared" si="82"/>
        <v>0</v>
      </c>
      <c r="P208" s="46">
        <f t="shared" si="82"/>
        <v>0</v>
      </c>
      <c r="Q208" s="46">
        <f t="shared" si="82"/>
        <v>0</v>
      </c>
      <c r="R208" s="46">
        <f t="shared" si="82"/>
        <v>0</v>
      </c>
      <c r="S208" s="46">
        <f t="shared" si="82"/>
        <v>0</v>
      </c>
      <c r="T208" s="46">
        <f t="shared" si="82"/>
        <v>0</v>
      </c>
      <c r="U208" s="46">
        <f t="shared" si="82"/>
        <v>0</v>
      </c>
      <c r="V208" s="46">
        <f t="shared" si="82"/>
        <v>0</v>
      </c>
      <c r="W208" s="46">
        <f t="shared" si="82"/>
        <v>0</v>
      </c>
      <c r="X208" s="46">
        <f t="shared" si="82"/>
        <v>0</v>
      </c>
      <c r="Y208" s="46">
        <f t="shared" si="82"/>
        <v>0</v>
      </c>
      <c r="Z208" s="46">
        <f t="shared" si="82"/>
        <v>0</v>
      </c>
      <c r="AA208" s="46">
        <f t="shared" si="82"/>
        <v>0</v>
      </c>
      <c r="AB208" s="46">
        <f t="shared" si="82"/>
        <v>0</v>
      </c>
      <c r="AC208" s="46">
        <f t="shared" si="82"/>
        <v>0</v>
      </c>
      <c r="AD208" s="46">
        <f t="shared" si="82"/>
        <v>0</v>
      </c>
      <c r="AE208" s="46">
        <f t="shared" si="82"/>
        <v>0</v>
      </c>
      <c r="AF208" s="91"/>
      <c r="AG208" s="29"/>
    </row>
    <row r="209" spans="1:33" ht="18.75" x14ac:dyDescent="0.3">
      <c r="A209" s="44" t="s">
        <v>32</v>
      </c>
      <c r="B209" s="46">
        <f t="shared" si="81"/>
        <v>0</v>
      </c>
      <c r="C209" s="46">
        <f t="shared" si="81"/>
        <v>0</v>
      </c>
      <c r="D209" s="46">
        <f t="shared" si="81"/>
        <v>0</v>
      </c>
      <c r="E209" s="46">
        <f t="shared" si="81"/>
        <v>0</v>
      </c>
      <c r="F209" s="124"/>
      <c r="G209" s="124"/>
      <c r="H209" s="46">
        <f>H215+H221+H227+H233</f>
        <v>0</v>
      </c>
      <c r="I209" s="46">
        <f t="shared" si="82"/>
        <v>0</v>
      </c>
      <c r="J209" s="46">
        <f t="shared" si="82"/>
        <v>0</v>
      </c>
      <c r="K209" s="46">
        <f t="shared" si="82"/>
        <v>0</v>
      </c>
      <c r="L209" s="46">
        <f t="shared" si="82"/>
        <v>0</v>
      </c>
      <c r="M209" s="46">
        <f t="shared" si="82"/>
        <v>0</v>
      </c>
      <c r="N209" s="46">
        <f t="shared" si="82"/>
        <v>0</v>
      </c>
      <c r="O209" s="46">
        <f t="shared" si="82"/>
        <v>0</v>
      </c>
      <c r="P209" s="46">
        <f t="shared" si="82"/>
        <v>0</v>
      </c>
      <c r="Q209" s="46">
        <f t="shared" si="82"/>
        <v>0</v>
      </c>
      <c r="R209" s="46">
        <f t="shared" si="82"/>
        <v>0</v>
      </c>
      <c r="S209" s="46">
        <f t="shared" si="82"/>
        <v>0</v>
      </c>
      <c r="T209" s="46">
        <f t="shared" si="82"/>
        <v>0</v>
      </c>
      <c r="U209" s="46">
        <f t="shared" si="82"/>
        <v>0</v>
      </c>
      <c r="V209" s="46">
        <f t="shared" si="82"/>
        <v>0</v>
      </c>
      <c r="W209" s="46">
        <f t="shared" si="82"/>
        <v>0</v>
      </c>
      <c r="X209" s="46">
        <f t="shared" si="82"/>
        <v>0</v>
      </c>
      <c r="Y209" s="46">
        <f t="shared" si="82"/>
        <v>0</v>
      </c>
      <c r="Z209" s="46">
        <f t="shared" si="82"/>
        <v>0</v>
      </c>
      <c r="AA209" s="46">
        <f t="shared" si="82"/>
        <v>0</v>
      </c>
      <c r="AB209" s="46">
        <f t="shared" si="82"/>
        <v>0</v>
      </c>
      <c r="AC209" s="46">
        <f t="shared" si="82"/>
        <v>0</v>
      </c>
      <c r="AD209" s="46">
        <f t="shared" si="82"/>
        <v>0</v>
      </c>
      <c r="AE209" s="46">
        <f t="shared" si="82"/>
        <v>0</v>
      </c>
      <c r="AF209" s="91"/>
      <c r="AG209" s="29"/>
    </row>
    <row r="210" spans="1:33" ht="18.75" x14ac:dyDescent="0.25">
      <c r="A210" s="50" t="s">
        <v>87</v>
      </c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2"/>
      <c r="AF210" s="53" t="s">
        <v>83</v>
      </c>
      <c r="AG210" s="29"/>
    </row>
    <row r="211" spans="1:33" ht="18.75" x14ac:dyDescent="0.3">
      <c r="A211" s="54" t="s">
        <v>28</v>
      </c>
      <c r="B211" s="55">
        <f>H211+J211+L211+N211+P211+R211+T211+V211+X211+Z211+AB211+AD211</f>
        <v>1554.7</v>
      </c>
      <c r="C211" s="55">
        <f>C212+C213+C214+C215</f>
        <v>1205.8999999999999</v>
      </c>
      <c r="D211" s="55">
        <f>D212+D213+D214+D215</f>
        <v>325.8</v>
      </c>
      <c r="E211" s="55">
        <f>E212+E213+E214+E215</f>
        <v>325.8</v>
      </c>
      <c r="F211" s="57">
        <f>E211/B211*100</f>
        <v>20.955811410561523</v>
      </c>
      <c r="G211" s="57">
        <f>E211/C211*100</f>
        <v>27.0171656024546</v>
      </c>
      <c r="H211" s="27">
        <f t="shared" ref="H211:AE211" si="83">H212+H213+H214+H215</f>
        <v>0</v>
      </c>
      <c r="I211" s="27">
        <f t="shared" si="83"/>
        <v>0</v>
      </c>
      <c r="J211" s="27">
        <f t="shared" si="83"/>
        <v>569.20000000000005</v>
      </c>
      <c r="K211" s="27">
        <f t="shared" si="83"/>
        <v>325.8</v>
      </c>
      <c r="L211" s="27">
        <f t="shared" si="83"/>
        <v>39.5</v>
      </c>
      <c r="M211" s="27">
        <f t="shared" si="83"/>
        <v>0</v>
      </c>
      <c r="N211" s="58">
        <f t="shared" si="83"/>
        <v>0</v>
      </c>
      <c r="O211" s="27">
        <f t="shared" si="83"/>
        <v>0</v>
      </c>
      <c r="P211" s="27">
        <f t="shared" si="83"/>
        <v>463.8</v>
      </c>
      <c r="Q211" s="27">
        <f t="shared" si="83"/>
        <v>0</v>
      </c>
      <c r="R211" s="27">
        <f t="shared" si="83"/>
        <v>0</v>
      </c>
      <c r="S211" s="27">
        <f t="shared" si="83"/>
        <v>0</v>
      </c>
      <c r="T211" s="27">
        <f t="shared" si="83"/>
        <v>0</v>
      </c>
      <c r="U211" s="27">
        <f t="shared" si="83"/>
        <v>0</v>
      </c>
      <c r="V211" s="27">
        <f t="shared" si="83"/>
        <v>94.4</v>
      </c>
      <c r="W211" s="27">
        <f t="shared" si="83"/>
        <v>0</v>
      </c>
      <c r="X211" s="27">
        <f t="shared" si="83"/>
        <v>99.6</v>
      </c>
      <c r="Y211" s="27">
        <f t="shared" si="83"/>
        <v>0</v>
      </c>
      <c r="Z211" s="27">
        <f t="shared" si="83"/>
        <v>33.799999999999997</v>
      </c>
      <c r="AA211" s="27">
        <f t="shared" si="83"/>
        <v>0</v>
      </c>
      <c r="AB211" s="27">
        <f t="shared" si="83"/>
        <v>254.4</v>
      </c>
      <c r="AC211" s="27">
        <f t="shared" si="83"/>
        <v>0</v>
      </c>
      <c r="AD211" s="27">
        <f t="shared" si="83"/>
        <v>0</v>
      </c>
      <c r="AE211" s="27">
        <f t="shared" si="83"/>
        <v>0</v>
      </c>
      <c r="AF211" s="59"/>
      <c r="AG211" s="29"/>
    </row>
    <row r="212" spans="1:33" ht="18.75" x14ac:dyDescent="0.3">
      <c r="A212" s="44" t="s">
        <v>29</v>
      </c>
      <c r="B212" s="45">
        <f>H212+J212+L212+N212+P212+R212+T212+V212+X212+Z212+AB212+AD212</f>
        <v>0</v>
      </c>
      <c r="C212" s="46">
        <f>H212</f>
        <v>0</v>
      </c>
      <c r="D212" s="46"/>
      <c r="E212" s="45">
        <f>I212+K212+M212+O212+Q212+S212+U212+W212+Y212+AA212+AC212+AE212</f>
        <v>0</v>
      </c>
      <c r="F212" s="73">
        <f>IFERROR(E212/B212*100,0)</f>
        <v>0</v>
      </c>
      <c r="G212" s="73">
        <f>IFERROR(E212/C212*100,0)</f>
        <v>0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59"/>
      <c r="AG212" s="29"/>
    </row>
    <row r="213" spans="1:33" ht="18.75" x14ac:dyDescent="0.3">
      <c r="A213" s="44" t="s">
        <v>30</v>
      </c>
      <c r="B213" s="45">
        <f>H213+J213+L213+N213+P213+R213+T213+V213+X213+Z213+AB213+AD213</f>
        <v>1554.7</v>
      </c>
      <c r="C213" s="46">
        <f>H213+J213+L213+N213+P213+R213+T213+X213+Z213</f>
        <v>1205.8999999999999</v>
      </c>
      <c r="D213" s="46">
        <f>E213</f>
        <v>325.8</v>
      </c>
      <c r="E213" s="45">
        <f>I213+K213+M213+O213+Q213+S213+U213+W213+Y213+AA213+AC213+AE213</f>
        <v>325.8</v>
      </c>
      <c r="F213" s="73">
        <f>IFERROR(E213/B213*100,0)</f>
        <v>20.955811410561523</v>
      </c>
      <c r="G213" s="73">
        <f>IFERROR(E213/C213*100,0)</f>
        <v>27.0171656024546</v>
      </c>
      <c r="H213" s="27"/>
      <c r="I213" s="27"/>
      <c r="J213" s="60">
        <v>569.20000000000005</v>
      </c>
      <c r="K213" s="48">
        <v>325.8</v>
      </c>
      <c r="L213" s="48">
        <v>39.5</v>
      </c>
      <c r="M213" s="48"/>
      <c r="N213" s="48"/>
      <c r="O213" s="48"/>
      <c r="P213" s="60">
        <v>463.8</v>
      </c>
      <c r="Q213" s="48"/>
      <c r="R213" s="48"/>
      <c r="S213" s="48"/>
      <c r="T213" s="48"/>
      <c r="U213" s="48"/>
      <c r="V213" s="48">
        <v>94.4</v>
      </c>
      <c r="W213" s="48"/>
      <c r="X213" s="48">
        <v>99.6</v>
      </c>
      <c r="Y213" s="48"/>
      <c r="Z213" s="48">
        <v>33.799999999999997</v>
      </c>
      <c r="AA213" s="48"/>
      <c r="AB213" s="48">
        <v>254.4</v>
      </c>
      <c r="AC213" s="48"/>
      <c r="AD213" s="48"/>
      <c r="AE213" s="48"/>
      <c r="AF213" s="59"/>
      <c r="AG213" s="29"/>
    </row>
    <row r="214" spans="1:33" ht="18.75" x14ac:dyDescent="0.3">
      <c r="A214" s="44" t="s">
        <v>31</v>
      </c>
      <c r="B214" s="45">
        <f>H214+J214+L214+N214+P214+R214+T214+V214+X214+Z214+AB214+AD214</f>
        <v>0</v>
      </c>
      <c r="C214" s="46">
        <f>H214</f>
        <v>0</v>
      </c>
      <c r="D214" s="46"/>
      <c r="E214" s="45">
        <f>I214+K214+M214+O214+Q214+S214+U214+W214+Y214+AA214+AC214+AE214</f>
        <v>0</v>
      </c>
      <c r="F214" s="73">
        <f>IFERROR(E214/B214*100,0)</f>
        <v>0</v>
      </c>
      <c r="G214" s="73">
        <f>IFERROR(E214/C214*100,0)</f>
        <v>0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59"/>
      <c r="AG214" s="29"/>
    </row>
    <row r="215" spans="1:33" ht="18.75" x14ac:dyDescent="0.3">
      <c r="A215" s="44" t="s">
        <v>32</v>
      </c>
      <c r="B215" s="45">
        <f>H215+J215+L215+N215+P215+R215+T215+V215+X215+Z215+AB215+AD215</f>
        <v>0</v>
      </c>
      <c r="C215" s="46">
        <f>H215</f>
        <v>0</v>
      </c>
      <c r="D215" s="46"/>
      <c r="E215" s="45">
        <f>I215+K215+M215+O215+Q215+S215+U215+W215+Y215+AA215+AC215+AE215</f>
        <v>0</v>
      </c>
      <c r="F215" s="73">
        <f>IFERROR(E215/B215*100,0)</f>
        <v>0</v>
      </c>
      <c r="G215" s="73">
        <f>IFERROR(E215/C215*100,0)</f>
        <v>0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61"/>
      <c r="AG215" s="29"/>
    </row>
    <row r="216" spans="1:33" ht="18.75" x14ac:dyDescent="0.25">
      <c r="A216" s="50" t="s">
        <v>88</v>
      </c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2"/>
      <c r="AF216" s="91"/>
      <c r="AG216" s="29"/>
    </row>
    <row r="217" spans="1:33" ht="18.75" x14ac:dyDescent="0.3">
      <c r="A217" s="54" t="s">
        <v>28</v>
      </c>
      <c r="B217" s="55">
        <f>H217+J217+L217+N217+P217+R217+T217+V217+X217+Z217+AB217+AD217</f>
        <v>3.3</v>
      </c>
      <c r="C217" s="55">
        <f>C218+C219+C220+C221</f>
        <v>3.3</v>
      </c>
      <c r="D217" s="55">
        <f>D218+D219+D220+D221</f>
        <v>0</v>
      </c>
      <c r="E217" s="55">
        <f>E218+E219+E220+E221</f>
        <v>0</v>
      </c>
      <c r="F217" s="57">
        <f>E217/B217*100</f>
        <v>0</v>
      </c>
      <c r="G217" s="57">
        <f>E217/C217*100</f>
        <v>0</v>
      </c>
      <c r="H217" s="27">
        <f>H218+H219+H220+H221</f>
        <v>0</v>
      </c>
      <c r="I217" s="27">
        <f t="shared" ref="I217:AE217" si="84">I218+I219+I220+I221</f>
        <v>0</v>
      </c>
      <c r="J217" s="27">
        <f t="shared" si="84"/>
        <v>3.3</v>
      </c>
      <c r="K217" s="27">
        <f t="shared" si="84"/>
        <v>0</v>
      </c>
      <c r="L217" s="27">
        <f t="shared" si="84"/>
        <v>0</v>
      </c>
      <c r="M217" s="27">
        <f t="shared" si="84"/>
        <v>0</v>
      </c>
      <c r="N217" s="27">
        <f t="shared" si="84"/>
        <v>0</v>
      </c>
      <c r="O217" s="27">
        <f t="shared" si="84"/>
        <v>0</v>
      </c>
      <c r="P217" s="27">
        <f t="shared" si="84"/>
        <v>0</v>
      </c>
      <c r="Q217" s="27">
        <f t="shared" si="84"/>
        <v>0</v>
      </c>
      <c r="R217" s="27">
        <f t="shared" si="84"/>
        <v>0</v>
      </c>
      <c r="S217" s="27">
        <f t="shared" si="84"/>
        <v>0</v>
      </c>
      <c r="T217" s="27">
        <f t="shared" si="84"/>
        <v>0</v>
      </c>
      <c r="U217" s="27">
        <f t="shared" si="84"/>
        <v>0</v>
      </c>
      <c r="V217" s="27">
        <f t="shared" si="84"/>
        <v>0</v>
      </c>
      <c r="W217" s="27">
        <f t="shared" si="84"/>
        <v>0</v>
      </c>
      <c r="X217" s="27">
        <f t="shared" si="84"/>
        <v>0</v>
      </c>
      <c r="Y217" s="27">
        <f t="shared" si="84"/>
        <v>0</v>
      </c>
      <c r="Z217" s="27">
        <f t="shared" si="84"/>
        <v>0</v>
      </c>
      <c r="AA217" s="27">
        <f t="shared" si="84"/>
        <v>0</v>
      </c>
      <c r="AB217" s="27">
        <f t="shared" si="84"/>
        <v>0</v>
      </c>
      <c r="AC217" s="27">
        <f t="shared" si="84"/>
        <v>0</v>
      </c>
      <c r="AD217" s="27">
        <f t="shared" si="84"/>
        <v>0</v>
      </c>
      <c r="AE217" s="27">
        <f t="shared" si="84"/>
        <v>0</v>
      </c>
      <c r="AF217" s="91"/>
      <c r="AG217" s="29"/>
    </row>
    <row r="218" spans="1:33" ht="18.75" x14ac:dyDescent="0.3">
      <c r="A218" s="44" t="s">
        <v>29</v>
      </c>
      <c r="B218" s="45">
        <f>H218+J218+L218+N218+P218+R218+T218+V218+X218+Z218+AB218+AD218</f>
        <v>0</v>
      </c>
      <c r="C218" s="46">
        <f>H218</f>
        <v>0</v>
      </c>
      <c r="D218" s="46">
        <f>E218</f>
        <v>0</v>
      </c>
      <c r="E218" s="45">
        <f>I218+K218+M218+O218+Q218+S218+U218+W218+Y218+AA218+AC218+AE218</f>
        <v>0</v>
      </c>
      <c r="F218" s="73">
        <f>IFERROR(E218/B218*100,0)</f>
        <v>0</v>
      </c>
      <c r="G218" s="73">
        <f>IFERROR(E218/C218*100,0)</f>
        <v>0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91"/>
      <c r="AG218" s="29"/>
    </row>
    <row r="219" spans="1:33" ht="18.75" x14ac:dyDescent="0.3">
      <c r="A219" s="44" t="s">
        <v>30</v>
      </c>
      <c r="B219" s="45">
        <f>H219+J219+L219+N219+P219+R219+T219+V219+X219+Z219+AB219+AD219</f>
        <v>3.3</v>
      </c>
      <c r="C219" s="46">
        <f>H219+J219</f>
        <v>3.3</v>
      </c>
      <c r="D219" s="46">
        <f>E219</f>
        <v>0</v>
      </c>
      <c r="E219" s="45">
        <f>I219+K219+M219+O219+Q219+S219+U219+W219+Y219+AA219+AC219+AE219</f>
        <v>0</v>
      </c>
      <c r="F219" s="73">
        <f>IFERROR(E219/B219*100,0)</f>
        <v>0</v>
      </c>
      <c r="G219" s="73">
        <f>IFERROR(E219/C219*100,0)</f>
        <v>0</v>
      </c>
      <c r="H219" s="27"/>
      <c r="I219" s="27"/>
      <c r="J219" s="27">
        <v>3.3</v>
      </c>
      <c r="K219" s="27"/>
      <c r="L219" s="4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48"/>
      <c r="AC219" s="27"/>
      <c r="AD219" s="27"/>
      <c r="AE219" s="27"/>
      <c r="AF219" s="91"/>
      <c r="AG219" s="29"/>
    </row>
    <row r="220" spans="1:33" ht="18.75" x14ac:dyDescent="0.3">
      <c r="A220" s="44" t="s">
        <v>31</v>
      </c>
      <c r="B220" s="45">
        <f>H220+J220+L220+N220+P220+R220+T220+V220+X220+Z220+AB220+AD220</f>
        <v>0</v>
      </c>
      <c r="C220" s="46">
        <f>H220</f>
        <v>0</v>
      </c>
      <c r="D220" s="46"/>
      <c r="E220" s="45">
        <f>I220+K220+M220+O220+Q220+S220+U220+W220+Y220+AA220+AC220+AE220</f>
        <v>0</v>
      </c>
      <c r="F220" s="73">
        <f>IFERROR(E220/B220*100,0)</f>
        <v>0</v>
      </c>
      <c r="G220" s="73">
        <f>IFERROR(E220/C220*100,0)</f>
        <v>0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91"/>
      <c r="AG220" s="29"/>
    </row>
    <row r="221" spans="1:33" ht="18.75" x14ac:dyDescent="0.3">
      <c r="A221" s="44" t="s">
        <v>32</v>
      </c>
      <c r="B221" s="45">
        <f>H221+J221+L221+N221+P221+R221+T221+V221+X221+Z221+AB221+AD221</f>
        <v>0</v>
      </c>
      <c r="C221" s="46">
        <f>H221</f>
        <v>0</v>
      </c>
      <c r="D221" s="46"/>
      <c r="E221" s="45">
        <f>I221+K221+M221+O221+Q221+S221+U221+W221+Y221+AA221+AC221+AE221</f>
        <v>0</v>
      </c>
      <c r="F221" s="73">
        <f>IFERROR(E221/B221*100,0)</f>
        <v>0</v>
      </c>
      <c r="G221" s="73">
        <f>IFERROR(E221/C221*100,0)</f>
        <v>0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91"/>
      <c r="AG221" s="29"/>
    </row>
    <row r="222" spans="1:33" ht="18.75" x14ac:dyDescent="0.25">
      <c r="A222" s="50" t="s">
        <v>89</v>
      </c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2"/>
      <c r="AF222" s="91"/>
      <c r="AG222" s="29"/>
    </row>
    <row r="223" spans="1:33" ht="18.75" x14ac:dyDescent="0.3">
      <c r="A223" s="54" t="s">
        <v>28</v>
      </c>
      <c r="B223" s="55">
        <f>H223+J223+L223+N223+P223+R223+T223+V223+X223+Z223+AB223+AD223</f>
        <v>135</v>
      </c>
      <c r="C223" s="55">
        <f>C224+C225+C226+C227</f>
        <v>45</v>
      </c>
      <c r="D223" s="55">
        <f>D224+D225+D226+D227</f>
        <v>45</v>
      </c>
      <c r="E223" s="55">
        <f>E224+E225+E226+E227</f>
        <v>45</v>
      </c>
      <c r="F223" s="77">
        <f>IFERROR(E223/B223*100,0)</f>
        <v>33.333333333333329</v>
      </c>
      <c r="G223" s="77">
        <f>IFERROR(E223/C223*100,0)</f>
        <v>100</v>
      </c>
      <c r="H223" s="27">
        <f>H224+H225+H226+H227</f>
        <v>0</v>
      </c>
      <c r="I223" s="27">
        <f t="shared" ref="I223:AE223" si="85">I224+I225+I226+I227</f>
        <v>0</v>
      </c>
      <c r="J223" s="27">
        <f t="shared" si="85"/>
        <v>0</v>
      </c>
      <c r="K223" s="27">
        <f t="shared" si="85"/>
        <v>0</v>
      </c>
      <c r="L223" s="27">
        <f t="shared" si="85"/>
        <v>0</v>
      </c>
      <c r="M223" s="27">
        <f t="shared" si="85"/>
        <v>0</v>
      </c>
      <c r="N223" s="27">
        <f t="shared" si="85"/>
        <v>0</v>
      </c>
      <c r="O223" s="27">
        <f t="shared" si="85"/>
        <v>0</v>
      </c>
      <c r="P223" s="27">
        <f t="shared" si="85"/>
        <v>0</v>
      </c>
      <c r="Q223" s="27">
        <f t="shared" si="85"/>
        <v>0</v>
      </c>
      <c r="R223" s="27">
        <f t="shared" si="85"/>
        <v>15</v>
      </c>
      <c r="S223" s="27">
        <f t="shared" si="85"/>
        <v>15</v>
      </c>
      <c r="T223" s="58">
        <f t="shared" si="85"/>
        <v>30</v>
      </c>
      <c r="U223" s="27">
        <f t="shared" si="85"/>
        <v>30</v>
      </c>
      <c r="V223" s="27">
        <f t="shared" si="85"/>
        <v>0</v>
      </c>
      <c r="W223" s="27">
        <f t="shared" si="85"/>
        <v>0</v>
      </c>
      <c r="X223" s="27">
        <f t="shared" si="85"/>
        <v>0</v>
      </c>
      <c r="Y223" s="27">
        <f t="shared" si="85"/>
        <v>0</v>
      </c>
      <c r="Z223" s="27">
        <f t="shared" si="85"/>
        <v>0</v>
      </c>
      <c r="AA223" s="27">
        <f t="shared" si="85"/>
        <v>0</v>
      </c>
      <c r="AB223" s="27">
        <f t="shared" si="85"/>
        <v>0</v>
      </c>
      <c r="AC223" s="27">
        <f t="shared" si="85"/>
        <v>0</v>
      </c>
      <c r="AD223" s="27">
        <f t="shared" si="85"/>
        <v>90</v>
      </c>
      <c r="AE223" s="27">
        <f t="shared" si="85"/>
        <v>0</v>
      </c>
      <c r="AF223" s="91"/>
      <c r="AG223" s="29"/>
    </row>
    <row r="224" spans="1:33" ht="18.75" x14ac:dyDescent="0.3">
      <c r="A224" s="44" t="s">
        <v>29</v>
      </c>
      <c r="B224" s="45">
        <f>H224+J224+L224+N224+P224+R224+T224+V224+X224+Z224+AB224+AD224</f>
        <v>0</v>
      </c>
      <c r="C224" s="46">
        <f>H224</f>
        <v>0</v>
      </c>
      <c r="D224" s="46"/>
      <c r="E224" s="45">
        <f>I224+K224+M224+O224+Q224+S224+U224+W224+Y224+AA224+AC224+AE224</f>
        <v>0</v>
      </c>
      <c r="F224" s="73">
        <f>IFERROR(E224/B224*100,0)</f>
        <v>0</v>
      </c>
      <c r="G224" s="73">
        <f>IFERROR(E224/C224*100,0)</f>
        <v>0</v>
      </c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91"/>
      <c r="AG224" s="29"/>
    </row>
    <row r="225" spans="1:33" ht="18.75" x14ac:dyDescent="0.3">
      <c r="A225" s="44" t="s">
        <v>30</v>
      </c>
      <c r="B225" s="45">
        <f>H225+J225+L225+N225+P225+R225+T225+V225+X225+Z225+AB225+AD225</f>
        <v>135</v>
      </c>
      <c r="C225" s="46">
        <f>H225+J225+L225+N225+P225+R225+T225+V225+X225+Z225</f>
        <v>45</v>
      </c>
      <c r="D225" s="46">
        <f>E225</f>
        <v>45</v>
      </c>
      <c r="E225" s="45">
        <f>I225+K225+M225+O225+Q225+S225+U225+W225+Y225+AA225+AC225+AE225</f>
        <v>45</v>
      </c>
      <c r="F225" s="73">
        <f>IFERROR(E225/B225*100,0)</f>
        <v>33.333333333333329</v>
      </c>
      <c r="G225" s="73">
        <f>IFERROR(E225/C225*100,0)</f>
        <v>100</v>
      </c>
      <c r="H225" s="27"/>
      <c r="I225" s="27"/>
      <c r="J225" s="27"/>
      <c r="K225" s="27"/>
      <c r="L225" s="48"/>
      <c r="M225" s="27"/>
      <c r="N225" s="27"/>
      <c r="O225" s="27"/>
      <c r="P225" s="27"/>
      <c r="Q225" s="27"/>
      <c r="R225" s="58">
        <v>15</v>
      </c>
      <c r="S225" s="27">
        <v>15</v>
      </c>
      <c r="T225" s="27">
        <v>30</v>
      </c>
      <c r="U225" s="27">
        <v>30</v>
      </c>
      <c r="V225" s="27"/>
      <c r="W225" s="27"/>
      <c r="X225" s="27"/>
      <c r="Y225" s="27"/>
      <c r="Z225" s="27"/>
      <c r="AA225" s="27"/>
      <c r="AB225" s="48"/>
      <c r="AC225" s="27"/>
      <c r="AD225" s="27">
        <f>150-15-15-15-15</f>
        <v>90</v>
      </c>
      <c r="AE225" s="27"/>
      <c r="AF225" s="91"/>
      <c r="AG225" s="29"/>
    </row>
    <row r="226" spans="1:33" ht="18.75" x14ac:dyDescent="0.3">
      <c r="A226" s="44" t="s">
        <v>31</v>
      </c>
      <c r="B226" s="45">
        <f>H226+J226+L226+N226+P226+R226+T226+V226+X226+Z226+AB226+AD226</f>
        <v>0</v>
      </c>
      <c r="C226" s="46">
        <f>H226</f>
        <v>0</v>
      </c>
      <c r="D226" s="46"/>
      <c r="E226" s="45">
        <f>I226+K226+M226+O226+Q226+S226+U226+W226+Y226+AA226+AC226+AE226</f>
        <v>0</v>
      </c>
      <c r="F226" s="73">
        <f>IFERROR(E226/B226*100,0)</f>
        <v>0</v>
      </c>
      <c r="G226" s="73">
        <f>IFERROR(E226/C226*100,0)</f>
        <v>0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91"/>
      <c r="AG226" s="29"/>
    </row>
    <row r="227" spans="1:33" ht="18.75" x14ac:dyDescent="0.3">
      <c r="A227" s="44" t="s">
        <v>32</v>
      </c>
      <c r="B227" s="45">
        <f>H227+J227+L227+N227+P227+R227+T227+V227+X227+Z227+AB227+AD227</f>
        <v>0</v>
      </c>
      <c r="C227" s="46">
        <f>H227</f>
        <v>0</v>
      </c>
      <c r="D227" s="46"/>
      <c r="E227" s="45">
        <f>I227+K227+M227+O227+Q227+S227+U227+W227+Y227+AA227+AC227+AE227</f>
        <v>0</v>
      </c>
      <c r="F227" s="73">
        <f>IFERROR(E227/B227*100,0)</f>
        <v>0</v>
      </c>
      <c r="G227" s="73">
        <f>IFERROR(E227/C227*100,0)</f>
        <v>0</v>
      </c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91"/>
      <c r="AG227" s="29"/>
    </row>
    <row r="228" spans="1:33" ht="18.75" x14ac:dyDescent="0.25">
      <c r="A228" s="50" t="s">
        <v>90</v>
      </c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2"/>
      <c r="AF228" s="91"/>
      <c r="AG228" s="29"/>
    </row>
    <row r="229" spans="1:33" ht="18.75" x14ac:dyDescent="0.3">
      <c r="A229" s="54" t="s">
        <v>28</v>
      </c>
      <c r="B229" s="55">
        <f>H229+J229+L229+N229+P229+R229+T229+V229+X229+Z229+AB229+AD229</f>
        <v>2681.5</v>
      </c>
      <c r="C229" s="55">
        <f>C230+C231+C232+C233</f>
        <v>2681.5</v>
      </c>
      <c r="D229" s="55">
        <f>D230+D231+D232+D233</f>
        <v>0</v>
      </c>
      <c r="E229" s="55">
        <f>E230+E231+E232+E233</f>
        <v>0</v>
      </c>
      <c r="F229" s="77">
        <f>IFERROR(E229/B229*100,0)</f>
        <v>0</v>
      </c>
      <c r="G229" s="77">
        <f>IFERROR(E229/C229*100,0)</f>
        <v>0</v>
      </c>
      <c r="H229" s="27">
        <f>H230+H231+H232+H233</f>
        <v>2681.5</v>
      </c>
      <c r="I229" s="27">
        <f t="shared" ref="I229:AE229" si="86">I230+I231+I232+I233</f>
        <v>0</v>
      </c>
      <c r="J229" s="27">
        <f t="shared" si="86"/>
        <v>0</v>
      </c>
      <c r="K229" s="27">
        <f t="shared" si="86"/>
        <v>0</v>
      </c>
      <c r="L229" s="27">
        <f t="shared" si="86"/>
        <v>0</v>
      </c>
      <c r="M229" s="27">
        <f t="shared" si="86"/>
        <v>0</v>
      </c>
      <c r="N229" s="27">
        <f t="shared" si="86"/>
        <v>0</v>
      </c>
      <c r="O229" s="27">
        <f t="shared" si="86"/>
        <v>0</v>
      </c>
      <c r="P229" s="27">
        <f t="shared" si="86"/>
        <v>0</v>
      </c>
      <c r="Q229" s="27">
        <f t="shared" si="86"/>
        <v>0</v>
      </c>
      <c r="R229" s="27">
        <f t="shared" si="86"/>
        <v>0</v>
      </c>
      <c r="S229" s="27">
        <f t="shared" si="86"/>
        <v>0</v>
      </c>
      <c r="T229" s="27">
        <f t="shared" si="86"/>
        <v>0</v>
      </c>
      <c r="U229" s="27">
        <f t="shared" si="86"/>
        <v>0</v>
      </c>
      <c r="V229" s="27">
        <f t="shared" si="86"/>
        <v>0</v>
      </c>
      <c r="W229" s="27">
        <f t="shared" si="86"/>
        <v>0</v>
      </c>
      <c r="X229" s="27">
        <f t="shared" si="86"/>
        <v>0</v>
      </c>
      <c r="Y229" s="27">
        <f t="shared" si="86"/>
        <v>0</v>
      </c>
      <c r="Z229" s="27">
        <f t="shared" si="86"/>
        <v>0</v>
      </c>
      <c r="AA229" s="27">
        <f t="shared" si="86"/>
        <v>0</v>
      </c>
      <c r="AB229" s="27">
        <f t="shared" si="86"/>
        <v>0</v>
      </c>
      <c r="AC229" s="27">
        <f t="shared" si="86"/>
        <v>0</v>
      </c>
      <c r="AD229" s="27">
        <f t="shared" si="86"/>
        <v>0</v>
      </c>
      <c r="AE229" s="27">
        <f t="shared" si="86"/>
        <v>0</v>
      </c>
      <c r="AF229" s="91"/>
      <c r="AG229" s="29"/>
    </row>
    <row r="230" spans="1:33" ht="18.75" x14ac:dyDescent="0.3">
      <c r="A230" s="44" t="s">
        <v>29</v>
      </c>
      <c r="B230" s="45">
        <f>H230+J230+L230+N230+P230+R230+T230+V230+X230+Z230+AB230+AD230</f>
        <v>0</v>
      </c>
      <c r="C230" s="46">
        <f>H230</f>
        <v>0</v>
      </c>
      <c r="D230" s="46"/>
      <c r="E230" s="45">
        <f>I230+K230+M230+O230+Q230+S230+U230+W230+Y230+AA230+AC230+AE230</f>
        <v>0</v>
      </c>
      <c r="F230" s="73">
        <f>IFERROR(E230/B230*100,0)</f>
        <v>0</v>
      </c>
      <c r="G230" s="73">
        <f>IFERROR(E230/C230*100,0)</f>
        <v>0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91"/>
      <c r="AG230" s="29"/>
    </row>
    <row r="231" spans="1:33" ht="56.25" x14ac:dyDescent="0.3">
      <c r="A231" s="44" t="s">
        <v>30</v>
      </c>
      <c r="B231" s="45">
        <f>H231+J231+L231+N231+P231+R231+T231+V231+X231+Z231+AB231+AD231</f>
        <v>2681.5</v>
      </c>
      <c r="C231" s="46">
        <f>H231+AA231</f>
        <v>2681.5</v>
      </c>
      <c r="D231" s="46">
        <f>E231</f>
        <v>0</v>
      </c>
      <c r="E231" s="45">
        <f>I231+K231+M231+O231+Q231+S231+U231+W231+Y231+AA231+AC231+AE231</f>
        <v>0</v>
      </c>
      <c r="F231" s="73">
        <f>IFERROR(E231/B231*100,0)</f>
        <v>0</v>
      </c>
      <c r="G231" s="73">
        <f>IFERROR(E231/C231*100,0)</f>
        <v>0</v>
      </c>
      <c r="H231" s="58">
        <v>2681.5</v>
      </c>
      <c r="I231" s="27"/>
      <c r="J231" s="27"/>
      <c r="K231" s="27"/>
      <c r="L231" s="4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48"/>
      <c r="AC231" s="27"/>
      <c r="AD231" s="27"/>
      <c r="AE231" s="27"/>
      <c r="AF231" s="125" t="s">
        <v>91</v>
      </c>
      <c r="AG231" s="29"/>
    </row>
    <row r="232" spans="1:33" ht="18.75" x14ac:dyDescent="0.3">
      <c r="A232" s="44" t="s">
        <v>31</v>
      </c>
      <c r="B232" s="45">
        <f>H232+J232+L232+N232+P232+R232+T232+V232+X232+Z232+AB232+AD232</f>
        <v>0</v>
      </c>
      <c r="C232" s="46">
        <f>H232</f>
        <v>0</v>
      </c>
      <c r="D232" s="46"/>
      <c r="E232" s="45">
        <f>I232+K232+M232+O232+Q232+S232+U232+W232+Y232+AA232+AC232+AE232</f>
        <v>0</v>
      </c>
      <c r="F232" s="73">
        <f>IFERROR(E232/B232*100,0)</f>
        <v>0</v>
      </c>
      <c r="G232" s="73">
        <f>IFERROR(E232/C232*100,0)</f>
        <v>0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91"/>
      <c r="AG232" s="29"/>
    </row>
    <row r="233" spans="1:33" ht="18.75" x14ac:dyDescent="0.3">
      <c r="A233" s="44" t="s">
        <v>32</v>
      </c>
      <c r="B233" s="45">
        <f>H233+J233+L233+N233+P233+R233+T233+V233+X233+Z233+AB233+AD233</f>
        <v>0</v>
      </c>
      <c r="C233" s="46">
        <f>H233</f>
        <v>0</v>
      </c>
      <c r="D233" s="46"/>
      <c r="E233" s="45">
        <f>I233+K233+M233+O233+Q233+S233+U233+W233+Y233+AA233+AC233+AE233</f>
        <v>0</v>
      </c>
      <c r="F233" s="73">
        <f>IFERROR(E233/B233*100,0)</f>
        <v>0</v>
      </c>
      <c r="G233" s="73">
        <f>IFERROR(E233/C233*100,0)</f>
        <v>0</v>
      </c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91"/>
      <c r="AG233" s="29"/>
    </row>
    <row r="234" spans="1:33" ht="20.25" x14ac:dyDescent="0.25">
      <c r="A234" s="34" t="s">
        <v>92</v>
      </c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6"/>
      <c r="AF234" s="91"/>
      <c r="AG234" s="29"/>
    </row>
    <row r="235" spans="1:33" ht="18.75" x14ac:dyDescent="0.3">
      <c r="A235" s="54" t="s">
        <v>28</v>
      </c>
      <c r="B235" s="18">
        <f>B236+B237+B238+B239</f>
        <v>39800.799999999996</v>
      </c>
      <c r="C235" s="18">
        <f>C236+C237+C238+C239</f>
        <v>10737.2</v>
      </c>
      <c r="D235" s="18">
        <f>D236+D237+D238+D239</f>
        <v>7934.5300000000007</v>
      </c>
      <c r="E235" s="18">
        <f>E236+E237+E238+E239</f>
        <v>7934.5300000000007</v>
      </c>
      <c r="F235" s="57">
        <f>E235/B235*100</f>
        <v>19.935604309461119</v>
      </c>
      <c r="G235" s="57">
        <f>E235/C235*100</f>
        <v>73.897571061356786</v>
      </c>
      <c r="H235" s="27">
        <f t="shared" ref="H235:AD235" si="87">H236+H237+H238+H239</f>
        <v>3736.9</v>
      </c>
      <c r="I235" s="27">
        <f>I236+I237+I238+I239</f>
        <v>1347.7</v>
      </c>
      <c r="J235" s="27">
        <f t="shared" si="87"/>
        <v>3827.1</v>
      </c>
      <c r="K235" s="27">
        <f>K236+K237+K238+K239</f>
        <v>3501.3</v>
      </c>
      <c r="L235" s="27">
        <f t="shared" si="87"/>
        <v>3173.2</v>
      </c>
      <c r="M235" s="27">
        <f>M236+M237+M238+M239</f>
        <v>3085.53</v>
      </c>
      <c r="N235" s="27">
        <f t="shared" si="87"/>
        <v>3541.6</v>
      </c>
      <c r="O235" s="27">
        <f>O236+O237+O238+O239</f>
        <v>0</v>
      </c>
      <c r="P235" s="27">
        <f t="shared" si="87"/>
        <v>3322.2</v>
      </c>
      <c r="Q235" s="27">
        <f>Q236+Q237+Q238+Q239</f>
        <v>0</v>
      </c>
      <c r="R235" s="27">
        <f t="shared" si="87"/>
        <v>3386.5</v>
      </c>
      <c r="S235" s="27">
        <f>S236+S237+S238+S239</f>
        <v>3164.3</v>
      </c>
      <c r="T235" s="27">
        <f t="shared" si="87"/>
        <v>4303.6000000000004</v>
      </c>
      <c r="U235" s="27">
        <f>U236+U237+U238+U239</f>
        <v>0</v>
      </c>
      <c r="V235" s="27">
        <f t="shared" si="87"/>
        <v>2401.1999999999998</v>
      </c>
      <c r="W235" s="27">
        <f>W236+W237+W238+W239</f>
        <v>0</v>
      </c>
      <c r="X235" s="27">
        <f t="shared" si="87"/>
        <v>2447.9</v>
      </c>
      <c r="Y235" s="27">
        <f>Y236+Y237+Y238+Y239</f>
        <v>0</v>
      </c>
      <c r="Z235" s="27">
        <f t="shared" si="87"/>
        <v>3513.5</v>
      </c>
      <c r="AA235" s="27">
        <f>AA236+AA237+AA238+AA239</f>
        <v>0</v>
      </c>
      <c r="AB235" s="27">
        <f t="shared" si="87"/>
        <v>2619.9</v>
      </c>
      <c r="AC235" s="27">
        <f>AC236+AC237+AC238+AC239</f>
        <v>0</v>
      </c>
      <c r="AD235" s="27">
        <f t="shared" si="87"/>
        <v>3527.2</v>
      </c>
      <c r="AE235" s="27">
        <f>AE236+AE237+AE238+AE239</f>
        <v>0</v>
      </c>
      <c r="AF235" s="53" t="s">
        <v>93</v>
      </c>
      <c r="AG235" s="29"/>
    </row>
    <row r="236" spans="1:33" ht="18.75" x14ac:dyDescent="0.3">
      <c r="A236" s="44" t="s">
        <v>29</v>
      </c>
      <c r="B236" s="74">
        <f t="shared" ref="B236:E237" si="88">B242</f>
        <v>0</v>
      </c>
      <c r="C236" s="74">
        <f t="shared" si="88"/>
        <v>0</v>
      </c>
      <c r="D236" s="74">
        <f t="shared" si="88"/>
        <v>0</v>
      </c>
      <c r="E236" s="74">
        <f t="shared" si="88"/>
        <v>0</v>
      </c>
      <c r="F236" s="73">
        <f>IFERROR(E236/B236*100,0)</f>
        <v>0</v>
      </c>
      <c r="G236" s="73">
        <f>IFERROR(E236/C236*100,0)</f>
        <v>0</v>
      </c>
      <c r="H236" s="48">
        <f>H242</f>
        <v>0</v>
      </c>
      <c r="I236" s="48">
        <f t="shared" ref="I236:AE237" si="89">I242</f>
        <v>0</v>
      </c>
      <c r="J236" s="48">
        <f t="shared" si="89"/>
        <v>0</v>
      </c>
      <c r="K236" s="48">
        <f t="shared" si="89"/>
        <v>0</v>
      </c>
      <c r="L236" s="48">
        <f t="shared" si="89"/>
        <v>0</v>
      </c>
      <c r="M236" s="48">
        <f t="shared" si="89"/>
        <v>0</v>
      </c>
      <c r="N236" s="48">
        <f t="shared" si="89"/>
        <v>0</v>
      </c>
      <c r="O236" s="48">
        <f t="shared" si="89"/>
        <v>0</v>
      </c>
      <c r="P236" s="48">
        <f t="shared" si="89"/>
        <v>0</v>
      </c>
      <c r="Q236" s="48">
        <f t="shared" si="89"/>
        <v>0</v>
      </c>
      <c r="R236" s="48">
        <f t="shared" si="89"/>
        <v>0</v>
      </c>
      <c r="S236" s="48">
        <f t="shared" si="89"/>
        <v>0</v>
      </c>
      <c r="T236" s="48">
        <f t="shared" si="89"/>
        <v>0</v>
      </c>
      <c r="U236" s="48">
        <f t="shared" si="89"/>
        <v>0</v>
      </c>
      <c r="V236" s="48">
        <f t="shared" si="89"/>
        <v>0</v>
      </c>
      <c r="W236" s="48">
        <f t="shared" si="89"/>
        <v>0</v>
      </c>
      <c r="X236" s="48">
        <f t="shared" si="89"/>
        <v>0</v>
      </c>
      <c r="Y236" s="48">
        <f t="shared" si="89"/>
        <v>0</v>
      </c>
      <c r="Z236" s="48">
        <f t="shared" si="89"/>
        <v>0</v>
      </c>
      <c r="AA236" s="48">
        <f t="shared" si="89"/>
        <v>0</v>
      </c>
      <c r="AB236" s="48">
        <f t="shared" si="89"/>
        <v>0</v>
      </c>
      <c r="AC236" s="48">
        <f t="shared" si="89"/>
        <v>0</v>
      </c>
      <c r="AD236" s="48">
        <f t="shared" si="89"/>
        <v>0</v>
      </c>
      <c r="AE236" s="48">
        <f t="shared" si="89"/>
        <v>0</v>
      </c>
      <c r="AF236" s="59"/>
      <c r="AG236" s="29"/>
    </row>
    <row r="237" spans="1:33" ht="18.75" x14ac:dyDescent="0.3">
      <c r="A237" s="44" t="s">
        <v>30</v>
      </c>
      <c r="B237" s="74">
        <f t="shared" si="88"/>
        <v>39800.799999999996</v>
      </c>
      <c r="C237" s="74">
        <f>C243</f>
        <v>10737.2</v>
      </c>
      <c r="D237" s="74">
        <f t="shared" si="88"/>
        <v>7934.5300000000007</v>
      </c>
      <c r="E237" s="74">
        <f t="shared" si="88"/>
        <v>7934.5300000000007</v>
      </c>
      <c r="F237" s="49">
        <f>E237/B237*100</f>
        <v>19.935604309461119</v>
      </c>
      <c r="G237" s="49">
        <f>E237/C237*100</f>
        <v>73.897571061356786</v>
      </c>
      <c r="H237" s="48">
        <f>H243</f>
        <v>3736.9</v>
      </c>
      <c r="I237" s="48">
        <f t="shared" si="89"/>
        <v>1347.7</v>
      </c>
      <c r="J237" s="48">
        <f t="shared" si="89"/>
        <v>3827.1</v>
      </c>
      <c r="K237" s="48">
        <f t="shared" si="89"/>
        <v>3501.3</v>
      </c>
      <c r="L237" s="48">
        <f t="shared" si="89"/>
        <v>3173.2</v>
      </c>
      <c r="M237" s="48">
        <f t="shared" si="89"/>
        <v>3085.53</v>
      </c>
      <c r="N237" s="48">
        <f t="shared" si="89"/>
        <v>3541.6</v>
      </c>
      <c r="O237" s="48">
        <f t="shared" si="89"/>
        <v>0</v>
      </c>
      <c r="P237" s="48">
        <f t="shared" si="89"/>
        <v>3322.2</v>
      </c>
      <c r="Q237" s="48">
        <f t="shared" si="89"/>
        <v>0</v>
      </c>
      <c r="R237" s="48">
        <f t="shared" si="89"/>
        <v>3386.5</v>
      </c>
      <c r="S237" s="48">
        <v>3164.3</v>
      </c>
      <c r="T237" s="48">
        <f t="shared" si="89"/>
        <v>4303.6000000000004</v>
      </c>
      <c r="U237" s="48">
        <f t="shared" si="89"/>
        <v>0</v>
      </c>
      <c r="V237" s="48">
        <f t="shared" si="89"/>
        <v>2401.1999999999998</v>
      </c>
      <c r="W237" s="48">
        <f t="shared" si="89"/>
        <v>0</v>
      </c>
      <c r="X237" s="48">
        <f t="shared" si="89"/>
        <v>2447.9</v>
      </c>
      <c r="Y237" s="48">
        <f t="shared" si="89"/>
        <v>0</v>
      </c>
      <c r="Z237" s="48">
        <f t="shared" si="89"/>
        <v>3513.5</v>
      </c>
      <c r="AA237" s="48">
        <f t="shared" si="89"/>
        <v>0</v>
      </c>
      <c r="AB237" s="48">
        <f t="shared" si="89"/>
        <v>2619.9</v>
      </c>
      <c r="AC237" s="48">
        <f t="shared" si="89"/>
        <v>0</v>
      </c>
      <c r="AD237" s="48">
        <f t="shared" si="89"/>
        <v>3527.2</v>
      </c>
      <c r="AE237" s="48">
        <f t="shared" si="89"/>
        <v>0</v>
      </c>
      <c r="AF237" s="59"/>
      <c r="AG237" s="29"/>
    </row>
    <row r="238" spans="1:33" ht="18.75" x14ac:dyDescent="0.3">
      <c r="A238" s="44" t="s">
        <v>31</v>
      </c>
      <c r="B238" s="124"/>
      <c r="C238" s="124"/>
      <c r="D238" s="124"/>
      <c r="E238" s="124"/>
      <c r="F238" s="124"/>
      <c r="G238" s="124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59"/>
      <c r="AG238" s="29"/>
    </row>
    <row r="239" spans="1:33" ht="18.75" x14ac:dyDescent="0.3">
      <c r="A239" s="44" t="s">
        <v>32</v>
      </c>
      <c r="B239" s="124"/>
      <c r="C239" s="124"/>
      <c r="D239" s="124"/>
      <c r="E239" s="124"/>
      <c r="F239" s="124"/>
      <c r="G239" s="124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59"/>
      <c r="AG239" s="29"/>
    </row>
    <row r="240" spans="1:33" ht="18.75" x14ac:dyDescent="0.25">
      <c r="A240" s="50" t="s">
        <v>94</v>
      </c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2"/>
      <c r="AF240" s="59"/>
      <c r="AG240" s="29"/>
    </row>
    <row r="241" spans="1:33" ht="18.75" x14ac:dyDescent="0.3">
      <c r="A241" s="54" t="s">
        <v>28</v>
      </c>
      <c r="B241" s="27">
        <f>H241+J241+L241+N241+P241+R241+T241+V241+X241+Z241+AB241+AD241</f>
        <v>39800.799999999996</v>
      </c>
      <c r="C241" s="27">
        <f>C242+C243+C244+C245</f>
        <v>10737.2</v>
      </c>
      <c r="D241" s="27">
        <f>D242+D243+D244+D245</f>
        <v>7934.5300000000007</v>
      </c>
      <c r="E241" s="27">
        <f>E242+E243+E244+E245</f>
        <v>7934.5300000000007</v>
      </c>
      <c r="F241" s="57">
        <f>E241/B241*100</f>
        <v>19.935604309461119</v>
      </c>
      <c r="G241" s="57">
        <f>E241/C241*100</f>
        <v>73.897571061356786</v>
      </c>
      <c r="H241" s="27">
        <f t="shared" ref="H241:AE241" si="90">H242+H243+H244+H245</f>
        <v>3736.9</v>
      </c>
      <c r="I241" s="27">
        <f t="shared" si="90"/>
        <v>1347.7</v>
      </c>
      <c r="J241" s="27">
        <f t="shared" si="90"/>
        <v>3827.1</v>
      </c>
      <c r="K241" s="27">
        <f t="shared" si="90"/>
        <v>3501.3</v>
      </c>
      <c r="L241" s="27">
        <f t="shared" si="90"/>
        <v>3173.2</v>
      </c>
      <c r="M241" s="27">
        <f t="shared" si="90"/>
        <v>3085.53</v>
      </c>
      <c r="N241" s="27">
        <f t="shared" si="90"/>
        <v>3541.6</v>
      </c>
      <c r="O241" s="27">
        <f t="shared" si="90"/>
        <v>0</v>
      </c>
      <c r="P241" s="27">
        <f t="shared" si="90"/>
        <v>3322.2</v>
      </c>
      <c r="Q241" s="27">
        <f t="shared" si="90"/>
        <v>0</v>
      </c>
      <c r="R241" s="27">
        <f t="shared" si="90"/>
        <v>3386.5</v>
      </c>
      <c r="S241" s="27">
        <f t="shared" si="90"/>
        <v>0</v>
      </c>
      <c r="T241" s="27">
        <f t="shared" si="90"/>
        <v>4303.6000000000004</v>
      </c>
      <c r="U241" s="27">
        <f t="shared" si="90"/>
        <v>0</v>
      </c>
      <c r="V241" s="27">
        <f t="shared" si="90"/>
        <v>2401.1999999999998</v>
      </c>
      <c r="W241" s="27">
        <f t="shared" si="90"/>
        <v>0</v>
      </c>
      <c r="X241" s="27">
        <f t="shared" si="90"/>
        <v>2447.9</v>
      </c>
      <c r="Y241" s="27">
        <f t="shared" si="90"/>
        <v>0</v>
      </c>
      <c r="Z241" s="27">
        <f t="shared" si="90"/>
        <v>3513.5</v>
      </c>
      <c r="AA241" s="27">
        <f t="shared" si="90"/>
        <v>0</v>
      </c>
      <c r="AB241" s="27">
        <f t="shared" si="90"/>
        <v>2619.9</v>
      </c>
      <c r="AC241" s="27">
        <f t="shared" si="90"/>
        <v>0</v>
      </c>
      <c r="AD241" s="27">
        <f t="shared" si="90"/>
        <v>3527.2</v>
      </c>
      <c r="AE241" s="27">
        <f t="shared" si="90"/>
        <v>0</v>
      </c>
      <c r="AF241" s="59"/>
      <c r="AG241" s="29"/>
    </row>
    <row r="242" spans="1:33" ht="18.75" x14ac:dyDescent="0.3">
      <c r="A242" s="44" t="s">
        <v>29</v>
      </c>
      <c r="B242" s="74">
        <f>H242+J242+L242+N242+P242+R242+T242+V242+X242+Z242+AB242+AD242</f>
        <v>0</v>
      </c>
      <c r="C242" s="46">
        <f>H242</f>
        <v>0</v>
      </c>
      <c r="D242" s="48">
        <f>E242</f>
        <v>0</v>
      </c>
      <c r="E242" s="45">
        <f>I242+K242+M242+O242+Q242+S242+U242+W242+Y242+AA242+AC242+AE242</f>
        <v>0</v>
      </c>
      <c r="F242" s="73">
        <f>IFERROR(E242/B242*100,0)</f>
        <v>0</v>
      </c>
      <c r="G242" s="73">
        <f>IFERROR(E242/C242*100,0)</f>
        <v>0</v>
      </c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59"/>
      <c r="AG242" s="29"/>
    </row>
    <row r="243" spans="1:33" ht="18.75" x14ac:dyDescent="0.3">
      <c r="A243" s="126" t="s">
        <v>30</v>
      </c>
      <c r="B243" s="74">
        <f>H243+J243+L243+N243+P243+R243+T243+V243+X243+Z243+AB243+AD243</f>
        <v>39800.799999999996</v>
      </c>
      <c r="C243" s="46">
        <f>H243+J243+L243</f>
        <v>10737.2</v>
      </c>
      <c r="D243" s="48">
        <f>E243</f>
        <v>7934.5300000000007</v>
      </c>
      <c r="E243" s="45">
        <f>I243+K243+M243+O243+Q243+S243+U243+W243+Y243+AA243+AC243+AE243</f>
        <v>7934.5300000000007</v>
      </c>
      <c r="F243" s="49">
        <f>E243/B243*100</f>
        <v>19.935604309461119</v>
      </c>
      <c r="G243" s="49">
        <f>E243/C243*100</f>
        <v>73.897571061356786</v>
      </c>
      <c r="H243" s="127">
        <v>3736.9</v>
      </c>
      <c r="I243" s="74">
        <v>1347.7</v>
      </c>
      <c r="J243" s="127">
        <v>3827.1</v>
      </c>
      <c r="K243" s="74">
        <v>3501.3</v>
      </c>
      <c r="L243" s="127">
        <v>3173.2</v>
      </c>
      <c r="M243" s="74">
        <v>3085.53</v>
      </c>
      <c r="N243" s="127">
        <v>3541.6</v>
      </c>
      <c r="O243" s="74"/>
      <c r="P243" s="127">
        <v>3322.2</v>
      </c>
      <c r="Q243" s="74"/>
      <c r="R243" s="127">
        <v>3386.5</v>
      </c>
      <c r="S243" s="74"/>
      <c r="T243" s="127">
        <v>4303.6000000000004</v>
      </c>
      <c r="U243" s="74"/>
      <c r="V243" s="74">
        <v>2401.1999999999998</v>
      </c>
      <c r="W243" s="74"/>
      <c r="X243" s="74">
        <v>2447.9</v>
      </c>
      <c r="Y243" s="74"/>
      <c r="Z243" s="74">
        <v>3513.5</v>
      </c>
      <c r="AA243" s="74"/>
      <c r="AB243" s="74">
        <v>2619.9</v>
      </c>
      <c r="AC243" s="74"/>
      <c r="AD243" s="74">
        <f>3348+179.2</f>
        <v>3527.2</v>
      </c>
      <c r="AE243" s="74"/>
      <c r="AF243" s="61"/>
      <c r="AG243" s="29">
        <f>C243-E243</f>
        <v>2802.67</v>
      </c>
    </row>
    <row r="244" spans="1:33" ht="18.75" x14ac:dyDescent="0.3">
      <c r="A244" s="44" t="s">
        <v>31</v>
      </c>
      <c r="B244" s="124"/>
      <c r="C244" s="46">
        <f>H244</f>
        <v>0</v>
      </c>
      <c r="D244" s="124"/>
      <c r="E244" s="124"/>
      <c r="F244" s="123"/>
      <c r="G244" s="123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91"/>
      <c r="AG244" s="29"/>
    </row>
    <row r="245" spans="1:33" ht="18.75" x14ac:dyDescent="0.3">
      <c r="A245" s="44" t="s">
        <v>32</v>
      </c>
      <c r="B245" s="124"/>
      <c r="C245" s="46">
        <f>H245</f>
        <v>0</v>
      </c>
      <c r="D245" s="124"/>
      <c r="E245" s="124"/>
      <c r="F245" s="124"/>
      <c r="G245" s="124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91"/>
      <c r="AG245" s="29"/>
    </row>
    <row r="246" spans="1:33" ht="37.5" x14ac:dyDescent="0.3">
      <c r="A246" s="54" t="s">
        <v>95</v>
      </c>
      <c r="B246" s="128">
        <f>H246+J246+L246+N246+P246+R246+T246+V246+X246+Z246+AB246+AD246</f>
        <v>47281.5</v>
      </c>
      <c r="C246" s="27">
        <f>C247+C248+C249+C250</f>
        <v>16613.100000000002</v>
      </c>
      <c r="D246" s="27">
        <f>D247+D248+D249+D250</f>
        <v>9469.99</v>
      </c>
      <c r="E246" s="27">
        <f>E247+E248+E249+E250</f>
        <v>9469.99</v>
      </c>
      <c r="F246" s="57">
        <f>E246/B246*100</f>
        <v>20.028954242145446</v>
      </c>
      <c r="G246" s="57">
        <f>E246/C246*100</f>
        <v>57.003148118051406</v>
      </c>
      <c r="H246" s="27">
        <f>H247+H248+H249+H250</f>
        <v>6521.5</v>
      </c>
      <c r="I246" s="27">
        <f t="shared" ref="I246:AE246" si="91">I247+I248+I249+I250</f>
        <v>1349.7</v>
      </c>
      <c r="J246" s="27">
        <f t="shared" si="91"/>
        <v>5144.8000000000011</v>
      </c>
      <c r="K246" s="27">
        <f t="shared" si="91"/>
        <v>4145.5600000000004</v>
      </c>
      <c r="L246" s="27">
        <f t="shared" si="91"/>
        <v>3515.7</v>
      </c>
      <c r="M246" s="27">
        <f t="shared" si="91"/>
        <v>3227.8300000000004</v>
      </c>
      <c r="N246" s="27">
        <f t="shared" si="91"/>
        <v>3721.8999999999996</v>
      </c>
      <c r="O246" s="27">
        <f t="shared" si="91"/>
        <v>172.2</v>
      </c>
      <c r="P246" s="27">
        <f t="shared" si="91"/>
        <v>3965.7999999999997</v>
      </c>
      <c r="Q246" s="27">
        <f t="shared" si="91"/>
        <v>172.6</v>
      </c>
      <c r="R246" s="27">
        <f t="shared" si="91"/>
        <v>3502.6</v>
      </c>
      <c r="S246" s="27">
        <f t="shared" si="91"/>
        <v>3329.4</v>
      </c>
      <c r="T246" s="27">
        <f t="shared" si="91"/>
        <v>4499.7000000000007</v>
      </c>
      <c r="U246" s="27">
        <f t="shared" si="91"/>
        <v>71</v>
      </c>
      <c r="V246" s="27">
        <f t="shared" si="91"/>
        <v>2673.2</v>
      </c>
      <c r="W246" s="27">
        <f t="shared" si="91"/>
        <v>42.3</v>
      </c>
      <c r="X246" s="27">
        <f t="shared" si="91"/>
        <v>2724.9</v>
      </c>
      <c r="Y246" s="27">
        <f t="shared" si="91"/>
        <v>70.3</v>
      </c>
      <c r="Z246" s="27">
        <f t="shared" si="91"/>
        <v>3648.4</v>
      </c>
      <c r="AA246" s="27">
        <f t="shared" si="91"/>
        <v>53.4</v>
      </c>
      <c r="AB246" s="27">
        <f t="shared" si="91"/>
        <v>2982.4</v>
      </c>
      <c r="AC246" s="27">
        <f t="shared" si="91"/>
        <v>0</v>
      </c>
      <c r="AD246" s="27">
        <f t="shared" si="91"/>
        <v>4380.6000000000004</v>
      </c>
      <c r="AE246" s="27">
        <f t="shared" si="91"/>
        <v>0</v>
      </c>
      <c r="AF246" s="99"/>
      <c r="AG246" s="29"/>
    </row>
    <row r="247" spans="1:33" ht="18.75" x14ac:dyDescent="0.3">
      <c r="A247" s="54" t="s">
        <v>29</v>
      </c>
      <c r="B247" s="27">
        <f>B236+B206+B188+B177</f>
        <v>721.90000000000009</v>
      </c>
      <c r="C247" s="27">
        <f>C236+C206+C188+C177</f>
        <v>601.00000000000011</v>
      </c>
      <c r="D247" s="27">
        <f>D236+D206+D188+D177</f>
        <v>498.6</v>
      </c>
      <c r="E247" s="27">
        <f>E236+E206+E188+E177</f>
        <v>498.6</v>
      </c>
      <c r="F247" s="77">
        <f>IFERROR(E247/B247*100,0)</f>
        <v>69.067737913838485</v>
      </c>
      <c r="G247" s="77">
        <f>IFERROR(E247/C247*100,0)</f>
        <v>82.961730449251235</v>
      </c>
      <c r="H247" s="27">
        <f>H236+H206+H188+H177</f>
        <v>60.1</v>
      </c>
      <c r="I247" s="27">
        <f t="shared" ref="I247:AE247" si="92">I236+I206+I188+I177</f>
        <v>0</v>
      </c>
      <c r="J247" s="27">
        <f t="shared" si="92"/>
        <v>60.1</v>
      </c>
      <c r="K247" s="27">
        <f t="shared" si="92"/>
        <v>52.3</v>
      </c>
      <c r="L247" s="27">
        <f t="shared" si="92"/>
        <v>60.1</v>
      </c>
      <c r="M247" s="27">
        <f t="shared" si="92"/>
        <v>85.9</v>
      </c>
      <c r="N247" s="27">
        <f t="shared" si="92"/>
        <v>60.1</v>
      </c>
      <c r="O247" s="27">
        <f t="shared" si="92"/>
        <v>41.8</v>
      </c>
      <c r="P247" s="27">
        <f t="shared" si="92"/>
        <v>60.1</v>
      </c>
      <c r="Q247" s="27">
        <f t="shared" si="92"/>
        <v>104.3</v>
      </c>
      <c r="R247" s="27">
        <f t="shared" si="92"/>
        <v>60.1</v>
      </c>
      <c r="S247" s="27">
        <f t="shared" si="92"/>
        <v>90.5</v>
      </c>
      <c r="T247" s="27">
        <f t="shared" si="92"/>
        <v>60.1</v>
      </c>
      <c r="U247" s="27">
        <f t="shared" si="92"/>
        <v>0</v>
      </c>
      <c r="V247" s="27">
        <f t="shared" si="92"/>
        <v>60.1</v>
      </c>
      <c r="W247" s="27">
        <f t="shared" si="92"/>
        <v>40</v>
      </c>
      <c r="X247" s="27">
        <f t="shared" si="92"/>
        <v>60.1</v>
      </c>
      <c r="Y247" s="27">
        <f t="shared" si="92"/>
        <v>40</v>
      </c>
      <c r="Z247" s="27">
        <f t="shared" si="92"/>
        <v>60.1</v>
      </c>
      <c r="AA247" s="27">
        <f t="shared" si="92"/>
        <v>43.8</v>
      </c>
      <c r="AB247" s="27">
        <f t="shared" si="92"/>
        <v>60.1</v>
      </c>
      <c r="AC247" s="27">
        <f t="shared" si="92"/>
        <v>0</v>
      </c>
      <c r="AD247" s="27">
        <f t="shared" si="92"/>
        <v>60.8</v>
      </c>
      <c r="AE247" s="27">
        <f t="shared" si="92"/>
        <v>0</v>
      </c>
      <c r="AF247" s="99"/>
      <c r="AG247" s="29"/>
    </row>
    <row r="248" spans="1:33" ht="18.75" x14ac:dyDescent="0.3">
      <c r="A248" s="54" t="s">
        <v>30</v>
      </c>
      <c r="B248" s="27">
        <f>B237+B207+B189+B171+B178</f>
        <v>46097.999999999993</v>
      </c>
      <c r="C248" s="27">
        <f>C237+C207+C189+C171+C178</f>
        <v>15612.100000000002</v>
      </c>
      <c r="D248" s="27">
        <f>D237+D207+D189+D171+D178</f>
        <v>8652.59</v>
      </c>
      <c r="E248" s="27">
        <f>E237+E207+E189+E171+E178</f>
        <v>8652.59</v>
      </c>
      <c r="F248" s="57">
        <f>E248/B248*100</f>
        <v>18.769990021259058</v>
      </c>
      <c r="G248" s="57">
        <f>E248/C248*100</f>
        <v>55.422332677858833</v>
      </c>
      <c r="H248" s="27">
        <f>H237+H207+H189+H171+H178</f>
        <v>6421.4</v>
      </c>
      <c r="I248" s="27">
        <f t="shared" ref="I248:AE248" si="93">I237+I207+I189+I171+I178</f>
        <v>1349.7</v>
      </c>
      <c r="J248" s="27">
        <f t="shared" si="93"/>
        <v>5044.7000000000007</v>
      </c>
      <c r="K248" s="27">
        <f t="shared" si="93"/>
        <v>4059.8600000000006</v>
      </c>
      <c r="L248" s="27">
        <f t="shared" si="93"/>
        <v>3415.6</v>
      </c>
      <c r="M248" s="27">
        <f t="shared" si="93"/>
        <v>3086.9300000000003</v>
      </c>
      <c r="N248" s="27">
        <f t="shared" si="93"/>
        <v>3621.7999999999997</v>
      </c>
      <c r="O248" s="27">
        <f t="shared" si="93"/>
        <v>103.69999999999999</v>
      </c>
      <c r="P248" s="27">
        <f t="shared" si="93"/>
        <v>3865.7</v>
      </c>
      <c r="Q248" s="27">
        <f t="shared" si="93"/>
        <v>1.8</v>
      </c>
      <c r="R248" s="27">
        <f t="shared" si="93"/>
        <v>3402.5</v>
      </c>
      <c r="S248" s="27">
        <f t="shared" si="93"/>
        <v>3180.8</v>
      </c>
      <c r="T248" s="27">
        <f t="shared" si="93"/>
        <v>4399.6000000000004</v>
      </c>
      <c r="U248" s="27">
        <f t="shared" si="93"/>
        <v>31</v>
      </c>
      <c r="V248" s="27">
        <f t="shared" si="93"/>
        <v>2573.1</v>
      </c>
      <c r="W248" s="27">
        <f t="shared" si="93"/>
        <v>2.2999999999999998</v>
      </c>
      <c r="X248" s="27">
        <f t="shared" si="93"/>
        <v>2624.8</v>
      </c>
      <c r="Y248" s="27">
        <f t="shared" si="93"/>
        <v>0.3</v>
      </c>
      <c r="Z248" s="27">
        <f t="shared" si="93"/>
        <v>3548.3</v>
      </c>
      <c r="AA248" s="27">
        <f t="shared" si="93"/>
        <v>0.5</v>
      </c>
      <c r="AB248" s="27">
        <f t="shared" si="93"/>
        <v>2882.3</v>
      </c>
      <c r="AC248" s="27">
        <f t="shared" si="93"/>
        <v>0</v>
      </c>
      <c r="AD248" s="27">
        <f t="shared" si="93"/>
        <v>4298.2</v>
      </c>
      <c r="AE248" s="27">
        <f t="shared" si="93"/>
        <v>0</v>
      </c>
      <c r="AF248" s="99"/>
      <c r="AG248" s="29"/>
    </row>
    <row r="249" spans="1:33" ht="18.75" x14ac:dyDescent="0.3">
      <c r="A249" s="54" t="s">
        <v>31</v>
      </c>
      <c r="B249" s="27">
        <f>B179</f>
        <v>461.6</v>
      </c>
      <c r="C249" s="27">
        <f>C179</f>
        <v>400</v>
      </c>
      <c r="D249" s="27">
        <f>D179</f>
        <v>318.80000000000007</v>
      </c>
      <c r="E249" s="27">
        <f>E179</f>
        <v>318.80000000000007</v>
      </c>
      <c r="F249" s="129"/>
      <c r="G249" s="129"/>
      <c r="H249" s="27">
        <f>H179</f>
        <v>40</v>
      </c>
      <c r="I249" s="27">
        <f t="shared" ref="I249:AE249" si="94">I179</f>
        <v>0</v>
      </c>
      <c r="J249" s="27">
        <f t="shared" si="94"/>
        <v>40</v>
      </c>
      <c r="K249" s="27">
        <f t="shared" si="94"/>
        <v>33.4</v>
      </c>
      <c r="L249" s="27">
        <f t="shared" si="94"/>
        <v>40</v>
      </c>
      <c r="M249" s="27">
        <f t="shared" si="94"/>
        <v>55</v>
      </c>
      <c r="N249" s="27">
        <f t="shared" si="94"/>
        <v>40</v>
      </c>
      <c r="O249" s="27">
        <f t="shared" si="94"/>
        <v>26.7</v>
      </c>
      <c r="P249" s="27">
        <f t="shared" si="94"/>
        <v>40</v>
      </c>
      <c r="Q249" s="27">
        <f t="shared" si="94"/>
        <v>66.5</v>
      </c>
      <c r="R249" s="27">
        <f t="shared" si="94"/>
        <v>40</v>
      </c>
      <c r="S249" s="27">
        <f t="shared" si="94"/>
        <v>58.1</v>
      </c>
      <c r="T249" s="27">
        <f t="shared" si="94"/>
        <v>40</v>
      </c>
      <c r="U249" s="27">
        <f t="shared" si="94"/>
        <v>40</v>
      </c>
      <c r="V249" s="27">
        <f t="shared" si="94"/>
        <v>40</v>
      </c>
      <c r="W249" s="27">
        <f t="shared" si="94"/>
        <v>0</v>
      </c>
      <c r="X249" s="27">
        <f t="shared" si="94"/>
        <v>40</v>
      </c>
      <c r="Y249" s="27">
        <f t="shared" si="94"/>
        <v>30</v>
      </c>
      <c r="Z249" s="27">
        <f t="shared" si="94"/>
        <v>40</v>
      </c>
      <c r="AA249" s="27">
        <f t="shared" si="94"/>
        <v>9.1</v>
      </c>
      <c r="AB249" s="27">
        <f t="shared" si="94"/>
        <v>40</v>
      </c>
      <c r="AC249" s="27">
        <f t="shared" si="94"/>
        <v>0</v>
      </c>
      <c r="AD249" s="27">
        <f t="shared" si="94"/>
        <v>21.6</v>
      </c>
      <c r="AE249" s="27">
        <f t="shared" si="94"/>
        <v>0</v>
      </c>
      <c r="AF249" s="99"/>
      <c r="AG249" s="29"/>
    </row>
    <row r="250" spans="1:33" ht="18.75" x14ac:dyDescent="0.3">
      <c r="A250" s="54" t="s">
        <v>32</v>
      </c>
      <c r="B250" s="27">
        <f>B239+B209+B191</f>
        <v>0</v>
      </c>
      <c r="C250" s="27">
        <f>C239+C209+C191</f>
        <v>0</v>
      </c>
      <c r="D250" s="27">
        <f>D239+D209+D191</f>
        <v>0</v>
      </c>
      <c r="E250" s="27">
        <f>E239+E209+E191</f>
        <v>0</v>
      </c>
      <c r="F250" s="130"/>
      <c r="G250" s="130"/>
      <c r="H250" s="27">
        <f>H239+H209+H191</f>
        <v>0</v>
      </c>
      <c r="I250" s="27">
        <f t="shared" ref="I250:AE250" si="95">I239+I209+I191</f>
        <v>0</v>
      </c>
      <c r="J250" s="27">
        <f t="shared" si="95"/>
        <v>0</v>
      </c>
      <c r="K250" s="27">
        <f t="shared" si="95"/>
        <v>0</v>
      </c>
      <c r="L250" s="27">
        <f t="shared" si="95"/>
        <v>0</v>
      </c>
      <c r="M250" s="27">
        <f t="shared" si="95"/>
        <v>0</v>
      </c>
      <c r="N250" s="27">
        <f t="shared" si="95"/>
        <v>0</v>
      </c>
      <c r="O250" s="27">
        <f t="shared" si="95"/>
        <v>0</v>
      </c>
      <c r="P250" s="27">
        <f t="shared" si="95"/>
        <v>0</v>
      </c>
      <c r="Q250" s="27">
        <f t="shared" si="95"/>
        <v>0</v>
      </c>
      <c r="R250" s="27">
        <f t="shared" si="95"/>
        <v>0</v>
      </c>
      <c r="S250" s="27">
        <f t="shared" si="95"/>
        <v>0</v>
      </c>
      <c r="T250" s="27">
        <f t="shared" si="95"/>
        <v>0</v>
      </c>
      <c r="U250" s="27">
        <f t="shared" si="95"/>
        <v>0</v>
      </c>
      <c r="V250" s="27">
        <f t="shared" si="95"/>
        <v>0</v>
      </c>
      <c r="W250" s="27">
        <f t="shared" si="95"/>
        <v>0</v>
      </c>
      <c r="X250" s="27">
        <f t="shared" si="95"/>
        <v>0</v>
      </c>
      <c r="Y250" s="27">
        <f t="shared" si="95"/>
        <v>0</v>
      </c>
      <c r="Z250" s="27">
        <f t="shared" si="95"/>
        <v>0</v>
      </c>
      <c r="AA250" s="27">
        <f t="shared" si="95"/>
        <v>0</v>
      </c>
      <c r="AB250" s="27">
        <f t="shared" si="95"/>
        <v>0</v>
      </c>
      <c r="AC250" s="27">
        <f t="shared" si="95"/>
        <v>0</v>
      </c>
      <c r="AD250" s="27">
        <f t="shared" si="95"/>
        <v>0</v>
      </c>
      <c r="AE250" s="27">
        <f t="shared" si="95"/>
        <v>0</v>
      </c>
      <c r="AF250" s="99"/>
      <c r="AG250" s="29"/>
    </row>
    <row r="251" spans="1:33" ht="18.75" x14ac:dyDescent="0.3">
      <c r="A251" s="105" t="s">
        <v>96</v>
      </c>
      <c r="B251" s="106"/>
      <c r="C251" s="106"/>
      <c r="D251" s="106"/>
      <c r="E251" s="106"/>
      <c r="F251" s="107"/>
      <c r="G251" s="107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99"/>
      <c r="AG251" s="29"/>
    </row>
    <row r="252" spans="1:33" ht="18.75" x14ac:dyDescent="0.3">
      <c r="A252" s="108" t="s">
        <v>63</v>
      </c>
      <c r="B252" s="106">
        <f>B253+B254+B255+B256</f>
        <v>1206.5</v>
      </c>
      <c r="C252" s="106">
        <f>C253+C254+C255+C256</f>
        <v>1020.0000000000001</v>
      </c>
      <c r="D252" s="106">
        <f>D253+D254+D255+D256</f>
        <v>834.66000000000008</v>
      </c>
      <c r="E252" s="106">
        <f>E253+E254+E255+E256</f>
        <v>834.66000000000008</v>
      </c>
      <c r="F252" s="106">
        <f>IFERROR(E252/B252*100,0)</f>
        <v>69.18027351844178</v>
      </c>
      <c r="G252" s="106">
        <f>IFERROR(E252/C252*100,0)</f>
        <v>81.829411764705881</v>
      </c>
      <c r="H252" s="106">
        <f t="shared" ref="H252:AE252" si="96">H253+H254+H255+H256</f>
        <v>103.1</v>
      </c>
      <c r="I252" s="106">
        <f t="shared" si="96"/>
        <v>2</v>
      </c>
      <c r="J252" s="106">
        <f t="shared" si="96"/>
        <v>103.1</v>
      </c>
      <c r="K252" s="106">
        <f t="shared" si="96"/>
        <v>88.559999999999988</v>
      </c>
      <c r="L252" s="106">
        <f t="shared" si="96"/>
        <v>101.1</v>
      </c>
      <c r="M252" s="106">
        <f t="shared" si="96"/>
        <v>142.30000000000001</v>
      </c>
      <c r="N252" s="106">
        <f t="shared" si="96"/>
        <v>104.1</v>
      </c>
      <c r="O252" s="106">
        <f t="shared" si="96"/>
        <v>72.099999999999994</v>
      </c>
      <c r="P252" s="106">
        <f t="shared" si="96"/>
        <v>101.1</v>
      </c>
      <c r="Q252" s="106">
        <f t="shared" si="96"/>
        <v>172.60000000000002</v>
      </c>
      <c r="R252" s="106">
        <f t="shared" si="96"/>
        <v>101.1</v>
      </c>
      <c r="S252" s="106">
        <f t="shared" si="96"/>
        <v>150.1</v>
      </c>
      <c r="T252" s="106">
        <f t="shared" si="96"/>
        <v>101.1</v>
      </c>
      <c r="U252" s="106">
        <f t="shared" si="96"/>
        <v>41</v>
      </c>
      <c r="V252" s="106">
        <f t="shared" si="96"/>
        <v>103.1</v>
      </c>
      <c r="W252" s="106">
        <f t="shared" si="96"/>
        <v>42.3</v>
      </c>
      <c r="X252" s="106">
        <f t="shared" si="96"/>
        <v>101.1</v>
      </c>
      <c r="Y252" s="106">
        <f t="shared" si="96"/>
        <v>70.3</v>
      </c>
      <c r="Z252" s="106">
        <f t="shared" si="96"/>
        <v>101.1</v>
      </c>
      <c r="AA252" s="106">
        <f t="shared" si="96"/>
        <v>53.4</v>
      </c>
      <c r="AB252" s="106">
        <f t="shared" si="96"/>
        <v>103.1</v>
      </c>
      <c r="AC252" s="106">
        <f t="shared" si="96"/>
        <v>0</v>
      </c>
      <c r="AD252" s="106">
        <f t="shared" si="96"/>
        <v>83.4</v>
      </c>
      <c r="AE252" s="106">
        <f t="shared" si="96"/>
        <v>0</v>
      </c>
      <c r="AF252" s="99"/>
      <c r="AG252" s="29"/>
    </row>
    <row r="253" spans="1:33" ht="18.75" x14ac:dyDescent="0.3">
      <c r="A253" s="108" t="s">
        <v>31</v>
      </c>
      <c r="B253" s="100">
        <f>B179</f>
        <v>461.6</v>
      </c>
      <c r="C253" s="100">
        <f>C179</f>
        <v>400</v>
      </c>
      <c r="D253" s="100">
        <f>D179</f>
        <v>318.80000000000007</v>
      </c>
      <c r="E253" s="100">
        <f>E179</f>
        <v>318.80000000000007</v>
      </c>
      <c r="F253" s="73">
        <f>IFERROR(E253/B253*100,0)</f>
        <v>69.064124783362232</v>
      </c>
      <c r="G253" s="73">
        <f>IFERROR(E253/C253*100,0)</f>
        <v>79.700000000000017</v>
      </c>
      <c r="H253" s="100">
        <f>H179</f>
        <v>40</v>
      </c>
      <c r="I253" s="100">
        <f t="shared" ref="I253:AE253" si="97">I179</f>
        <v>0</v>
      </c>
      <c r="J253" s="100">
        <f t="shared" si="97"/>
        <v>40</v>
      </c>
      <c r="K253" s="100">
        <f t="shared" si="97"/>
        <v>33.4</v>
      </c>
      <c r="L253" s="100">
        <f t="shared" si="97"/>
        <v>40</v>
      </c>
      <c r="M253" s="100">
        <f t="shared" si="97"/>
        <v>55</v>
      </c>
      <c r="N253" s="100">
        <f t="shared" si="97"/>
        <v>40</v>
      </c>
      <c r="O253" s="100">
        <f t="shared" si="97"/>
        <v>26.7</v>
      </c>
      <c r="P253" s="100">
        <f t="shared" si="97"/>
        <v>40</v>
      </c>
      <c r="Q253" s="100">
        <f t="shared" si="97"/>
        <v>66.5</v>
      </c>
      <c r="R253" s="100">
        <f t="shared" si="97"/>
        <v>40</v>
      </c>
      <c r="S253" s="100">
        <f t="shared" si="97"/>
        <v>58.1</v>
      </c>
      <c r="T253" s="100">
        <f t="shared" si="97"/>
        <v>40</v>
      </c>
      <c r="U253" s="100">
        <f t="shared" si="97"/>
        <v>40</v>
      </c>
      <c r="V253" s="100">
        <f t="shared" si="97"/>
        <v>40</v>
      </c>
      <c r="W253" s="100">
        <f t="shared" si="97"/>
        <v>0</v>
      </c>
      <c r="X253" s="100">
        <f t="shared" si="97"/>
        <v>40</v>
      </c>
      <c r="Y253" s="100">
        <f t="shared" si="97"/>
        <v>30</v>
      </c>
      <c r="Z253" s="100">
        <f t="shared" si="97"/>
        <v>40</v>
      </c>
      <c r="AA253" s="100">
        <f t="shared" si="97"/>
        <v>9.1</v>
      </c>
      <c r="AB253" s="100">
        <f t="shared" si="97"/>
        <v>40</v>
      </c>
      <c r="AC253" s="100">
        <f t="shared" si="97"/>
        <v>0</v>
      </c>
      <c r="AD253" s="100">
        <f t="shared" si="97"/>
        <v>21.6</v>
      </c>
      <c r="AE253" s="100">
        <f t="shared" si="97"/>
        <v>0</v>
      </c>
      <c r="AF253" s="99"/>
      <c r="AG253" s="29"/>
    </row>
    <row r="254" spans="1:33" ht="18.75" x14ac:dyDescent="0.3">
      <c r="A254" s="108" t="s">
        <v>29</v>
      </c>
      <c r="B254" s="100">
        <f>B177</f>
        <v>721.90000000000009</v>
      </c>
      <c r="C254" s="100">
        <f>C177</f>
        <v>601.00000000000011</v>
      </c>
      <c r="D254" s="100">
        <f>D177</f>
        <v>498.6</v>
      </c>
      <c r="E254" s="100">
        <f>E177</f>
        <v>498.6</v>
      </c>
      <c r="F254" s="73">
        <f>IFERROR(E254/B254*100,0)</f>
        <v>69.067737913838485</v>
      </c>
      <c r="G254" s="73">
        <f>IFERROR(E254/C254*100,0)</f>
        <v>82.961730449251235</v>
      </c>
      <c r="H254" s="100">
        <f>H177</f>
        <v>60.1</v>
      </c>
      <c r="I254" s="100">
        <f t="shared" ref="I254:AE254" si="98">I177</f>
        <v>0</v>
      </c>
      <c r="J254" s="100">
        <f t="shared" si="98"/>
        <v>60.1</v>
      </c>
      <c r="K254" s="100">
        <f t="shared" si="98"/>
        <v>52.3</v>
      </c>
      <c r="L254" s="100">
        <f t="shared" si="98"/>
        <v>60.1</v>
      </c>
      <c r="M254" s="100">
        <f t="shared" si="98"/>
        <v>85.9</v>
      </c>
      <c r="N254" s="100">
        <f t="shared" si="98"/>
        <v>60.1</v>
      </c>
      <c r="O254" s="100">
        <f t="shared" si="98"/>
        <v>41.8</v>
      </c>
      <c r="P254" s="100">
        <f t="shared" si="98"/>
        <v>60.1</v>
      </c>
      <c r="Q254" s="100">
        <f t="shared" si="98"/>
        <v>104.3</v>
      </c>
      <c r="R254" s="100">
        <f t="shared" si="98"/>
        <v>60.1</v>
      </c>
      <c r="S254" s="100">
        <f t="shared" si="98"/>
        <v>90.5</v>
      </c>
      <c r="T254" s="100">
        <f t="shared" si="98"/>
        <v>60.1</v>
      </c>
      <c r="U254" s="100">
        <f t="shared" si="98"/>
        <v>0</v>
      </c>
      <c r="V254" s="100">
        <f t="shared" si="98"/>
        <v>60.1</v>
      </c>
      <c r="W254" s="100">
        <f t="shared" si="98"/>
        <v>40</v>
      </c>
      <c r="X254" s="100">
        <f t="shared" si="98"/>
        <v>60.1</v>
      </c>
      <c r="Y254" s="100">
        <f t="shared" si="98"/>
        <v>40</v>
      </c>
      <c r="Z254" s="100">
        <f t="shared" si="98"/>
        <v>60.1</v>
      </c>
      <c r="AA254" s="100">
        <f t="shared" si="98"/>
        <v>43.8</v>
      </c>
      <c r="AB254" s="100">
        <f t="shared" si="98"/>
        <v>60.1</v>
      </c>
      <c r="AC254" s="100">
        <f t="shared" si="98"/>
        <v>0</v>
      </c>
      <c r="AD254" s="100">
        <f t="shared" si="98"/>
        <v>60.8</v>
      </c>
      <c r="AE254" s="100">
        <f t="shared" si="98"/>
        <v>0</v>
      </c>
      <c r="AF254" s="99"/>
      <c r="AG254" s="29"/>
    </row>
    <row r="255" spans="1:33" ht="18.75" x14ac:dyDescent="0.3">
      <c r="A255" s="108" t="s">
        <v>30</v>
      </c>
      <c r="B255" s="100">
        <f>B178+B171</f>
        <v>23</v>
      </c>
      <c r="C255" s="100">
        <f>C178+C171</f>
        <v>19</v>
      </c>
      <c r="D255" s="100">
        <f>D178+D171</f>
        <v>17.259999999999998</v>
      </c>
      <c r="E255" s="100">
        <f>E178+E171</f>
        <v>17.259999999999998</v>
      </c>
      <c r="F255" s="73">
        <f>IFERROR(E255/B255*100,0)</f>
        <v>75.043478260869563</v>
      </c>
      <c r="G255" s="73">
        <f>IFERROR(E255/C255*100,0)</f>
        <v>90.842105263157876</v>
      </c>
      <c r="H255" s="100">
        <f>H178+H171</f>
        <v>3</v>
      </c>
      <c r="I255" s="100">
        <f t="shared" ref="I255:AE255" si="99">I178+I171</f>
        <v>2</v>
      </c>
      <c r="J255" s="100">
        <f t="shared" si="99"/>
        <v>3</v>
      </c>
      <c r="K255" s="100">
        <f t="shared" si="99"/>
        <v>2.86</v>
      </c>
      <c r="L255" s="100">
        <f t="shared" si="99"/>
        <v>1</v>
      </c>
      <c r="M255" s="100">
        <f t="shared" si="99"/>
        <v>1.4</v>
      </c>
      <c r="N255" s="100">
        <f t="shared" si="99"/>
        <v>4</v>
      </c>
      <c r="O255" s="100">
        <f t="shared" si="99"/>
        <v>3.6</v>
      </c>
      <c r="P255" s="100">
        <f t="shared" si="99"/>
        <v>1</v>
      </c>
      <c r="Q255" s="100">
        <f t="shared" si="99"/>
        <v>1.8</v>
      </c>
      <c r="R255" s="100">
        <f t="shared" si="99"/>
        <v>1</v>
      </c>
      <c r="S255" s="100">
        <f t="shared" si="99"/>
        <v>1.5</v>
      </c>
      <c r="T255" s="100">
        <f t="shared" si="99"/>
        <v>1</v>
      </c>
      <c r="U255" s="100">
        <f t="shared" si="99"/>
        <v>1</v>
      </c>
      <c r="V255" s="100">
        <f t="shared" si="99"/>
        <v>3</v>
      </c>
      <c r="W255" s="100">
        <f t="shared" si="99"/>
        <v>2.2999999999999998</v>
      </c>
      <c r="X255" s="100">
        <f t="shared" si="99"/>
        <v>1</v>
      </c>
      <c r="Y255" s="100">
        <f t="shared" si="99"/>
        <v>0.3</v>
      </c>
      <c r="Z255" s="100">
        <f t="shared" si="99"/>
        <v>1</v>
      </c>
      <c r="AA255" s="100">
        <f t="shared" si="99"/>
        <v>0.5</v>
      </c>
      <c r="AB255" s="100">
        <f t="shared" si="99"/>
        <v>3</v>
      </c>
      <c r="AC255" s="100">
        <f t="shared" si="99"/>
        <v>0</v>
      </c>
      <c r="AD255" s="100">
        <f t="shared" si="99"/>
        <v>1</v>
      </c>
      <c r="AE255" s="100">
        <f t="shared" si="99"/>
        <v>0</v>
      </c>
      <c r="AF255" s="99"/>
      <c r="AG255" s="29"/>
    </row>
    <row r="256" spans="1:33" ht="18.75" x14ac:dyDescent="0.3">
      <c r="A256" s="108" t="s">
        <v>64</v>
      </c>
      <c r="B256" s="100"/>
      <c r="C256" s="100"/>
      <c r="D256" s="100"/>
      <c r="E256" s="100"/>
      <c r="F256" s="73">
        <f>IFERROR(E256/B256*100,0)</f>
        <v>0</v>
      </c>
      <c r="G256" s="73">
        <f>IFERROR(E256/C256*100,0)</f>
        <v>0</v>
      </c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99"/>
      <c r="AG256" s="29"/>
    </row>
    <row r="257" spans="1:33" ht="18.75" x14ac:dyDescent="0.3">
      <c r="A257" s="109" t="s">
        <v>97</v>
      </c>
      <c r="B257" s="110"/>
      <c r="C257" s="110"/>
      <c r="D257" s="110"/>
      <c r="E257" s="110"/>
      <c r="F257" s="111"/>
      <c r="G257" s="111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2"/>
      <c r="AE257" s="113"/>
      <c r="AF257" s="99"/>
      <c r="AG257" s="29"/>
    </row>
    <row r="258" spans="1:33" ht="18.75" x14ac:dyDescent="0.3">
      <c r="A258" s="109" t="s">
        <v>63</v>
      </c>
      <c r="B258" s="113">
        <f>B259+B260+B261+B262</f>
        <v>46074.999999999993</v>
      </c>
      <c r="C258" s="113">
        <f>C259+C260+C261+C262</f>
        <v>15593.1</v>
      </c>
      <c r="D258" s="113">
        <f>D259+D260+D261+D262</f>
        <v>8635.33</v>
      </c>
      <c r="E258" s="113">
        <f>E259+E260+E261+E262</f>
        <v>8635.33</v>
      </c>
      <c r="F258" s="113">
        <f>IFERROR(E258/B258*100,0)</f>
        <v>18.741899077590887</v>
      </c>
      <c r="G258" s="113">
        <f>IFERROR(E258/C258*100,0)</f>
        <v>55.379174121887246</v>
      </c>
      <c r="H258" s="113">
        <f t="shared" ref="H258:AE258" si="100">H259+H260+H261+H262</f>
        <v>6418.4</v>
      </c>
      <c r="I258" s="113">
        <f t="shared" si="100"/>
        <v>1347.7</v>
      </c>
      <c r="J258" s="113">
        <f t="shared" si="100"/>
        <v>5041.7</v>
      </c>
      <c r="K258" s="113">
        <f t="shared" si="100"/>
        <v>4057</v>
      </c>
      <c r="L258" s="113">
        <f t="shared" si="100"/>
        <v>3414.6</v>
      </c>
      <c r="M258" s="113">
        <f t="shared" si="100"/>
        <v>3085.53</v>
      </c>
      <c r="N258" s="113">
        <f t="shared" si="100"/>
        <v>3617.7999999999997</v>
      </c>
      <c r="O258" s="113">
        <f t="shared" si="100"/>
        <v>100.1</v>
      </c>
      <c r="P258" s="113">
        <f t="shared" si="100"/>
        <v>3864.7</v>
      </c>
      <c r="Q258" s="113">
        <f t="shared" si="100"/>
        <v>0</v>
      </c>
      <c r="R258" s="113">
        <f t="shared" si="100"/>
        <v>3401.5</v>
      </c>
      <c r="S258" s="113">
        <f t="shared" si="100"/>
        <v>3179.3</v>
      </c>
      <c r="T258" s="113">
        <f t="shared" si="100"/>
        <v>4398.6000000000004</v>
      </c>
      <c r="U258" s="113">
        <f t="shared" si="100"/>
        <v>30</v>
      </c>
      <c r="V258" s="113">
        <f t="shared" si="100"/>
        <v>2570.1</v>
      </c>
      <c r="W258" s="113">
        <f t="shared" si="100"/>
        <v>0</v>
      </c>
      <c r="X258" s="113">
        <f t="shared" si="100"/>
        <v>2623.8</v>
      </c>
      <c r="Y258" s="113">
        <f t="shared" si="100"/>
        <v>0</v>
      </c>
      <c r="Z258" s="113">
        <f t="shared" si="100"/>
        <v>3547.3</v>
      </c>
      <c r="AA258" s="113">
        <f t="shared" si="100"/>
        <v>0</v>
      </c>
      <c r="AB258" s="113">
        <f t="shared" si="100"/>
        <v>2879.3</v>
      </c>
      <c r="AC258" s="113">
        <f t="shared" si="100"/>
        <v>0</v>
      </c>
      <c r="AD258" s="113">
        <f t="shared" si="100"/>
        <v>4297.2</v>
      </c>
      <c r="AE258" s="113">
        <f t="shared" si="100"/>
        <v>0</v>
      </c>
      <c r="AF258" s="99"/>
      <c r="AG258" s="29"/>
    </row>
    <row r="259" spans="1:33" ht="18.75" x14ac:dyDescent="0.3">
      <c r="A259" s="109" t="s">
        <v>31</v>
      </c>
      <c r="B259" s="100">
        <f>SUM(B190,B208,B238)</f>
        <v>0</v>
      </c>
      <c r="C259" s="100">
        <f>SUM(C190,C208,C238)</f>
        <v>0</v>
      </c>
      <c r="D259" s="100">
        <f>SUM(D190,D208,D238)</f>
        <v>0</v>
      </c>
      <c r="E259" s="100">
        <f>SUM(E190,E208,E238)</f>
        <v>0</v>
      </c>
      <c r="F259" s="73">
        <f>IFERROR(E259/B259*100,0)</f>
        <v>0</v>
      </c>
      <c r="G259" s="73">
        <f>IFERROR(E259/C259*100,0)</f>
        <v>0</v>
      </c>
      <c r="H259" s="100">
        <f>SUM(H190,H208,H238)</f>
        <v>0</v>
      </c>
      <c r="I259" s="100">
        <f t="shared" ref="I259:AE259" si="101">SUM(I190,I208,I238)</f>
        <v>0</v>
      </c>
      <c r="J259" s="100">
        <f t="shared" si="101"/>
        <v>0</v>
      </c>
      <c r="K259" s="100">
        <f t="shared" si="101"/>
        <v>0</v>
      </c>
      <c r="L259" s="100">
        <f t="shared" si="101"/>
        <v>0</v>
      </c>
      <c r="M259" s="100">
        <f t="shared" si="101"/>
        <v>0</v>
      </c>
      <c r="N259" s="100">
        <f t="shared" si="101"/>
        <v>0</v>
      </c>
      <c r="O259" s="100">
        <f t="shared" si="101"/>
        <v>0</v>
      </c>
      <c r="P259" s="100">
        <f t="shared" si="101"/>
        <v>0</v>
      </c>
      <c r="Q259" s="100">
        <f t="shared" si="101"/>
        <v>0</v>
      </c>
      <c r="R259" s="100">
        <f t="shared" si="101"/>
        <v>0</v>
      </c>
      <c r="S259" s="100">
        <f t="shared" si="101"/>
        <v>0</v>
      </c>
      <c r="T259" s="100">
        <f t="shared" si="101"/>
        <v>0</v>
      </c>
      <c r="U259" s="100">
        <f t="shared" si="101"/>
        <v>0</v>
      </c>
      <c r="V259" s="100">
        <f t="shared" si="101"/>
        <v>0</v>
      </c>
      <c r="W259" s="100">
        <f t="shared" si="101"/>
        <v>0</v>
      </c>
      <c r="X259" s="100">
        <f t="shared" si="101"/>
        <v>0</v>
      </c>
      <c r="Y259" s="100">
        <f t="shared" si="101"/>
        <v>0</v>
      </c>
      <c r="Z259" s="100">
        <f t="shared" si="101"/>
        <v>0</v>
      </c>
      <c r="AA259" s="100">
        <f t="shared" si="101"/>
        <v>0</v>
      </c>
      <c r="AB259" s="100">
        <f t="shared" si="101"/>
        <v>0</v>
      </c>
      <c r="AC259" s="100">
        <f t="shared" si="101"/>
        <v>0</v>
      </c>
      <c r="AD259" s="100">
        <f t="shared" si="101"/>
        <v>0</v>
      </c>
      <c r="AE259" s="100">
        <f t="shared" si="101"/>
        <v>0</v>
      </c>
      <c r="AF259" s="99"/>
      <c r="AG259" s="29"/>
    </row>
    <row r="260" spans="1:33" ht="18.75" x14ac:dyDescent="0.3">
      <c r="A260" s="109" t="s">
        <v>29</v>
      </c>
      <c r="B260" s="100">
        <f t="shared" ref="B260:E261" si="102">SUM(B188,B206,B236)</f>
        <v>0</v>
      </c>
      <c r="C260" s="100">
        <f t="shared" si="102"/>
        <v>0</v>
      </c>
      <c r="D260" s="100">
        <f t="shared" si="102"/>
        <v>0</v>
      </c>
      <c r="E260" s="100">
        <f t="shared" si="102"/>
        <v>0</v>
      </c>
      <c r="F260" s="73">
        <f>IFERROR(E260/B260*100,0)</f>
        <v>0</v>
      </c>
      <c r="G260" s="73">
        <f>IFERROR(E260/C260*100,0)</f>
        <v>0</v>
      </c>
      <c r="H260" s="100">
        <f>SUM(H188,H206,H236)</f>
        <v>0</v>
      </c>
      <c r="I260" s="100">
        <f t="shared" ref="I260:AE261" si="103">SUM(I188,I206,I236)</f>
        <v>0</v>
      </c>
      <c r="J260" s="100">
        <f t="shared" si="103"/>
        <v>0</v>
      </c>
      <c r="K260" s="100">
        <f t="shared" si="103"/>
        <v>0</v>
      </c>
      <c r="L260" s="100">
        <f t="shared" si="103"/>
        <v>0</v>
      </c>
      <c r="M260" s="100">
        <f t="shared" si="103"/>
        <v>0</v>
      </c>
      <c r="N260" s="100">
        <f t="shared" si="103"/>
        <v>0</v>
      </c>
      <c r="O260" s="100">
        <f t="shared" si="103"/>
        <v>0</v>
      </c>
      <c r="P260" s="100">
        <f t="shared" si="103"/>
        <v>0</v>
      </c>
      <c r="Q260" s="100">
        <f t="shared" si="103"/>
        <v>0</v>
      </c>
      <c r="R260" s="100">
        <f t="shared" si="103"/>
        <v>0</v>
      </c>
      <c r="S260" s="100">
        <f t="shared" si="103"/>
        <v>0</v>
      </c>
      <c r="T260" s="100">
        <f t="shared" si="103"/>
        <v>0</v>
      </c>
      <c r="U260" s="100">
        <f t="shared" si="103"/>
        <v>0</v>
      </c>
      <c r="V260" s="100">
        <f t="shared" si="103"/>
        <v>0</v>
      </c>
      <c r="W260" s="100">
        <f t="shared" si="103"/>
        <v>0</v>
      </c>
      <c r="X260" s="100">
        <f t="shared" si="103"/>
        <v>0</v>
      </c>
      <c r="Y260" s="100">
        <f t="shared" si="103"/>
        <v>0</v>
      </c>
      <c r="Z260" s="100">
        <f t="shared" si="103"/>
        <v>0</v>
      </c>
      <c r="AA260" s="100">
        <f t="shared" si="103"/>
        <v>0</v>
      </c>
      <c r="AB260" s="100">
        <f t="shared" si="103"/>
        <v>0</v>
      </c>
      <c r="AC260" s="100">
        <f t="shared" si="103"/>
        <v>0</v>
      </c>
      <c r="AD260" s="100">
        <f t="shared" si="103"/>
        <v>0</v>
      </c>
      <c r="AE260" s="100">
        <f t="shared" si="103"/>
        <v>0</v>
      </c>
      <c r="AF260" s="99"/>
      <c r="AG260" s="29"/>
    </row>
    <row r="261" spans="1:33" ht="18.75" x14ac:dyDescent="0.3">
      <c r="A261" s="109" t="s">
        <v>30</v>
      </c>
      <c r="B261" s="100">
        <f t="shared" si="102"/>
        <v>46074.999999999993</v>
      </c>
      <c r="C261" s="100">
        <f t="shared" si="102"/>
        <v>15593.1</v>
      </c>
      <c r="D261" s="100">
        <f t="shared" si="102"/>
        <v>8635.33</v>
      </c>
      <c r="E261" s="100">
        <f t="shared" si="102"/>
        <v>8635.33</v>
      </c>
      <c r="F261" s="73">
        <f>IFERROR(E261/B261*100,0)</f>
        <v>18.741899077590887</v>
      </c>
      <c r="G261" s="73">
        <f>IFERROR(E261/C261*100,0)</f>
        <v>55.379174121887246</v>
      </c>
      <c r="H261" s="100">
        <f>SUM(H189,H207,H237)</f>
        <v>6418.4</v>
      </c>
      <c r="I261" s="100">
        <f t="shared" si="103"/>
        <v>1347.7</v>
      </c>
      <c r="J261" s="100">
        <f t="shared" si="103"/>
        <v>5041.7</v>
      </c>
      <c r="K261" s="100">
        <f t="shared" si="103"/>
        <v>4057</v>
      </c>
      <c r="L261" s="100">
        <f t="shared" si="103"/>
        <v>3414.6</v>
      </c>
      <c r="M261" s="100">
        <f t="shared" si="103"/>
        <v>3085.53</v>
      </c>
      <c r="N261" s="100">
        <f t="shared" si="103"/>
        <v>3617.7999999999997</v>
      </c>
      <c r="O261" s="100">
        <f t="shared" si="103"/>
        <v>100.1</v>
      </c>
      <c r="P261" s="100">
        <f t="shared" si="103"/>
        <v>3864.7</v>
      </c>
      <c r="Q261" s="100">
        <f t="shared" si="103"/>
        <v>0</v>
      </c>
      <c r="R261" s="100">
        <f t="shared" si="103"/>
        <v>3401.5</v>
      </c>
      <c r="S261" s="100">
        <f t="shared" si="103"/>
        <v>3179.3</v>
      </c>
      <c r="T261" s="100">
        <f t="shared" si="103"/>
        <v>4398.6000000000004</v>
      </c>
      <c r="U261" s="100">
        <f t="shared" si="103"/>
        <v>30</v>
      </c>
      <c r="V261" s="100">
        <f t="shared" si="103"/>
        <v>2570.1</v>
      </c>
      <c r="W261" s="100">
        <f t="shared" si="103"/>
        <v>0</v>
      </c>
      <c r="X261" s="100">
        <f t="shared" si="103"/>
        <v>2623.8</v>
      </c>
      <c r="Y261" s="100">
        <f t="shared" si="103"/>
        <v>0</v>
      </c>
      <c r="Z261" s="100">
        <f t="shared" si="103"/>
        <v>3547.3</v>
      </c>
      <c r="AA261" s="100">
        <f t="shared" si="103"/>
        <v>0</v>
      </c>
      <c r="AB261" s="100">
        <f t="shared" si="103"/>
        <v>2879.3</v>
      </c>
      <c r="AC261" s="100">
        <f t="shared" si="103"/>
        <v>0</v>
      </c>
      <c r="AD261" s="100">
        <f t="shared" si="103"/>
        <v>4297.2</v>
      </c>
      <c r="AE261" s="100">
        <f t="shared" si="103"/>
        <v>0</v>
      </c>
      <c r="AF261" s="99"/>
      <c r="AG261" s="29"/>
    </row>
    <row r="262" spans="1:33" ht="18.75" x14ac:dyDescent="0.3">
      <c r="A262" s="109" t="s">
        <v>64</v>
      </c>
      <c r="B262" s="100">
        <f>SUM(B191,B209,B239)</f>
        <v>0</v>
      </c>
      <c r="C262" s="100">
        <f>SUM(C191,C209,C239)</f>
        <v>0</v>
      </c>
      <c r="D262" s="100">
        <f>SUM(D191,D209,D239)</f>
        <v>0</v>
      </c>
      <c r="E262" s="100">
        <f>SUM(E191,E209,E239)</f>
        <v>0</v>
      </c>
      <c r="F262" s="73">
        <f>IFERROR(E262/B262*100,0)</f>
        <v>0</v>
      </c>
      <c r="G262" s="73">
        <f>IFERROR(E262/C262*100,0)</f>
        <v>0</v>
      </c>
      <c r="H262" s="100">
        <f>SUM(H191,H209,H239)</f>
        <v>0</v>
      </c>
      <c r="I262" s="100">
        <f t="shared" ref="I262:AE262" si="104">SUM(I191,I209,I239)</f>
        <v>0</v>
      </c>
      <c r="J262" s="100">
        <f t="shared" si="104"/>
        <v>0</v>
      </c>
      <c r="K262" s="100">
        <f t="shared" si="104"/>
        <v>0</v>
      </c>
      <c r="L262" s="100">
        <f t="shared" si="104"/>
        <v>0</v>
      </c>
      <c r="M262" s="100">
        <f t="shared" si="104"/>
        <v>0</v>
      </c>
      <c r="N262" s="100">
        <f t="shared" si="104"/>
        <v>0</v>
      </c>
      <c r="O262" s="100">
        <f t="shared" si="104"/>
        <v>0</v>
      </c>
      <c r="P262" s="100">
        <f t="shared" si="104"/>
        <v>0</v>
      </c>
      <c r="Q262" s="100">
        <f t="shared" si="104"/>
        <v>0</v>
      </c>
      <c r="R262" s="100">
        <f t="shared" si="104"/>
        <v>0</v>
      </c>
      <c r="S262" s="100">
        <f t="shared" si="104"/>
        <v>0</v>
      </c>
      <c r="T262" s="100">
        <f t="shared" si="104"/>
        <v>0</v>
      </c>
      <c r="U262" s="100">
        <f t="shared" si="104"/>
        <v>0</v>
      </c>
      <c r="V262" s="100">
        <f t="shared" si="104"/>
        <v>0</v>
      </c>
      <c r="W262" s="100">
        <f t="shared" si="104"/>
        <v>0</v>
      </c>
      <c r="X262" s="100">
        <f t="shared" si="104"/>
        <v>0</v>
      </c>
      <c r="Y262" s="100">
        <f t="shared" si="104"/>
        <v>0</v>
      </c>
      <c r="Z262" s="100">
        <f t="shared" si="104"/>
        <v>0</v>
      </c>
      <c r="AA262" s="100">
        <f t="shared" si="104"/>
        <v>0</v>
      </c>
      <c r="AB262" s="100">
        <f t="shared" si="104"/>
        <v>0</v>
      </c>
      <c r="AC262" s="100">
        <f t="shared" si="104"/>
        <v>0</v>
      </c>
      <c r="AD262" s="100">
        <f t="shared" si="104"/>
        <v>0</v>
      </c>
      <c r="AE262" s="100">
        <f t="shared" si="104"/>
        <v>0</v>
      </c>
      <c r="AF262" s="99"/>
      <c r="AG262" s="29"/>
    </row>
    <row r="263" spans="1:33" ht="20.25" x14ac:dyDescent="0.25">
      <c r="A263" s="34" t="s">
        <v>98</v>
      </c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6"/>
      <c r="AE263" s="27"/>
      <c r="AF263" s="91"/>
      <c r="AG263" s="29"/>
    </row>
    <row r="264" spans="1:33" ht="20.25" x14ac:dyDescent="0.25">
      <c r="A264" s="30" t="s">
        <v>26</v>
      </c>
      <c r="B264" s="106"/>
      <c r="C264" s="106"/>
      <c r="D264" s="106"/>
      <c r="E264" s="106"/>
      <c r="F264" s="107"/>
      <c r="G264" s="107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99"/>
      <c r="AG264" s="29"/>
    </row>
    <row r="265" spans="1:33" ht="20.25" x14ac:dyDescent="0.25">
      <c r="A265" s="34" t="s">
        <v>99</v>
      </c>
      <c r="B265" s="35" t="s">
        <v>65</v>
      </c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27"/>
      <c r="AF265" s="91"/>
      <c r="AG265" s="29"/>
    </row>
    <row r="266" spans="1:33" ht="18.75" x14ac:dyDescent="0.3">
      <c r="A266" s="54" t="s">
        <v>28</v>
      </c>
      <c r="B266" s="27">
        <f>H266+J266+L266+N266+P266+R266+T266+V266+X266+Z266+AB266+AD266</f>
        <v>868393.95</v>
      </c>
      <c r="C266" s="27">
        <f>C267+C268+C270+C271</f>
        <v>388700.25</v>
      </c>
      <c r="D266" s="27">
        <f>D267+D268+D270+D271</f>
        <v>388700.25</v>
      </c>
      <c r="E266" s="27">
        <f>E267+E268+E270+E271</f>
        <v>388700.25</v>
      </c>
      <c r="F266" s="77">
        <f t="shared" ref="F266:F271" si="105">IFERROR(E266/B266*100,0)</f>
        <v>44.760819671763031</v>
      </c>
      <c r="G266" s="77">
        <f t="shared" ref="G266:G271" si="106">IFERROR(E266/C266*100,0)</f>
        <v>100</v>
      </c>
      <c r="H266" s="27">
        <f t="shared" ref="H266:AE266" si="107">H267+H268+H270+H271</f>
        <v>0</v>
      </c>
      <c r="I266" s="27">
        <f t="shared" si="107"/>
        <v>0</v>
      </c>
      <c r="J266" s="27">
        <f t="shared" si="107"/>
        <v>0</v>
      </c>
      <c r="K266" s="27">
        <f t="shared" si="107"/>
        <v>0</v>
      </c>
      <c r="L266" s="27">
        <f t="shared" si="107"/>
        <v>0</v>
      </c>
      <c r="M266" s="27">
        <f t="shared" si="107"/>
        <v>0</v>
      </c>
      <c r="N266" s="27">
        <f t="shared" si="107"/>
        <v>0</v>
      </c>
      <c r="O266" s="27">
        <f t="shared" si="107"/>
        <v>0</v>
      </c>
      <c r="P266" s="27">
        <f t="shared" si="107"/>
        <v>0</v>
      </c>
      <c r="Q266" s="27">
        <f t="shared" si="107"/>
        <v>0</v>
      </c>
      <c r="R266" s="27">
        <f t="shared" si="107"/>
        <v>0</v>
      </c>
      <c r="S266" s="27">
        <f t="shared" si="107"/>
        <v>0</v>
      </c>
      <c r="T266" s="27">
        <f t="shared" si="107"/>
        <v>388700.25</v>
      </c>
      <c r="U266" s="27">
        <f t="shared" si="107"/>
        <v>388700.25</v>
      </c>
      <c r="V266" s="27">
        <f t="shared" si="107"/>
        <v>3940.5</v>
      </c>
      <c r="W266" s="27">
        <f t="shared" si="107"/>
        <v>0</v>
      </c>
      <c r="X266" s="27">
        <f t="shared" si="107"/>
        <v>5122.6000000000004</v>
      </c>
      <c r="Y266" s="27">
        <f t="shared" si="107"/>
        <v>0</v>
      </c>
      <c r="Z266" s="27">
        <f t="shared" si="107"/>
        <v>6304.8</v>
      </c>
      <c r="AA266" s="27">
        <f t="shared" si="107"/>
        <v>0</v>
      </c>
      <c r="AB266" s="27">
        <f t="shared" si="107"/>
        <v>6698.9</v>
      </c>
      <c r="AC266" s="27">
        <f t="shared" si="107"/>
        <v>0</v>
      </c>
      <c r="AD266" s="27">
        <f t="shared" si="107"/>
        <v>457626.9</v>
      </c>
      <c r="AE266" s="27">
        <f t="shared" si="107"/>
        <v>0</v>
      </c>
      <c r="AF266" s="53" t="s">
        <v>100</v>
      </c>
      <c r="AG266" s="29"/>
    </row>
    <row r="267" spans="1:33" ht="18.75" x14ac:dyDescent="0.3">
      <c r="A267" s="44" t="s">
        <v>29</v>
      </c>
      <c r="B267" s="48">
        <f t="shared" ref="B267:E271" si="108">B274</f>
        <v>597423.62</v>
      </c>
      <c r="C267" s="48">
        <f>C274</f>
        <v>192406.62</v>
      </c>
      <c r="D267" s="48">
        <f t="shared" si="108"/>
        <v>192406.62</v>
      </c>
      <c r="E267" s="48">
        <f t="shared" si="108"/>
        <v>192406.62</v>
      </c>
      <c r="F267" s="73">
        <f t="shared" si="105"/>
        <v>32.20606175564334</v>
      </c>
      <c r="G267" s="73">
        <f t="shared" si="106"/>
        <v>100</v>
      </c>
      <c r="H267" s="48">
        <f>H274</f>
        <v>0</v>
      </c>
      <c r="I267" s="48">
        <f t="shared" ref="I267:AE271" si="109">I274</f>
        <v>0</v>
      </c>
      <c r="J267" s="48">
        <f t="shared" si="109"/>
        <v>0</v>
      </c>
      <c r="K267" s="48">
        <f t="shared" si="109"/>
        <v>0</v>
      </c>
      <c r="L267" s="48">
        <f t="shared" si="109"/>
        <v>0</v>
      </c>
      <c r="M267" s="48">
        <f t="shared" si="109"/>
        <v>0</v>
      </c>
      <c r="N267" s="48">
        <f t="shared" si="109"/>
        <v>0</v>
      </c>
      <c r="O267" s="48">
        <f t="shared" si="109"/>
        <v>0</v>
      </c>
      <c r="P267" s="48">
        <f t="shared" si="109"/>
        <v>0</v>
      </c>
      <c r="Q267" s="48">
        <f t="shared" si="109"/>
        <v>0</v>
      </c>
      <c r="R267" s="48">
        <f t="shared" si="109"/>
        <v>0</v>
      </c>
      <c r="S267" s="48">
        <f t="shared" si="109"/>
        <v>0</v>
      </c>
      <c r="T267" s="48">
        <f t="shared" si="109"/>
        <v>192406.62</v>
      </c>
      <c r="U267" s="48">
        <f t="shared" si="109"/>
        <v>192406.62</v>
      </c>
      <c r="V267" s="48">
        <f t="shared" si="109"/>
        <v>0</v>
      </c>
      <c r="W267" s="48">
        <f t="shared" si="109"/>
        <v>0</v>
      </c>
      <c r="X267" s="48">
        <f t="shared" si="109"/>
        <v>0</v>
      </c>
      <c r="Y267" s="48">
        <f t="shared" si="109"/>
        <v>0</v>
      </c>
      <c r="Z267" s="48">
        <f t="shared" si="109"/>
        <v>0</v>
      </c>
      <c r="AA267" s="48">
        <f t="shared" si="109"/>
        <v>0</v>
      </c>
      <c r="AB267" s="48">
        <f t="shared" si="109"/>
        <v>0</v>
      </c>
      <c r="AC267" s="48">
        <f t="shared" si="109"/>
        <v>0</v>
      </c>
      <c r="AD267" s="48">
        <f t="shared" si="109"/>
        <v>405017</v>
      </c>
      <c r="AE267" s="48">
        <f t="shared" si="109"/>
        <v>0</v>
      </c>
      <c r="AF267" s="59"/>
      <c r="AG267" s="29"/>
    </row>
    <row r="268" spans="1:33" ht="18.75" x14ac:dyDescent="0.3">
      <c r="A268" s="44" t="s">
        <v>30</v>
      </c>
      <c r="B268" s="48">
        <f t="shared" si="108"/>
        <v>113546.73</v>
      </c>
      <c r="C268" s="48">
        <f t="shared" si="108"/>
        <v>38870.03</v>
      </c>
      <c r="D268" s="48">
        <f t="shared" si="108"/>
        <v>38870.03</v>
      </c>
      <c r="E268" s="48">
        <f t="shared" si="108"/>
        <v>38870.03</v>
      </c>
      <c r="F268" s="73">
        <f t="shared" si="105"/>
        <v>34.23262827560071</v>
      </c>
      <c r="G268" s="73">
        <f t="shared" si="106"/>
        <v>100</v>
      </c>
      <c r="H268" s="48">
        <f>H275</f>
        <v>0</v>
      </c>
      <c r="I268" s="48">
        <f t="shared" si="109"/>
        <v>0</v>
      </c>
      <c r="J268" s="48">
        <f t="shared" si="109"/>
        <v>0</v>
      </c>
      <c r="K268" s="48">
        <f t="shared" si="109"/>
        <v>0</v>
      </c>
      <c r="L268" s="48">
        <f t="shared" si="109"/>
        <v>0</v>
      </c>
      <c r="M268" s="48">
        <f t="shared" si="109"/>
        <v>0</v>
      </c>
      <c r="N268" s="48">
        <f t="shared" si="109"/>
        <v>0</v>
      </c>
      <c r="O268" s="48">
        <f t="shared" si="109"/>
        <v>0</v>
      </c>
      <c r="P268" s="48">
        <f t="shared" si="109"/>
        <v>0</v>
      </c>
      <c r="Q268" s="48">
        <f t="shared" si="109"/>
        <v>0</v>
      </c>
      <c r="R268" s="48">
        <f t="shared" si="109"/>
        <v>0</v>
      </c>
      <c r="S268" s="48">
        <f t="shared" si="109"/>
        <v>0</v>
      </c>
      <c r="T268" s="48">
        <f t="shared" si="109"/>
        <v>38870.03</v>
      </c>
      <c r="U268" s="48">
        <f t="shared" si="109"/>
        <v>38870.03</v>
      </c>
      <c r="V268" s="48">
        <f t="shared" si="109"/>
        <v>3940.5</v>
      </c>
      <c r="W268" s="48">
        <f t="shared" si="109"/>
        <v>0</v>
      </c>
      <c r="X268" s="48">
        <f t="shared" si="109"/>
        <v>5122.6000000000004</v>
      </c>
      <c r="Y268" s="48">
        <f t="shared" si="109"/>
        <v>0</v>
      </c>
      <c r="Z268" s="48">
        <f t="shared" si="109"/>
        <v>6304.8</v>
      </c>
      <c r="AA268" s="48">
        <f t="shared" si="109"/>
        <v>0</v>
      </c>
      <c r="AB268" s="48">
        <f t="shared" si="109"/>
        <v>6698.9</v>
      </c>
      <c r="AC268" s="48">
        <f t="shared" si="109"/>
        <v>0</v>
      </c>
      <c r="AD268" s="48">
        <f t="shared" si="109"/>
        <v>52609.899999999994</v>
      </c>
      <c r="AE268" s="48">
        <f t="shared" si="109"/>
        <v>0</v>
      </c>
      <c r="AF268" s="59"/>
      <c r="AG268" s="29"/>
    </row>
    <row r="269" spans="1:33" ht="37.5" x14ac:dyDescent="0.3">
      <c r="A269" s="44" t="s">
        <v>56</v>
      </c>
      <c r="B269" s="48">
        <f t="shared" si="108"/>
        <v>83891.199999999997</v>
      </c>
      <c r="C269" s="48">
        <f t="shared" si="108"/>
        <v>38870.019999999997</v>
      </c>
      <c r="D269" s="48">
        <f t="shared" si="108"/>
        <v>38870.019999999997</v>
      </c>
      <c r="E269" s="48">
        <f t="shared" si="108"/>
        <v>38870.019999999997</v>
      </c>
      <c r="F269" s="73">
        <f t="shared" si="105"/>
        <v>46.333846696673788</v>
      </c>
      <c r="G269" s="73">
        <f t="shared" si="106"/>
        <v>100</v>
      </c>
      <c r="H269" s="48">
        <f>H276</f>
        <v>0</v>
      </c>
      <c r="I269" s="48">
        <f t="shared" si="109"/>
        <v>0</v>
      </c>
      <c r="J269" s="48">
        <f t="shared" si="109"/>
        <v>0</v>
      </c>
      <c r="K269" s="48">
        <f t="shared" si="109"/>
        <v>0</v>
      </c>
      <c r="L269" s="48">
        <f t="shared" si="109"/>
        <v>0</v>
      </c>
      <c r="M269" s="48">
        <f t="shared" si="109"/>
        <v>0</v>
      </c>
      <c r="N269" s="48">
        <f t="shared" si="109"/>
        <v>0</v>
      </c>
      <c r="O269" s="48">
        <f t="shared" si="109"/>
        <v>0</v>
      </c>
      <c r="P269" s="48">
        <f t="shared" si="109"/>
        <v>0</v>
      </c>
      <c r="Q269" s="48">
        <f t="shared" si="109"/>
        <v>0</v>
      </c>
      <c r="R269" s="48">
        <f t="shared" si="109"/>
        <v>0</v>
      </c>
      <c r="S269" s="48">
        <f t="shared" si="109"/>
        <v>0</v>
      </c>
      <c r="T269" s="48">
        <f t="shared" si="109"/>
        <v>38870.019999999997</v>
      </c>
      <c r="U269" s="48">
        <f t="shared" si="109"/>
        <v>38870.019999999997</v>
      </c>
      <c r="V269" s="48">
        <f t="shared" si="109"/>
        <v>0</v>
      </c>
      <c r="W269" s="48">
        <f t="shared" si="109"/>
        <v>0</v>
      </c>
      <c r="X269" s="48">
        <f t="shared" si="109"/>
        <v>0</v>
      </c>
      <c r="Y269" s="48">
        <f t="shared" si="109"/>
        <v>0</v>
      </c>
      <c r="Z269" s="48">
        <f t="shared" si="109"/>
        <v>0</v>
      </c>
      <c r="AA269" s="48">
        <f t="shared" si="109"/>
        <v>0</v>
      </c>
      <c r="AB269" s="48">
        <f t="shared" si="109"/>
        <v>0</v>
      </c>
      <c r="AC269" s="48">
        <f t="shared" si="109"/>
        <v>0</v>
      </c>
      <c r="AD269" s="48">
        <f t="shared" si="109"/>
        <v>45021.18</v>
      </c>
      <c r="AE269" s="48">
        <f t="shared" si="109"/>
        <v>0</v>
      </c>
      <c r="AF269" s="59"/>
      <c r="AG269" s="29"/>
    </row>
    <row r="270" spans="1:33" ht="18.75" x14ac:dyDescent="0.3">
      <c r="A270" s="44" t="s">
        <v>31</v>
      </c>
      <c r="B270" s="27">
        <f t="shared" si="108"/>
        <v>157423.6</v>
      </c>
      <c r="C270" s="27">
        <f t="shared" si="108"/>
        <v>157423.6</v>
      </c>
      <c r="D270" s="27">
        <f t="shared" si="108"/>
        <v>157423.6</v>
      </c>
      <c r="E270" s="27">
        <f t="shared" si="108"/>
        <v>157423.6</v>
      </c>
      <c r="F270" s="77">
        <f t="shared" si="105"/>
        <v>100</v>
      </c>
      <c r="G270" s="77">
        <f t="shared" si="106"/>
        <v>100</v>
      </c>
      <c r="H270" s="27">
        <f>H277</f>
        <v>0</v>
      </c>
      <c r="I270" s="27">
        <f t="shared" si="109"/>
        <v>0</v>
      </c>
      <c r="J270" s="27">
        <f t="shared" si="109"/>
        <v>0</v>
      </c>
      <c r="K270" s="27">
        <f t="shared" si="109"/>
        <v>0</v>
      </c>
      <c r="L270" s="27">
        <f t="shared" si="109"/>
        <v>0</v>
      </c>
      <c r="M270" s="27">
        <f t="shared" si="109"/>
        <v>0</v>
      </c>
      <c r="N270" s="27">
        <f t="shared" si="109"/>
        <v>0</v>
      </c>
      <c r="O270" s="27">
        <f t="shared" si="109"/>
        <v>0</v>
      </c>
      <c r="P270" s="27">
        <f t="shared" si="109"/>
        <v>0</v>
      </c>
      <c r="Q270" s="27">
        <f t="shared" si="109"/>
        <v>0</v>
      </c>
      <c r="R270" s="27">
        <f t="shared" si="109"/>
        <v>0</v>
      </c>
      <c r="S270" s="27">
        <f t="shared" si="109"/>
        <v>0</v>
      </c>
      <c r="T270" s="27">
        <f t="shared" si="109"/>
        <v>157423.6</v>
      </c>
      <c r="U270" s="27">
        <f t="shared" si="109"/>
        <v>157423.6</v>
      </c>
      <c r="V270" s="27">
        <f t="shared" si="109"/>
        <v>0</v>
      </c>
      <c r="W270" s="27">
        <f t="shared" si="109"/>
        <v>0</v>
      </c>
      <c r="X270" s="27">
        <f t="shared" si="109"/>
        <v>0</v>
      </c>
      <c r="Y270" s="27">
        <f t="shared" si="109"/>
        <v>0</v>
      </c>
      <c r="Z270" s="27">
        <f t="shared" si="109"/>
        <v>0</v>
      </c>
      <c r="AA270" s="27">
        <f t="shared" si="109"/>
        <v>0</v>
      </c>
      <c r="AB270" s="27">
        <f t="shared" si="109"/>
        <v>0</v>
      </c>
      <c r="AC270" s="27">
        <f t="shared" si="109"/>
        <v>0</v>
      </c>
      <c r="AD270" s="27">
        <f t="shared" si="109"/>
        <v>0</v>
      </c>
      <c r="AE270" s="27">
        <f t="shared" si="109"/>
        <v>0</v>
      </c>
      <c r="AF270" s="59"/>
      <c r="AG270" s="29"/>
    </row>
    <row r="271" spans="1:33" ht="18.75" x14ac:dyDescent="0.3">
      <c r="A271" s="44" t="s">
        <v>32</v>
      </c>
      <c r="B271" s="48">
        <f t="shared" si="108"/>
        <v>0</v>
      </c>
      <c r="C271" s="48">
        <f t="shared" si="108"/>
        <v>0</v>
      </c>
      <c r="D271" s="48">
        <f t="shared" si="108"/>
        <v>0</v>
      </c>
      <c r="E271" s="48">
        <f t="shared" si="108"/>
        <v>0</v>
      </c>
      <c r="F271" s="73">
        <f t="shared" si="105"/>
        <v>0</v>
      </c>
      <c r="G271" s="73">
        <f t="shared" si="106"/>
        <v>0</v>
      </c>
      <c r="H271" s="48">
        <f>H278</f>
        <v>0</v>
      </c>
      <c r="I271" s="48">
        <f t="shared" si="109"/>
        <v>0</v>
      </c>
      <c r="J271" s="48">
        <f t="shared" si="109"/>
        <v>0</v>
      </c>
      <c r="K271" s="48">
        <f t="shared" si="109"/>
        <v>0</v>
      </c>
      <c r="L271" s="48">
        <f t="shared" si="109"/>
        <v>0</v>
      </c>
      <c r="M271" s="48">
        <f t="shared" si="109"/>
        <v>0</v>
      </c>
      <c r="N271" s="48">
        <f t="shared" si="109"/>
        <v>0</v>
      </c>
      <c r="O271" s="48">
        <f t="shared" si="109"/>
        <v>0</v>
      </c>
      <c r="P271" s="48">
        <f t="shared" si="109"/>
        <v>0</v>
      </c>
      <c r="Q271" s="48">
        <f t="shared" si="109"/>
        <v>0</v>
      </c>
      <c r="R271" s="48">
        <f t="shared" si="109"/>
        <v>0</v>
      </c>
      <c r="S271" s="48">
        <f t="shared" si="109"/>
        <v>0</v>
      </c>
      <c r="T271" s="48">
        <f t="shared" si="109"/>
        <v>0</v>
      </c>
      <c r="U271" s="48">
        <f t="shared" si="109"/>
        <v>0</v>
      </c>
      <c r="V271" s="48">
        <f t="shared" si="109"/>
        <v>0</v>
      </c>
      <c r="W271" s="48">
        <f t="shared" si="109"/>
        <v>0</v>
      </c>
      <c r="X271" s="48">
        <f t="shared" si="109"/>
        <v>0</v>
      </c>
      <c r="Y271" s="48">
        <f t="shared" si="109"/>
        <v>0</v>
      </c>
      <c r="Z271" s="48">
        <f t="shared" si="109"/>
        <v>0</v>
      </c>
      <c r="AA271" s="48">
        <f t="shared" si="109"/>
        <v>0</v>
      </c>
      <c r="AB271" s="48">
        <f t="shared" si="109"/>
        <v>0</v>
      </c>
      <c r="AC271" s="48">
        <f t="shared" si="109"/>
        <v>0</v>
      </c>
      <c r="AD271" s="48">
        <f t="shared" si="109"/>
        <v>0</v>
      </c>
      <c r="AE271" s="48">
        <f t="shared" si="109"/>
        <v>0</v>
      </c>
      <c r="AF271" s="59"/>
      <c r="AG271" s="29"/>
    </row>
    <row r="272" spans="1:33" ht="18.75" x14ac:dyDescent="0.25">
      <c r="A272" s="50" t="s">
        <v>101</v>
      </c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2"/>
      <c r="AF272" s="59"/>
      <c r="AG272" s="29"/>
    </row>
    <row r="273" spans="1:33" ht="18.75" x14ac:dyDescent="0.3">
      <c r="A273" s="54" t="s">
        <v>28</v>
      </c>
      <c r="B273" s="27">
        <f>B274+B275+B277+B278</f>
        <v>868393.95</v>
      </c>
      <c r="C273" s="27">
        <f>C274+C275+C277+C278</f>
        <v>388700.25</v>
      </c>
      <c r="D273" s="27">
        <f>D274+D275+D277+D278</f>
        <v>388700.25</v>
      </c>
      <c r="E273" s="27">
        <f>E274+E275+E277+E278</f>
        <v>388700.25</v>
      </c>
      <c r="F273" s="77">
        <f>IFERROR(E273/B273*100,0)</f>
        <v>44.760819671763031</v>
      </c>
      <c r="G273" s="77">
        <f>IFERROR(E273/C273*100,0)</f>
        <v>100</v>
      </c>
      <c r="H273" s="27">
        <f t="shared" ref="H273:AE273" si="110">H274+H275+H277+H278</f>
        <v>0</v>
      </c>
      <c r="I273" s="27">
        <f t="shared" si="110"/>
        <v>0</v>
      </c>
      <c r="J273" s="27">
        <f t="shared" si="110"/>
        <v>0</v>
      </c>
      <c r="K273" s="27">
        <f t="shared" si="110"/>
        <v>0</v>
      </c>
      <c r="L273" s="27">
        <f t="shared" si="110"/>
        <v>0</v>
      </c>
      <c r="M273" s="27">
        <f t="shared" si="110"/>
        <v>0</v>
      </c>
      <c r="N273" s="27">
        <f t="shared" si="110"/>
        <v>0</v>
      </c>
      <c r="O273" s="27">
        <f t="shared" si="110"/>
        <v>0</v>
      </c>
      <c r="P273" s="27">
        <f t="shared" si="110"/>
        <v>0</v>
      </c>
      <c r="Q273" s="27">
        <f t="shared" si="110"/>
        <v>0</v>
      </c>
      <c r="R273" s="27">
        <f t="shared" si="110"/>
        <v>0</v>
      </c>
      <c r="S273" s="27">
        <f t="shared" si="110"/>
        <v>0</v>
      </c>
      <c r="T273" s="27">
        <f t="shared" si="110"/>
        <v>388700.25</v>
      </c>
      <c r="U273" s="27">
        <f t="shared" si="110"/>
        <v>388700.25</v>
      </c>
      <c r="V273" s="27">
        <f t="shared" si="110"/>
        <v>3940.5</v>
      </c>
      <c r="W273" s="27">
        <f t="shared" si="110"/>
        <v>0</v>
      </c>
      <c r="X273" s="27">
        <f t="shared" si="110"/>
        <v>5122.6000000000004</v>
      </c>
      <c r="Y273" s="27">
        <f t="shared" si="110"/>
        <v>0</v>
      </c>
      <c r="Z273" s="27">
        <f t="shared" si="110"/>
        <v>6304.8</v>
      </c>
      <c r="AA273" s="27">
        <f t="shared" si="110"/>
        <v>0</v>
      </c>
      <c r="AB273" s="27">
        <f t="shared" si="110"/>
        <v>6698.9</v>
      </c>
      <c r="AC273" s="27">
        <f t="shared" si="110"/>
        <v>0</v>
      </c>
      <c r="AD273" s="27">
        <f t="shared" si="110"/>
        <v>457626.9</v>
      </c>
      <c r="AE273" s="27">
        <f t="shared" si="110"/>
        <v>0</v>
      </c>
      <c r="AF273" s="59"/>
      <c r="AG273" s="29"/>
    </row>
    <row r="274" spans="1:33" ht="18.75" x14ac:dyDescent="0.3">
      <c r="A274" s="44" t="s">
        <v>29</v>
      </c>
      <c r="B274" s="48">
        <f>H274+J274+L274+N274+P274+R274+T274+V274+X274+Z274+AB274+AD274</f>
        <v>597423.62</v>
      </c>
      <c r="C274" s="46">
        <f>H274+AB274+T274</f>
        <v>192406.62</v>
      </c>
      <c r="D274" s="48">
        <f>E274</f>
        <v>192406.62</v>
      </c>
      <c r="E274" s="74">
        <f>I274+K274+M274+O274+Q274+S274+U274+W274+Y274+AA274+AC274+AE274</f>
        <v>192406.62</v>
      </c>
      <c r="F274" s="73">
        <f>IFERROR(E274/B274*100,0)</f>
        <v>32.20606175564334</v>
      </c>
      <c r="G274" s="73">
        <f>IFERROR(E274/C274*100,0)</f>
        <v>100</v>
      </c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58">
        <v>192406.62</v>
      </c>
      <c r="U274" s="27">
        <v>192406.62</v>
      </c>
      <c r="V274" s="27"/>
      <c r="W274" s="27"/>
      <c r="X274" s="27"/>
      <c r="Y274" s="27"/>
      <c r="Z274" s="27"/>
      <c r="AA274" s="27"/>
      <c r="AB274" s="27"/>
      <c r="AC274" s="27"/>
      <c r="AD274" s="48">
        <f>442712.7-37695.7</f>
        <v>405017</v>
      </c>
      <c r="AE274" s="27"/>
      <c r="AF274" s="59"/>
      <c r="AG274" s="29"/>
    </row>
    <row r="275" spans="1:33" ht="18.75" x14ac:dyDescent="0.3">
      <c r="A275" s="44" t="s">
        <v>30</v>
      </c>
      <c r="B275" s="48">
        <f>H275+J275+L275+N275+P275+R275+T275+V275+X275+Z275+AB275+AD275</f>
        <v>113546.73</v>
      </c>
      <c r="C275" s="46">
        <f>H275+J275+L275+N275+P275+R275+T275</f>
        <v>38870.03</v>
      </c>
      <c r="D275" s="48">
        <f>E275</f>
        <v>38870.03</v>
      </c>
      <c r="E275" s="74">
        <f>I275+K275+M275+O275+Q275+S275+U275+W275+Y275+AA275+AC275+AE275</f>
        <v>38870.03</v>
      </c>
      <c r="F275" s="73">
        <f>IFERROR(E275/B275*100,0)</f>
        <v>34.23262827560071</v>
      </c>
      <c r="G275" s="73">
        <f>IFERROR(E275/C275*100,0)</f>
        <v>100</v>
      </c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>
        <v>38870.03</v>
      </c>
      <c r="U275" s="48">
        <v>38870.03</v>
      </c>
      <c r="V275" s="48">
        <v>3940.5</v>
      </c>
      <c r="W275" s="48"/>
      <c r="X275" s="48">
        <v>5122.6000000000004</v>
      </c>
      <c r="Y275" s="48"/>
      <c r="Z275" s="48">
        <v>6304.8</v>
      </c>
      <c r="AA275" s="48"/>
      <c r="AB275" s="48">
        <v>6698.9</v>
      </c>
      <c r="AC275" s="48"/>
      <c r="AD275" s="48">
        <f>52601.7+8.2</f>
        <v>52609.899999999994</v>
      </c>
      <c r="AE275" s="48"/>
      <c r="AF275" s="59"/>
      <c r="AG275" s="29"/>
    </row>
    <row r="276" spans="1:33" ht="37.5" x14ac:dyDescent="0.3">
      <c r="A276" s="44" t="s">
        <v>56</v>
      </c>
      <c r="B276" s="45">
        <f>H276+J276+L276+N276+P276+R276+T276+V276+X276+Z276+AB276+AD276</f>
        <v>83891.199999999997</v>
      </c>
      <c r="C276" s="46">
        <f>H276+X276+AB276+J276+L276+N276+P276+R276+T276</f>
        <v>38870.019999999997</v>
      </c>
      <c r="D276" s="46">
        <f>E276</f>
        <v>38870.019999999997</v>
      </c>
      <c r="E276" s="45">
        <f>I276+K276+M276+O276+Q276+S276+U276+W276+Y276+AA276+AC276+AE276</f>
        <v>38870.019999999997</v>
      </c>
      <c r="F276" s="73">
        <f>IFERROR(E276/B276*100,0)</f>
        <v>46.333846696673788</v>
      </c>
      <c r="G276" s="73">
        <f>IFERROR(E276/C276*100,0)</f>
        <v>100</v>
      </c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>
        <v>38870.019999999997</v>
      </c>
      <c r="U276" s="48">
        <v>38870.019999999997</v>
      </c>
      <c r="V276" s="48"/>
      <c r="W276" s="48"/>
      <c r="X276" s="48"/>
      <c r="Y276" s="48"/>
      <c r="Z276" s="48"/>
      <c r="AA276" s="48"/>
      <c r="AB276" s="48"/>
      <c r="AC276" s="48"/>
      <c r="AD276" s="48">
        <v>45021.18</v>
      </c>
      <c r="AE276" s="48"/>
      <c r="AF276" s="59"/>
      <c r="AG276" s="29"/>
    </row>
    <row r="277" spans="1:33" ht="18.75" x14ac:dyDescent="0.3">
      <c r="A277" s="44" t="s">
        <v>31</v>
      </c>
      <c r="B277" s="45">
        <f>H277+J277+L277+N277+P277+R277+T277+V277+X277+Z277+AB277+AD277</f>
        <v>157423.6</v>
      </c>
      <c r="C277" s="46">
        <f>H277+J277+L277+N277+P277+R277+T277</f>
        <v>157423.6</v>
      </c>
      <c r="D277" s="46">
        <f>E277</f>
        <v>157423.6</v>
      </c>
      <c r="E277" s="45">
        <f>I277+K277+M277+O277+Q277+S277+U277+W277+Y277+AA277+AC277+AE277</f>
        <v>157423.6</v>
      </c>
      <c r="F277" s="73">
        <f>IFERROR(E277/B277*100,0)</f>
        <v>100</v>
      </c>
      <c r="G277" s="73">
        <f>IFERROR(E277/C277*100,0)</f>
        <v>100</v>
      </c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>
        <v>157423.6</v>
      </c>
      <c r="U277" s="27">
        <v>157423.6</v>
      </c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59"/>
      <c r="AG277" s="29"/>
    </row>
    <row r="278" spans="1:33" ht="18.75" x14ac:dyDescent="0.3">
      <c r="A278" s="44" t="s">
        <v>32</v>
      </c>
      <c r="B278" s="45">
        <f>H278+J278+L278+N278+P278+R278+T278+V278+X278+Z278+AB278+AD278</f>
        <v>0</v>
      </c>
      <c r="C278" s="46"/>
      <c r="D278" s="124"/>
      <c r="E278" s="124"/>
      <c r="F278" s="124"/>
      <c r="G278" s="124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61"/>
      <c r="AG278" s="29"/>
    </row>
    <row r="279" spans="1:33" ht="20.25" x14ac:dyDescent="0.25">
      <c r="A279" s="65" t="s">
        <v>37</v>
      </c>
      <c r="B279" s="66"/>
      <c r="C279" s="67"/>
      <c r="D279" s="67"/>
      <c r="E279" s="66"/>
      <c r="F279" s="68"/>
      <c r="G279" s="68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70"/>
      <c r="AF279" s="71"/>
      <c r="AG279" s="29"/>
    </row>
    <row r="280" spans="1:33" ht="20.25" x14ac:dyDescent="0.25">
      <c r="A280" s="34" t="s">
        <v>102</v>
      </c>
      <c r="B280" s="35" t="s">
        <v>65</v>
      </c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27"/>
      <c r="AF280" s="91"/>
      <c r="AG280" s="29"/>
    </row>
    <row r="281" spans="1:33" ht="18.75" x14ac:dyDescent="0.3">
      <c r="A281" s="54" t="s">
        <v>28</v>
      </c>
      <c r="B281" s="27">
        <f>H281+J281+L281+N281+P281+R281+T281+V281+X281+Z281+AB281+AD281</f>
        <v>60032.600000000006</v>
      </c>
      <c r="C281" s="27">
        <f>C282+C283+C284+C285</f>
        <v>54396.600000000006</v>
      </c>
      <c r="D281" s="27">
        <f>D282+D283+D284+D285</f>
        <v>45930.7</v>
      </c>
      <c r="E281" s="27">
        <f>E282+E283+E284+E285</f>
        <v>45930.7</v>
      </c>
      <c r="F281" s="57">
        <f>E281/B281*100</f>
        <v>76.509596452594081</v>
      </c>
      <c r="G281" s="57">
        <f>E281/C281*100</f>
        <v>84.436711117974269</v>
      </c>
      <c r="H281" s="27">
        <f t="shared" ref="H281:AD281" si="111">H282+H283+H284+H285</f>
        <v>5028.7</v>
      </c>
      <c r="I281" s="27">
        <f>I282+I283+I284+I285</f>
        <v>3957.2</v>
      </c>
      <c r="J281" s="27">
        <f t="shared" si="111"/>
        <v>4289.6000000000004</v>
      </c>
      <c r="K281" s="27">
        <f>K282+K283+K284+K285</f>
        <v>4134.3</v>
      </c>
      <c r="L281" s="27">
        <f t="shared" si="111"/>
        <v>4336.7</v>
      </c>
      <c r="M281" s="27">
        <f>M282+M283+M284+M285</f>
        <v>3372.5</v>
      </c>
      <c r="N281" s="27">
        <f t="shared" si="111"/>
        <v>4157.2</v>
      </c>
      <c r="O281" s="27">
        <f>O282+O283+O284+O285</f>
        <v>3347.6</v>
      </c>
      <c r="P281" s="27">
        <f t="shared" si="111"/>
        <v>8357.2000000000007</v>
      </c>
      <c r="Q281" s="27">
        <f>Q282+Q283+Q284+Q285</f>
        <v>5074.6000000000004</v>
      </c>
      <c r="R281" s="27">
        <f t="shared" si="111"/>
        <v>7302.5999999999995</v>
      </c>
      <c r="S281" s="27">
        <f>S282+S283+S284+S285</f>
        <v>5620</v>
      </c>
      <c r="T281" s="27">
        <f t="shared" si="111"/>
        <v>4975.3</v>
      </c>
      <c r="U281" s="27">
        <f>U282+U283+U284+U285</f>
        <v>5856.7</v>
      </c>
      <c r="V281" s="27">
        <f t="shared" si="111"/>
        <v>1693.4</v>
      </c>
      <c r="W281" s="27">
        <f>W282+W283+W284+W285</f>
        <v>1608</v>
      </c>
      <c r="X281" s="27">
        <f t="shared" si="111"/>
        <v>2776.4</v>
      </c>
      <c r="Y281" s="27">
        <f>Y282+Y283+Y284+Y285</f>
        <v>2627</v>
      </c>
      <c r="Z281" s="27">
        <f>Z282+Z283+Z284+Z285</f>
        <v>11479.5</v>
      </c>
      <c r="AA281" s="27">
        <f>AA282+AA283+AA284+AA285</f>
        <v>10518.9</v>
      </c>
      <c r="AB281" s="27">
        <f t="shared" si="111"/>
        <v>3409.9</v>
      </c>
      <c r="AC281" s="27">
        <f>AC282+AC283+AC284+AC285</f>
        <v>0</v>
      </c>
      <c r="AD281" s="27">
        <f t="shared" si="111"/>
        <v>2226.0999999999995</v>
      </c>
      <c r="AE281" s="27">
        <f>AE282+AE283+AE284+AE285</f>
        <v>0</v>
      </c>
      <c r="AF281" s="91"/>
      <c r="AG281" s="29"/>
    </row>
    <row r="282" spans="1:33" ht="18.75" x14ac:dyDescent="0.3">
      <c r="A282" s="44" t="s">
        <v>29</v>
      </c>
      <c r="B282" s="48">
        <f t="shared" ref="B282:E283" si="112">B288+B294+B300</f>
        <v>0</v>
      </c>
      <c r="C282" s="48">
        <f t="shared" si="112"/>
        <v>0</v>
      </c>
      <c r="D282" s="48">
        <f t="shared" si="112"/>
        <v>0</v>
      </c>
      <c r="E282" s="48">
        <f t="shared" si="112"/>
        <v>0</v>
      </c>
      <c r="F282" s="73">
        <f>IFERROR(E282/B282*100,0)</f>
        <v>0</v>
      </c>
      <c r="G282" s="73">
        <f>IFERROR(E282/C282*100,0)</f>
        <v>0</v>
      </c>
      <c r="H282" s="48">
        <f>H288+H294+H300</f>
        <v>0</v>
      </c>
      <c r="I282" s="48">
        <f t="shared" ref="I282:AE283" si="113">I288+I294+I300</f>
        <v>0</v>
      </c>
      <c r="J282" s="48">
        <f t="shared" si="113"/>
        <v>0</v>
      </c>
      <c r="K282" s="48">
        <f t="shared" si="113"/>
        <v>0</v>
      </c>
      <c r="L282" s="48">
        <f t="shared" si="113"/>
        <v>0</v>
      </c>
      <c r="M282" s="48">
        <f t="shared" si="113"/>
        <v>0</v>
      </c>
      <c r="N282" s="48">
        <f t="shared" si="113"/>
        <v>0</v>
      </c>
      <c r="O282" s="48">
        <f t="shared" si="113"/>
        <v>0</v>
      </c>
      <c r="P282" s="48">
        <f t="shared" si="113"/>
        <v>0</v>
      </c>
      <c r="Q282" s="48">
        <f t="shared" si="113"/>
        <v>0</v>
      </c>
      <c r="R282" s="48">
        <f t="shared" si="113"/>
        <v>0</v>
      </c>
      <c r="S282" s="48">
        <f t="shared" si="113"/>
        <v>0</v>
      </c>
      <c r="T282" s="48">
        <f t="shared" si="113"/>
        <v>0</v>
      </c>
      <c r="U282" s="48">
        <f t="shared" si="113"/>
        <v>0</v>
      </c>
      <c r="V282" s="48">
        <f t="shared" si="113"/>
        <v>0</v>
      </c>
      <c r="W282" s="48">
        <f t="shared" si="113"/>
        <v>0</v>
      </c>
      <c r="X282" s="48">
        <f t="shared" si="113"/>
        <v>0</v>
      </c>
      <c r="Y282" s="48">
        <f t="shared" si="113"/>
        <v>0</v>
      </c>
      <c r="Z282" s="48">
        <f t="shared" si="113"/>
        <v>0</v>
      </c>
      <c r="AA282" s="48">
        <f t="shared" si="113"/>
        <v>0</v>
      </c>
      <c r="AB282" s="48">
        <f t="shared" si="113"/>
        <v>0</v>
      </c>
      <c r="AC282" s="48">
        <f t="shared" si="113"/>
        <v>0</v>
      </c>
      <c r="AD282" s="48">
        <f t="shared" si="113"/>
        <v>0</v>
      </c>
      <c r="AE282" s="48">
        <f t="shared" si="113"/>
        <v>0</v>
      </c>
      <c r="AF282" s="91"/>
      <c r="AG282" s="29"/>
    </row>
    <row r="283" spans="1:33" ht="18.75" x14ac:dyDescent="0.3">
      <c r="A283" s="44" t="s">
        <v>30</v>
      </c>
      <c r="B283" s="48">
        <f t="shared" si="112"/>
        <v>60032.600000000006</v>
      </c>
      <c r="C283" s="48">
        <f t="shared" si="112"/>
        <v>54396.600000000006</v>
      </c>
      <c r="D283" s="48">
        <f t="shared" si="112"/>
        <v>45930.7</v>
      </c>
      <c r="E283" s="48">
        <f t="shared" si="112"/>
        <v>45930.7</v>
      </c>
      <c r="F283" s="73">
        <f>IFERROR(E283/B283*100,0)</f>
        <v>76.509596452594081</v>
      </c>
      <c r="G283" s="73">
        <f>IFERROR(E283/C283*100,0)</f>
        <v>84.436711117974269</v>
      </c>
      <c r="H283" s="48">
        <f>H289+H295+H301</f>
        <v>5028.7</v>
      </c>
      <c r="I283" s="48">
        <f t="shared" si="113"/>
        <v>3957.2</v>
      </c>
      <c r="J283" s="48">
        <f t="shared" si="113"/>
        <v>4289.6000000000004</v>
      </c>
      <c r="K283" s="48">
        <f t="shared" si="113"/>
        <v>4134.3</v>
      </c>
      <c r="L283" s="48">
        <f t="shared" si="113"/>
        <v>4336.7</v>
      </c>
      <c r="M283" s="48">
        <f t="shared" si="113"/>
        <v>3372.5</v>
      </c>
      <c r="N283" s="48">
        <f t="shared" si="113"/>
        <v>4157.2</v>
      </c>
      <c r="O283" s="48">
        <f t="shared" si="113"/>
        <v>3347.6</v>
      </c>
      <c r="P283" s="48">
        <f t="shared" si="113"/>
        <v>8357.2000000000007</v>
      </c>
      <c r="Q283" s="48">
        <f t="shared" si="113"/>
        <v>5074.6000000000004</v>
      </c>
      <c r="R283" s="48">
        <f t="shared" si="113"/>
        <v>7302.5999999999995</v>
      </c>
      <c r="S283" s="48">
        <v>5620</v>
      </c>
      <c r="T283" s="48">
        <f t="shared" si="113"/>
        <v>4975.3</v>
      </c>
      <c r="U283" s="48">
        <f t="shared" si="113"/>
        <v>5856.7</v>
      </c>
      <c r="V283" s="48">
        <f t="shared" si="113"/>
        <v>1693.4</v>
      </c>
      <c r="W283" s="48">
        <f t="shared" si="113"/>
        <v>1608</v>
      </c>
      <c r="X283" s="48">
        <f t="shared" si="113"/>
        <v>2776.4</v>
      </c>
      <c r="Y283" s="48">
        <f t="shared" si="113"/>
        <v>2627</v>
      </c>
      <c r="Z283" s="48">
        <f t="shared" si="113"/>
        <v>11479.5</v>
      </c>
      <c r="AA283" s="48">
        <f t="shared" si="113"/>
        <v>10518.9</v>
      </c>
      <c r="AB283" s="48">
        <f t="shared" si="113"/>
        <v>3409.9</v>
      </c>
      <c r="AC283" s="48">
        <f t="shared" si="113"/>
        <v>0</v>
      </c>
      <c r="AD283" s="48">
        <f t="shared" si="113"/>
        <v>2226.0999999999995</v>
      </c>
      <c r="AE283" s="48">
        <f t="shared" si="113"/>
        <v>0</v>
      </c>
      <c r="AF283" s="48"/>
      <c r="AG283" s="29"/>
    </row>
    <row r="284" spans="1:33" ht="18.75" x14ac:dyDescent="0.3">
      <c r="A284" s="44" t="s">
        <v>31</v>
      </c>
      <c r="B284" s="124"/>
      <c r="C284" s="124"/>
      <c r="D284" s="124"/>
      <c r="E284" s="124"/>
      <c r="F284" s="73">
        <f>IFERROR(E284/B284*100,0)</f>
        <v>0</v>
      </c>
      <c r="G284" s="73">
        <f>IFERROR(E284/C284*100,0)</f>
        <v>0</v>
      </c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91"/>
      <c r="AG284" s="29"/>
    </row>
    <row r="285" spans="1:33" ht="18.75" x14ac:dyDescent="0.3">
      <c r="A285" s="44" t="s">
        <v>32</v>
      </c>
      <c r="B285" s="48">
        <f>B297</f>
        <v>0</v>
      </c>
      <c r="C285" s="48">
        <f>C297</f>
        <v>0</v>
      </c>
      <c r="D285" s="48">
        <f>D297</f>
        <v>0</v>
      </c>
      <c r="E285" s="48">
        <f>E297</f>
        <v>0</v>
      </c>
      <c r="F285" s="73">
        <f>IFERROR(E285/B285*100,0)</f>
        <v>0</v>
      </c>
      <c r="G285" s="73">
        <f>IFERROR(E285/C285*100,0)</f>
        <v>0</v>
      </c>
      <c r="H285" s="48">
        <f t="shared" ref="H285:AE285" si="114">H297</f>
        <v>0</v>
      </c>
      <c r="I285" s="48">
        <f t="shared" si="114"/>
        <v>0</v>
      </c>
      <c r="J285" s="48">
        <f t="shared" si="114"/>
        <v>0</v>
      </c>
      <c r="K285" s="48">
        <f t="shared" si="114"/>
        <v>0</v>
      </c>
      <c r="L285" s="48">
        <f t="shared" si="114"/>
        <v>0</v>
      </c>
      <c r="M285" s="48">
        <f t="shared" si="114"/>
        <v>0</v>
      </c>
      <c r="N285" s="48">
        <f t="shared" si="114"/>
        <v>0</v>
      </c>
      <c r="O285" s="48">
        <f t="shared" si="114"/>
        <v>0</v>
      </c>
      <c r="P285" s="48">
        <f t="shared" si="114"/>
        <v>0</v>
      </c>
      <c r="Q285" s="48">
        <f t="shared" si="114"/>
        <v>0</v>
      </c>
      <c r="R285" s="48">
        <f t="shared" si="114"/>
        <v>0</v>
      </c>
      <c r="S285" s="48">
        <f t="shared" si="114"/>
        <v>0</v>
      </c>
      <c r="T285" s="48">
        <f t="shared" si="114"/>
        <v>0</v>
      </c>
      <c r="U285" s="48">
        <f t="shared" si="114"/>
        <v>0</v>
      </c>
      <c r="V285" s="48">
        <f t="shared" si="114"/>
        <v>0</v>
      </c>
      <c r="W285" s="48">
        <f t="shared" si="114"/>
        <v>0</v>
      </c>
      <c r="X285" s="48">
        <f t="shared" si="114"/>
        <v>0</v>
      </c>
      <c r="Y285" s="48">
        <f t="shared" si="114"/>
        <v>0</v>
      </c>
      <c r="Z285" s="48">
        <f t="shared" si="114"/>
        <v>0</v>
      </c>
      <c r="AA285" s="48">
        <f t="shared" si="114"/>
        <v>0</v>
      </c>
      <c r="AB285" s="48">
        <f t="shared" si="114"/>
        <v>0</v>
      </c>
      <c r="AC285" s="48">
        <f t="shared" si="114"/>
        <v>0</v>
      </c>
      <c r="AD285" s="48">
        <f t="shared" si="114"/>
        <v>0</v>
      </c>
      <c r="AE285" s="48">
        <f t="shared" si="114"/>
        <v>0</v>
      </c>
      <c r="AF285" s="91"/>
      <c r="AG285" s="29"/>
    </row>
    <row r="286" spans="1:33" ht="18.75" x14ac:dyDescent="0.25">
      <c r="A286" s="50" t="s">
        <v>103</v>
      </c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2"/>
      <c r="AF286" s="91"/>
      <c r="AG286" s="29"/>
    </row>
    <row r="287" spans="1:33" ht="18.75" x14ac:dyDescent="0.3">
      <c r="A287" s="54" t="s">
        <v>28</v>
      </c>
      <c r="B287" s="27">
        <f>B288+B289+B290+B291</f>
        <v>46184.700000000004</v>
      </c>
      <c r="C287" s="27">
        <f>C288+C289+C290+C291</f>
        <v>42766.3</v>
      </c>
      <c r="D287" s="27">
        <f>D288+D289+D290+D291</f>
        <v>34501.899999999994</v>
      </c>
      <c r="E287" s="27">
        <f>E288+E289+E290+E291</f>
        <v>34501.899999999994</v>
      </c>
      <c r="F287" s="57">
        <f>E287/B287*100</f>
        <v>74.704176924392698</v>
      </c>
      <c r="G287" s="57">
        <f>E287/C287*100</f>
        <v>80.675438370866758</v>
      </c>
      <c r="H287" s="27">
        <f t="shared" ref="H287:AE287" si="115">H288+H289+H290+H291</f>
        <v>4228</v>
      </c>
      <c r="I287" s="27">
        <f t="shared" si="115"/>
        <v>3156.5</v>
      </c>
      <c r="J287" s="27">
        <f t="shared" si="115"/>
        <v>3119</v>
      </c>
      <c r="K287" s="27">
        <f t="shared" si="115"/>
        <v>2963.9</v>
      </c>
      <c r="L287" s="27">
        <f t="shared" si="115"/>
        <v>3024</v>
      </c>
      <c r="M287" s="27">
        <f t="shared" si="115"/>
        <v>2060.9</v>
      </c>
      <c r="N287" s="27">
        <f t="shared" si="115"/>
        <v>3085</v>
      </c>
      <c r="O287" s="27">
        <f t="shared" si="115"/>
        <v>2275.6999999999998</v>
      </c>
      <c r="P287" s="27">
        <f t="shared" si="115"/>
        <v>6540</v>
      </c>
      <c r="Q287" s="27">
        <f t="shared" si="115"/>
        <v>3257.4</v>
      </c>
      <c r="R287" s="27">
        <f t="shared" si="115"/>
        <v>6127</v>
      </c>
      <c r="S287" s="27">
        <f t="shared" si="115"/>
        <v>4258.3</v>
      </c>
      <c r="T287" s="27">
        <f t="shared" si="115"/>
        <v>3562</v>
      </c>
      <c r="U287" s="27">
        <f t="shared" si="115"/>
        <v>4443.3999999999996</v>
      </c>
      <c r="V287" s="27">
        <f t="shared" si="115"/>
        <v>908</v>
      </c>
      <c r="W287" s="27">
        <f t="shared" si="115"/>
        <v>908</v>
      </c>
      <c r="X287" s="27">
        <f t="shared" si="115"/>
        <v>1730</v>
      </c>
      <c r="Y287" s="27">
        <f t="shared" si="115"/>
        <v>1727</v>
      </c>
      <c r="Z287" s="27">
        <f t="shared" si="115"/>
        <v>10443.299999999999</v>
      </c>
      <c r="AA287" s="27">
        <f t="shared" si="115"/>
        <v>9450.7999999999993</v>
      </c>
      <c r="AB287" s="27">
        <f t="shared" si="115"/>
        <v>2280</v>
      </c>
      <c r="AC287" s="27">
        <f t="shared" si="115"/>
        <v>0</v>
      </c>
      <c r="AD287" s="27">
        <f t="shared" si="115"/>
        <v>1138.3999999999996</v>
      </c>
      <c r="AE287" s="27">
        <f t="shared" si="115"/>
        <v>0</v>
      </c>
      <c r="AF287" s="91"/>
      <c r="AG287" s="29"/>
    </row>
    <row r="288" spans="1:33" ht="18.75" x14ac:dyDescent="0.3">
      <c r="A288" s="44" t="s">
        <v>29</v>
      </c>
      <c r="B288" s="48">
        <f>H288+J288+L288+N288+P288+R288+T288+V288+X288+Z288+AB288+AD288</f>
        <v>0</v>
      </c>
      <c r="C288" s="46">
        <f>H288</f>
        <v>0</v>
      </c>
      <c r="D288" s="48">
        <f>E288</f>
        <v>0</v>
      </c>
      <c r="E288" s="74">
        <f>I288+K288+M288+O288+Q288+S288+U288+W288+Y288+AA288+AC288+AE288</f>
        <v>0</v>
      </c>
      <c r="F288" s="73">
        <f>IFERROR(E288/B288*100,0)</f>
        <v>0</v>
      </c>
      <c r="G288" s="73">
        <f>IFERROR(E288/C288*100,0)</f>
        <v>0</v>
      </c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91"/>
      <c r="AG288" s="29"/>
    </row>
    <row r="289" spans="1:33" ht="37.5" x14ac:dyDescent="0.3">
      <c r="A289" s="44" t="s">
        <v>30</v>
      </c>
      <c r="B289" s="48">
        <f>H289+J289+L289+N289+P289+R289+T289+V289+X289+Z289+AB289+AD289</f>
        <v>46184.700000000004</v>
      </c>
      <c r="C289" s="46">
        <f>H289+J289+L289+N289+P289+R289+T289+V289+X289+Z289</f>
        <v>42766.3</v>
      </c>
      <c r="D289" s="48">
        <f>E289</f>
        <v>34501.899999999994</v>
      </c>
      <c r="E289" s="74">
        <f>I289+K289+M289+O289+Q289+S289+U289+W289+Y289+AA289+AC289+AE289</f>
        <v>34501.899999999994</v>
      </c>
      <c r="F289" s="49">
        <f>E289/B289*100</f>
        <v>74.704176924392698</v>
      </c>
      <c r="G289" s="49">
        <f>E289/C289*100</f>
        <v>80.675438370866758</v>
      </c>
      <c r="H289" s="48">
        <v>4228</v>
      </c>
      <c r="I289" s="48">
        <v>3156.5</v>
      </c>
      <c r="J289" s="60">
        <v>3119</v>
      </c>
      <c r="K289" s="48">
        <v>2963.9</v>
      </c>
      <c r="L289" s="60">
        <v>3024</v>
      </c>
      <c r="M289" s="48">
        <v>2060.9</v>
      </c>
      <c r="N289" s="60">
        <v>3085</v>
      </c>
      <c r="O289" s="48">
        <v>2275.6999999999998</v>
      </c>
      <c r="P289" s="48">
        <v>6540</v>
      </c>
      <c r="Q289" s="48">
        <v>3257.4</v>
      </c>
      <c r="R289" s="60">
        <v>6127</v>
      </c>
      <c r="S289" s="48">
        <v>4258.3</v>
      </c>
      <c r="T289" s="60">
        <v>3562</v>
      </c>
      <c r="U289" s="48">
        <v>4443.3999999999996</v>
      </c>
      <c r="V289" s="48">
        <v>908</v>
      </c>
      <c r="W289" s="48">
        <v>908</v>
      </c>
      <c r="X289" s="48">
        <v>1730</v>
      </c>
      <c r="Y289" s="48">
        <f>1730-3</f>
        <v>1727</v>
      </c>
      <c r="Z289" s="48">
        <f>3385.2+4058.1+3000</f>
        <v>10443.299999999999</v>
      </c>
      <c r="AA289" s="48">
        <v>9450.7999999999993</v>
      </c>
      <c r="AB289" s="48">
        <v>2280</v>
      </c>
      <c r="AC289" s="48"/>
      <c r="AD289" s="48">
        <f>2433.6+1704.8-3000</f>
        <v>1138.3999999999996</v>
      </c>
      <c r="AE289" s="48"/>
      <c r="AF289" s="91" t="s">
        <v>104</v>
      </c>
      <c r="AG289" s="29"/>
    </row>
    <row r="290" spans="1:33" ht="18.75" x14ac:dyDescent="0.3">
      <c r="A290" s="44" t="s">
        <v>31</v>
      </c>
      <c r="B290" s="124"/>
      <c r="C290" s="46">
        <f>H290</f>
        <v>0</v>
      </c>
      <c r="D290" s="124"/>
      <c r="E290" s="124"/>
      <c r="F290" s="124"/>
      <c r="G290" s="124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91"/>
      <c r="AG290" s="29"/>
    </row>
    <row r="291" spans="1:33" ht="18.75" x14ac:dyDescent="0.3">
      <c r="A291" s="44" t="s">
        <v>32</v>
      </c>
      <c r="B291" s="124"/>
      <c r="C291" s="46">
        <f>H291</f>
        <v>0</v>
      </c>
      <c r="D291" s="124"/>
      <c r="E291" s="124"/>
      <c r="F291" s="124"/>
      <c r="G291" s="124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91"/>
      <c r="AG291" s="29"/>
    </row>
    <row r="292" spans="1:33" ht="18.75" x14ac:dyDescent="0.25">
      <c r="A292" s="50" t="s">
        <v>105</v>
      </c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2"/>
      <c r="AF292" s="91"/>
      <c r="AG292" s="29"/>
    </row>
    <row r="293" spans="1:33" ht="18.75" x14ac:dyDescent="0.3">
      <c r="A293" s="54" t="s">
        <v>28</v>
      </c>
      <c r="B293" s="27">
        <f>B294+B295+B296+B297</f>
        <v>100</v>
      </c>
      <c r="C293" s="27">
        <f>C294+C295+C296+C297</f>
        <v>34.4</v>
      </c>
      <c r="D293" s="27">
        <f>D294+D295+D296+D297</f>
        <v>34.4</v>
      </c>
      <c r="E293" s="27">
        <f>E294+E295+E296+E297</f>
        <v>34.4</v>
      </c>
      <c r="F293" s="77">
        <f>IFERROR(E293/B293*100,0)</f>
        <v>34.4</v>
      </c>
      <c r="G293" s="77">
        <f>IFERROR(E293/C293*100,0)</f>
        <v>100</v>
      </c>
      <c r="H293" s="27">
        <f>H294+H295+H296+H297</f>
        <v>0</v>
      </c>
      <c r="I293" s="27">
        <f t="shared" ref="I293:AE293" si="116">I294+I295+I296+I297</f>
        <v>0</v>
      </c>
      <c r="J293" s="27">
        <f t="shared" si="116"/>
        <v>0</v>
      </c>
      <c r="K293" s="27">
        <f t="shared" si="116"/>
        <v>0</v>
      </c>
      <c r="L293" s="27">
        <f t="shared" si="116"/>
        <v>0</v>
      </c>
      <c r="M293" s="27">
        <f t="shared" si="116"/>
        <v>0</v>
      </c>
      <c r="N293" s="27">
        <f t="shared" si="116"/>
        <v>0</v>
      </c>
      <c r="O293" s="27">
        <f t="shared" si="116"/>
        <v>0</v>
      </c>
      <c r="P293" s="58">
        <f t="shared" si="116"/>
        <v>0</v>
      </c>
      <c r="Q293" s="27">
        <f t="shared" si="116"/>
        <v>0</v>
      </c>
      <c r="R293" s="27">
        <f t="shared" si="116"/>
        <v>34.4</v>
      </c>
      <c r="S293" s="27">
        <f t="shared" si="116"/>
        <v>34.4</v>
      </c>
      <c r="T293" s="27">
        <f t="shared" si="116"/>
        <v>0</v>
      </c>
      <c r="U293" s="27">
        <f t="shared" si="116"/>
        <v>0</v>
      </c>
      <c r="V293" s="27">
        <f t="shared" si="116"/>
        <v>0</v>
      </c>
      <c r="W293" s="27">
        <f t="shared" si="116"/>
        <v>0</v>
      </c>
      <c r="X293" s="27">
        <f t="shared" si="116"/>
        <v>0</v>
      </c>
      <c r="Y293" s="27">
        <f t="shared" si="116"/>
        <v>0</v>
      </c>
      <c r="Z293" s="27">
        <f t="shared" si="116"/>
        <v>0</v>
      </c>
      <c r="AA293" s="27">
        <f t="shared" si="116"/>
        <v>0</v>
      </c>
      <c r="AB293" s="27">
        <f t="shared" si="116"/>
        <v>0</v>
      </c>
      <c r="AC293" s="27">
        <f t="shared" si="116"/>
        <v>0</v>
      </c>
      <c r="AD293" s="27">
        <f t="shared" si="116"/>
        <v>65.599999999999994</v>
      </c>
      <c r="AE293" s="27">
        <f t="shared" si="116"/>
        <v>0</v>
      </c>
      <c r="AF293" s="53"/>
      <c r="AG293" s="29"/>
    </row>
    <row r="294" spans="1:33" ht="18.75" x14ac:dyDescent="0.3">
      <c r="A294" s="44" t="s">
        <v>29</v>
      </c>
      <c r="B294" s="124"/>
      <c r="C294" s="46">
        <f>H294</f>
        <v>0</v>
      </c>
      <c r="D294" s="124"/>
      <c r="E294" s="124"/>
      <c r="F294" s="124"/>
      <c r="G294" s="124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59"/>
      <c r="AG294" s="29"/>
    </row>
    <row r="295" spans="1:33" ht="18.75" x14ac:dyDescent="0.3">
      <c r="A295" s="44" t="s">
        <v>30</v>
      </c>
      <c r="B295" s="48">
        <f>H295+J295+L295+N295+P295+R295+T295+V295+X295+Z295+AB295+AD295</f>
        <v>100</v>
      </c>
      <c r="C295" s="46">
        <f>H295+J295+L295+N295+P295+R295+T295+V295+X295+Z295+AB295</f>
        <v>34.4</v>
      </c>
      <c r="D295" s="48">
        <f>E295</f>
        <v>34.4</v>
      </c>
      <c r="E295" s="74">
        <f>I295+K295+M295+O295+Q295+S295+U295+W295+Y295+AA295+AC295+AE295</f>
        <v>34.4</v>
      </c>
      <c r="F295" s="73">
        <f>IFERROR(E295/B295*100,0)</f>
        <v>34.4</v>
      </c>
      <c r="G295" s="73">
        <f>IFERROR(E295/C295*100,0)</f>
        <v>100</v>
      </c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60">
        <v>34.4</v>
      </c>
      <c r="S295" s="48">
        <v>34.4</v>
      </c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>
        <f>100-34.4</f>
        <v>65.599999999999994</v>
      </c>
      <c r="AE295" s="48"/>
      <c r="AF295" s="59"/>
      <c r="AG295" s="29"/>
    </row>
    <row r="296" spans="1:33" ht="18.75" x14ac:dyDescent="0.3">
      <c r="A296" s="44" t="s">
        <v>31</v>
      </c>
      <c r="B296" s="124"/>
      <c r="C296" s="46">
        <f>H296</f>
        <v>0</v>
      </c>
      <c r="D296" s="124"/>
      <c r="E296" s="124"/>
      <c r="F296" s="124"/>
      <c r="G296" s="124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59"/>
      <c r="AG296" s="29"/>
    </row>
    <row r="297" spans="1:33" ht="18.75" x14ac:dyDescent="0.3">
      <c r="A297" s="44" t="s">
        <v>32</v>
      </c>
      <c r="B297" s="48">
        <f>H297+J297+L297+N297+P297+R297+T297+V297+X297+Z297+AB297+AD297</f>
        <v>0</v>
      </c>
      <c r="C297" s="46">
        <f>H297</f>
        <v>0</v>
      </c>
      <c r="D297" s="48">
        <f>E297</f>
        <v>0</v>
      </c>
      <c r="E297" s="131">
        <f>I297+K297+M297+O297+Q297+S297+U297+W297+Y297+AA297+AC297+AE297</f>
        <v>0</v>
      </c>
      <c r="F297" s="73">
        <f>IFERROR(E297/B297*100,0)</f>
        <v>0</v>
      </c>
      <c r="G297" s="73">
        <f>IFERROR(E297/C297*100,0)</f>
        <v>0</v>
      </c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61"/>
      <c r="AG297" s="29"/>
    </row>
    <row r="298" spans="1:33" ht="18.75" x14ac:dyDescent="0.25">
      <c r="A298" s="50" t="s">
        <v>106</v>
      </c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2"/>
      <c r="AF298" s="91"/>
      <c r="AG298" s="29"/>
    </row>
    <row r="299" spans="1:33" ht="18.75" x14ac:dyDescent="0.3">
      <c r="A299" s="54" t="s">
        <v>28</v>
      </c>
      <c r="B299" s="27">
        <f>B300+B301+B302+B303</f>
        <v>13747.9</v>
      </c>
      <c r="C299" s="27">
        <f>C300+C301+C302+C303</f>
        <v>11595.9</v>
      </c>
      <c r="D299" s="27">
        <f>D300+D301+D302+D303</f>
        <v>11394.4</v>
      </c>
      <c r="E299" s="27">
        <f>E300+E301+E302+E303</f>
        <v>11394.4</v>
      </c>
      <c r="F299" s="57">
        <f>E299/B299*100</f>
        <v>82.881021828788391</v>
      </c>
      <c r="G299" s="57">
        <f>E299/C299*100</f>
        <v>98.262316853370592</v>
      </c>
      <c r="H299" s="27">
        <f>H300+H301+H302+H303</f>
        <v>800.7</v>
      </c>
      <c r="I299" s="27">
        <f t="shared" ref="I299:AE299" si="117">I300+I301+I302+I303</f>
        <v>800.7</v>
      </c>
      <c r="J299" s="27">
        <f t="shared" si="117"/>
        <v>1170.5999999999999</v>
      </c>
      <c r="K299" s="27">
        <f t="shared" si="117"/>
        <v>1170.4000000000001</v>
      </c>
      <c r="L299" s="27">
        <f t="shared" si="117"/>
        <v>1312.7</v>
      </c>
      <c r="M299" s="27">
        <f t="shared" si="117"/>
        <v>1311.6</v>
      </c>
      <c r="N299" s="27">
        <f t="shared" si="117"/>
        <v>1072.2</v>
      </c>
      <c r="O299" s="27">
        <f t="shared" si="117"/>
        <v>1071.9000000000001</v>
      </c>
      <c r="P299" s="27">
        <f t="shared" si="117"/>
        <v>1817.2</v>
      </c>
      <c r="Q299" s="27">
        <f t="shared" si="117"/>
        <v>1817.2</v>
      </c>
      <c r="R299" s="27">
        <f t="shared" si="117"/>
        <v>1141.2</v>
      </c>
      <c r="S299" s="27">
        <f t="shared" si="117"/>
        <v>1141.2</v>
      </c>
      <c r="T299" s="27">
        <f t="shared" si="117"/>
        <v>1413.3</v>
      </c>
      <c r="U299" s="27">
        <f t="shared" si="117"/>
        <v>1413.3</v>
      </c>
      <c r="V299" s="27">
        <f t="shared" si="117"/>
        <v>785.4</v>
      </c>
      <c r="W299" s="27">
        <f t="shared" si="117"/>
        <v>700</v>
      </c>
      <c r="X299" s="27">
        <f t="shared" si="117"/>
        <v>1046.4000000000001</v>
      </c>
      <c r="Y299" s="27">
        <f t="shared" si="117"/>
        <v>900</v>
      </c>
      <c r="Z299" s="27">
        <f t="shared" si="117"/>
        <v>1036.2</v>
      </c>
      <c r="AA299" s="27">
        <f t="shared" si="117"/>
        <v>1068.0999999999999</v>
      </c>
      <c r="AB299" s="27">
        <f t="shared" si="117"/>
        <v>1129.9000000000001</v>
      </c>
      <c r="AC299" s="27">
        <f t="shared" si="117"/>
        <v>0</v>
      </c>
      <c r="AD299" s="27">
        <f t="shared" si="117"/>
        <v>1022.1000000000001</v>
      </c>
      <c r="AE299" s="27">
        <f t="shared" si="117"/>
        <v>0</v>
      </c>
      <c r="AF299" s="53" t="s">
        <v>107</v>
      </c>
      <c r="AG299" s="29">
        <f>C299-E299</f>
        <v>201.5</v>
      </c>
    </row>
    <row r="300" spans="1:33" ht="18.75" x14ac:dyDescent="0.3">
      <c r="A300" s="44" t="s">
        <v>29</v>
      </c>
      <c r="B300" s="124"/>
      <c r="C300" s="46">
        <f>H300</f>
        <v>0</v>
      </c>
      <c r="D300" s="124"/>
      <c r="E300" s="124"/>
      <c r="F300" s="123"/>
      <c r="G300" s="123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59"/>
      <c r="AG300" s="29"/>
    </row>
    <row r="301" spans="1:33" ht="18.75" x14ac:dyDescent="0.3">
      <c r="A301" s="44" t="s">
        <v>30</v>
      </c>
      <c r="B301" s="48">
        <f>H301+J301+L301+N301+P301+R301+T301+V301+X301+Z301+AB301+AD301</f>
        <v>13747.9</v>
      </c>
      <c r="C301" s="46">
        <f>H301+J301+L301+N301+P301+R301+T301+V301+X301+Z301</f>
        <v>11595.9</v>
      </c>
      <c r="D301" s="48">
        <f>E301</f>
        <v>11394.4</v>
      </c>
      <c r="E301" s="74">
        <f>I301+K301+M301+O301+Q301+S301+U301+W301+Y301+AA301+AC301+AE301</f>
        <v>11394.4</v>
      </c>
      <c r="F301" s="49">
        <f>E301/B301*100</f>
        <v>82.881021828788391</v>
      </c>
      <c r="G301" s="49">
        <f>E301/C301*100</f>
        <v>98.262316853370592</v>
      </c>
      <c r="H301" s="48">
        <v>800.7</v>
      </c>
      <c r="I301" s="48">
        <v>800.7</v>
      </c>
      <c r="J301" s="60">
        <v>1170.5999999999999</v>
      </c>
      <c r="K301" s="48">
        <v>1170.4000000000001</v>
      </c>
      <c r="L301" s="60">
        <v>1312.7</v>
      </c>
      <c r="M301" s="48">
        <v>1311.6</v>
      </c>
      <c r="N301" s="60">
        <v>1072.2</v>
      </c>
      <c r="O301" s="48">
        <f>1071.9</f>
        <v>1071.9000000000001</v>
      </c>
      <c r="P301" s="60">
        <v>1817.2</v>
      </c>
      <c r="Q301" s="48">
        <v>1817.2</v>
      </c>
      <c r="R301" s="60">
        <v>1141.2</v>
      </c>
      <c r="S301" s="48">
        <v>1141.2</v>
      </c>
      <c r="T301" s="60">
        <f>206+1207.3</f>
        <v>1413.3</v>
      </c>
      <c r="U301" s="48">
        <f>1207.3+206</f>
        <v>1413.3</v>
      </c>
      <c r="V301" s="48">
        <v>785.4</v>
      </c>
      <c r="W301" s="48">
        <v>700</v>
      </c>
      <c r="X301" s="48">
        <v>1046.4000000000001</v>
      </c>
      <c r="Y301" s="48">
        <v>900</v>
      </c>
      <c r="Z301" s="48">
        <v>1036.2</v>
      </c>
      <c r="AA301" s="48">
        <v>1068.0999999999999</v>
      </c>
      <c r="AB301" s="48">
        <v>1129.9000000000001</v>
      </c>
      <c r="AC301" s="48"/>
      <c r="AD301" s="48">
        <f>1038.4+189.7-206</f>
        <v>1022.1000000000001</v>
      </c>
      <c r="AE301" s="48"/>
      <c r="AF301" s="59"/>
      <c r="AG301" s="29"/>
    </row>
    <row r="302" spans="1:33" ht="18.75" x14ac:dyDescent="0.3">
      <c r="A302" s="44" t="s">
        <v>31</v>
      </c>
      <c r="B302" s="124"/>
      <c r="C302" s="46">
        <f>H302</f>
        <v>0</v>
      </c>
      <c r="D302" s="124"/>
      <c r="E302" s="124"/>
      <c r="F302" s="123"/>
      <c r="G302" s="123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59"/>
      <c r="AG302" s="29"/>
    </row>
    <row r="303" spans="1:33" ht="18.75" x14ac:dyDescent="0.3">
      <c r="A303" s="44" t="s">
        <v>32</v>
      </c>
      <c r="B303" s="124"/>
      <c r="C303" s="46">
        <f>H303</f>
        <v>0</v>
      </c>
      <c r="D303" s="124"/>
      <c r="E303" s="124"/>
      <c r="F303" s="123"/>
      <c r="G303" s="123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61"/>
      <c r="AG303" s="29"/>
    </row>
    <row r="304" spans="1:33" ht="20.25" x14ac:dyDescent="0.25">
      <c r="A304" s="34" t="s">
        <v>108</v>
      </c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27"/>
      <c r="AF304" s="91"/>
      <c r="AG304" s="29"/>
    </row>
    <row r="305" spans="1:33" ht="18.75" x14ac:dyDescent="0.25">
      <c r="A305" s="132" t="s">
        <v>28</v>
      </c>
      <c r="B305" s="27">
        <f>B306+B307+B309+B310</f>
        <v>254604.69</v>
      </c>
      <c r="C305" s="27">
        <f>C306+C307+C309+C310</f>
        <v>205163.49000000002</v>
      </c>
      <c r="D305" s="27">
        <f>D306+D307+D309+D310</f>
        <v>201990</v>
      </c>
      <c r="E305" s="27">
        <f>E306+E307+E309+E310</f>
        <v>202505</v>
      </c>
      <c r="F305" s="57">
        <f>E305/B305*100</f>
        <v>79.5370265960144</v>
      </c>
      <c r="G305" s="57">
        <f>E305/C305*100</f>
        <v>98.704209018865868</v>
      </c>
      <c r="H305" s="27">
        <f>H306+H307+H309+H310</f>
        <v>7024.7999999999993</v>
      </c>
      <c r="I305" s="27">
        <f t="shared" ref="I305:AE305" si="118">I306+I307+I309+I310</f>
        <v>5195.2</v>
      </c>
      <c r="J305" s="27">
        <f t="shared" si="118"/>
        <v>28788.200000000004</v>
      </c>
      <c r="K305" s="27">
        <f t="shared" si="118"/>
        <v>25961.3</v>
      </c>
      <c r="L305" s="27">
        <f>L306+L307+L309+L310</f>
        <v>28574.300000000003</v>
      </c>
      <c r="M305" s="27">
        <f t="shared" si="118"/>
        <v>18767</v>
      </c>
      <c r="N305" s="27">
        <f>N306+N307+N309+N310</f>
        <v>38392.800000000003</v>
      </c>
      <c r="O305" s="27">
        <f t="shared" si="118"/>
        <v>45017.100000000006</v>
      </c>
      <c r="P305" s="27">
        <f t="shared" si="118"/>
        <v>21565.599999999999</v>
      </c>
      <c r="Q305" s="27">
        <f t="shared" si="118"/>
        <v>21565.599999999999</v>
      </c>
      <c r="R305" s="27">
        <f t="shared" si="118"/>
        <v>26066.2</v>
      </c>
      <c r="S305" s="27">
        <f t="shared" si="118"/>
        <v>27597.1</v>
      </c>
      <c r="T305" s="27">
        <f t="shared" si="118"/>
        <v>515</v>
      </c>
      <c r="U305" s="27">
        <f t="shared" si="118"/>
        <v>515</v>
      </c>
      <c r="V305" s="27">
        <f t="shared" si="118"/>
        <v>17885.190000000002</v>
      </c>
      <c r="W305" s="27">
        <f t="shared" si="118"/>
        <v>17885.2</v>
      </c>
      <c r="X305" s="27">
        <f t="shared" si="118"/>
        <v>9795.2000000000007</v>
      </c>
      <c r="Y305" s="27">
        <f t="shared" si="118"/>
        <v>0</v>
      </c>
      <c r="Z305" s="27">
        <f t="shared" si="118"/>
        <v>30381</v>
      </c>
      <c r="AA305" s="27">
        <f t="shared" si="118"/>
        <v>40001.5</v>
      </c>
      <c r="AB305" s="27">
        <f t="shared" si="118"/>
        <v>18978.600000000002</v>
      </c>
      <c r="AC305" s="27">
        <f t="shared" si="118"/>
        <v>0</v>
      </c>
      <c r="AD305" s="27">
        <f t="shared" si="118"/>
        <v>26637.8</v>
      </c>
      <c r="AE305" s="27">
        <f t="shared" si="118"/>
        <v>0</v>
      </c>
      <c r="AF305" s="91"/>
      <c r="AG305" s="29"/>
    </row>
    <row r="306" spans="1:33" ht="18.75" x14ac:dyDescent="0.3">
      <c r="A306" s="44" t="s">
        <v>29</v>
      </c>
      <c r="B306" s="48">
        <f t="shared" ref="B306:E307" si="119">B313+B319</f>
        <v>149764.29999999999</v>
      </c>
      <c r="C306" s="48">
        <f t="shared" si="119"/>
        <v>112110.2</v>
      </c>
      <c r="D306" s="48">
        <f t="shared" si="119"/>
        <v>112004.40000000001</v>
      </c>
      <c r="E306" s="48">
        <f>E313+E319+E327+E331</f>
        <v>112519.40000000001</v>
      </c>
      <c r="F306" s="49">
        <f>E306/B306*100</f>
        <v>75.130989160968269</v>
      </c>
      <c r="G306" s="49">
        <f>E306/C306*100</f>
        <v>100.36499801088571</v>
      </c>
      <c r="H306" s="48">
        <f>H313+H319</f>
        <v>2880.2999999999993</v>
      </c>
      <c r="I306" s="48">
        <f t="shared" ref="I306:AE306" si="120">I313+I319</f>
        <v>1242.3</v>
      </c>
      <c r="J306" s="48">
        <f t="shared" si="120"/>
        <v>20212.7</v>
      </c>
      <c r="K306" s="48">
        <f t="shared" si="120"/>
        <v>18525.400000000001</v>
      </c>
      <c r="L306" s="48">
        <f t="shared" si="120"/>
        <v>19908</v>
      </c>
      <c r="M306" s="48">
        <f t="shared" si="120"/>
        <v>12872.2</v>
      </c>
      <c r="N306" s="48">
        <f t="shared" si="120"/>
        <v>17561.7</v>
      </c>
      <c r="O306" s="48">
        <f t="shared" si="120"/>
        <v>22479.200000000001</v>
      </c>
      <c r="P306" s="48">
        <f t="shared" si="120"/>
        <v>16867.8</v>
      </c>
      <c r="Q306" s="48">
        <f t="shared" si="120"/>
        <v>16867.8</v>
      </c>
      <c r="R306" s="48">
        <f t="shared" si="120"/>
        <v>8885.5</v>
      </c>
      <c r="S306" s="48">
        <f t="shared" si="120"/>
        <v>10344.799999999999</v>
      </c>
      <c r="T306" s="48">
        <f t="shared" si="120"/>
        <v>0</v>
      </c>
      <c r="U306" s="48">
        <f t="shared" si="120"/>
        <v>0</v>
      </c>
      <c r="V306" s="48">
        <f t="shared" si="120"/>
        <v>0</v>
      </c>
      <c r="W306" s="48">
        <f t="shared" si="120"/>
        <v>0</v>
      </c>
      <c r="X306" s="48">
        <f t="shared" si="120"/>
        <v>9103.4</v>
      </c>
      <c r="Y306" s="48">
        <f t="shared" si="120"/>
        <v>0</v>
      </c>
      <c r="Z306" s="48">
        <f t="shared" si="120"/>
        <v>16690.8</v>
      </c>
      <c r="AA306" s="48">
        <f t="shared" si="120"/>
        <v>29672.7</v>
      </c>
      <c r="AB306" s="48">
        <f t="shared" si="120"/>
        <v>14195.2</v>
      </c>
      <c r="AC306" s="48">
        <f t="shared" si="120"/>
        <v>0</v>
      </c>
      <c r="AD306" s="48">
        <f t="shared" si="120"/>
        <v>23458.9</v>
      </c>
      <c r="AE306" s="48">
        <f t="shared" si="120"/>
        <v>0</v>
      </c>
      <c r="AF306" s="91"/>
      <c r="AG306" s="29"/>
    </row>
    <row r="307" spans="1:33" ht="18.75" x14ac:dyDescent="0.3">
      <c r="A307" s="44" t="s">
        <v>30</v>
      </c>
      <c r="B307" s="48">
        <f>B314+B320+B327+B331</f>
        <v>82367.69</v>
      </c>
      <c r="C307" s="48">
        <f t="shared" si="119"/>
        <v>75813.19</v>
      </c>
      <c r="D307" s="48">
        <f t="shared" si="119"/>
        <v>74875.599999999991</v>
      </c>
      <c r="E307" s="48">
        <f t="shared" si="119"/>
        <v>74875.599999999991</v>
      </c>
      <c r="F307" s="49">
        <f>E307/B307*100</f>
        <v>90.904091155160458</v>
      </c>
      <c r="G307" s="49">
        <f>E307/C307*100</f>
        <v>98.763289079380499</v>
      </c>
      <c r="H307" s="48">
        <f>H314+H320+H327+H331</f>
        <v>3851</v>
      </c>
      <c r="I307" s="48">
        <f t="shared" ref="I307:AE307" si="121">I314+I320+I327+I331</f>
        <v>3851</v>
      </c>
      <c r="J307" s="48">
        <f t="shared" si="121"/>
        <v>5425.6</v>
      </c>
      <c r="K307" s="48">
        <f t="shared" si="121"/>
        <v>5425.6</v>
      </c>
      <c r="L307" s="48">
        <f t="shared" si="121"/>
        <v>5676.4</v>
      </c>
      <c r="M307" s="48">
        <f t="shared" si="121"/>
        <v>5054</v>
      </c>
      <c r="N307" s="48">
        <f t="shared" si="121"/>
        <v>17970.2</v>
      </c>
      <c r="O307" s="48">
        <f t="shared" si="121"/>
        <v>18312.599999999999</v>
      </c>
      <c r="P307" s="48">
        <f t="shared" si="121"/>
        <v>2251.3000000000002</v>
      </c>
      <c r="Q307" s="48">
        <f t="shared" si="121"/>
        <v>2251.3000000000002</v>
      </c>
      <c r="R307" s="48">
        <f t="shared" si="121"/>
        <v>16215.2</v>
      </c>
      <c r="S307" s="48">
        <f t="shared" si="121"/>
        <v>16215.2</v>
      </c>
      <c r="T307" s="48">
        <f t="shared" si="121"/>
        <v>515</v>
      </c>
      <c r="U307" s="48">
        <f t="shared" si="121"/>
        <v>515</v>
      </c>
      <c r="V307" s="48">
        <f t="shared" si="121"/>
        <v>17885.190000000002</v>
      </c>
      <c r="W307" s="48">
        <f t="shared" si="121"/>
        <v>17885.2</v>
      </c>
      <c r="X307" s="48">
        <f t="shared" si="121"/>
        <v>691.80000000000018</v>
      </c>
      <c r="Y307" s="48">
        <f t="shared" si="121"/>
        <v>0</v>
      </c>
      <c r="Z307" s="48">
        <f t="shared" si="121"/>
        <v>9156.2999999999993</v>
      </c>
      <c r="AA307" s="48">
        <f t="shared" si="121"/>
        <v>5880.7</v>
      </c>
      <c r="AB307" s="48">
        <f t="shared" si="121"/>
        <v>2124.6</v>
      </c>
      <c r="AC307" s="48">
        <f t="shared" si="121"/>
        <v>0</v>
      </c>
      <c r="AD307" s="48">
        <f t="shared" si="121"/>
        <v>605.1</v>
      </c>
      <c r="AE307" s="48">
        <f t="shared" si="121"/>
        <v>0</v>
      </c>
      <c r="AF307" s="91"/>
      <c r="AG307" s="29"/>
    </row>
    <row r="308" spans="1:33" ht="37.5" x14ac:dyDescent="0.3">
      <c r="A308" s="44" t="s">
        <v>56</v>
      </c>
      <c r="B308" s="48">
        <f>B321</f>
        <v>6759.8</v>
      </c>
      <c r="C308" s="48">
        <f>C321</f>
        <v>5166.9000000000005</v>
      </c>
      <c r="D308" s="48">
        <f>D321</f>
        <v>4545.1000000000004</v>
      </c>
      <c r="E308" s="48">
        <f>E321</f>
        <v>4545.1000000000004</v>
      </c>
      <c r="F308" s="49">
        <f>E308/B308*100</f>
        <v>67.237196366756407</v>
      </c>
      <c r="G308" s="49">
        <f>E308/C308*100</f>
        <v>87.965704774623077</v>
      </c>
      <c r="H308" s="48">
        <f t="shared" ref="H308:AE308" si="122">H321</f>
        <v>44.200000000000045</v>
      </c>
      <c r="I308" s="48">
        <f t="shared" si="122"/>
        <v>30.7</v>
      </c>
      <c r="J308" s="48">
        <f t="shared" si="122"/>
        <v>921.5</v>
      </c>
      <c r="K308" s="48">
        <f t="shared" si="122"/>
        <v>604.6</v>
      </c>
      <c r="L308" s="48">
        <f t="shared" si="122"/>
        <v>875.5</v>
      </c>
      <c r="M308" s="48">
        <f t="shared" si="122"/>
        <v>253</v>
      </c>
      <c r="N308" s="48">
        <f t="shared" si="122"/>
        <v>819.7</v>
      </c>
      <c r="O308" s="48">
        <f t="shared" si="122"/>
        <v>1270.9000000000001</v>
      </c>
      <c r="P308" s="48">
        <f t="shared" si="122"/>
        <v>742.7</v>
      </c>
      <c r="Q308" s="48">
        <f t="shared" si="122"/>
        <v>742.7</v>
      </c>
      <c r="R308" s="48">
        <f t="shared" si="122"/>
        <v>306.3</v>
      </c>
      <c r="S308" s="48">
        <f t="shared" si="122"/>
        <v>305.2</v>
      </c>
      <c r="T308" s="48">
        <f t="shared" si="122"/>
        <v>0</v>
      </c>
      <c r="U308" s="48">
        <f t="shared" si="122"/>
        <v>0</v>
      </c>
      <c r="V308" s="48">
        <f t="shared" si="122"/>
        <v>0</v>
      </c>
      <c r="W308" s="48">
        <f t="shared" si="122"/>
        <v>0</v>
      </c>
      <c r="X308" s="48">
        <f t="shared" si="122"/>
        <v>585.5</v>
      </c>
      <c r="Y308" s="48">
        <f t="shared" si="122"/>
        <v>0</v>
      </c>
      <c r="Z308" s="48">
        <f t="shared" si="122"/>
        <v>871.5</v>
      </c>
      <c r="AA308" s="48">
        <f t="shared" si="122"/>
        <v>1338</v>
      </c>
      <c r="AB308" s="48">
        <f t="shared" si="122"/>
        <v>803</v>
      </c>
      <c r="AC308" s="48">
        <f t="shared" si="122"/>
        <v>0</v>
      </c>
      <c r="AD308" s="48">
        <f t="shared" si="122"/>
        <v>789.89999999999986</v>
      </c>
      <c r="AE308" s="48">
        <f t="shared" si="122"/>
        <v>0</v>
      </c>
      <c r="AF308" s="91"/>
      <c r="AG308" s="29"/>
    </row>
    <row r="309" spans="1:33" ht="18.75" x14ac:dyDescent="0.3">
      <c r="A309" s="44" t="s">
        <v>31</v>
      </c>
      <c r="B309" s="46">
        <f t="shared" ref="B309:E310" si="123">B315+B322</f>
        <v>22472.699999999997</v>
      </c>
      <c r="C309" s="46">
        <f t="shared" si="123"/>
        <v>17240.099999999999</v>
      </c>
      <c r="D309" s="46">
        <f t="shared" si="123"/>
        <v>15110</v>
      </c>
      <c r="E309" s="46">
        <f t="shared" si="123"/>
        <v>15110</v>
      </c>
      <c r="F309" s="49">
        <f>E309/B309*100</f>
        <v>67.237136614648009</v>
      </c>
      <c r="G309" s="49">
        <f>E309/C309*100</f>
        <v>87.644503222139093</v>
      </c>
      <c r="H309" s="46">
        <f t="shared" ref="H309:AE310" si="124">H315+H322</f>
        <v>293.5</v>
      </c>
      <c r="I309" s="46">
        <f t="shared" si="124"/>
        <v>101.9</v>
      </c>
      <c r="J309" s="46">
        <f t="shared" si="124"/>
        <v>3149.9</v>
      </c>
      <c r="K309" s="46">
        <f t="shared" si="124"/>
        <v>2010.3</v>
      </c>
      <c r="L309" s="46">
        <f t="shared" si="124"/>
        <v>2989.9</v>
      </c>
      <c r="M309" s="46">
        <f t="shared" si="124"/>
        <v>840.8</v>
      </c>
      <c r="N309" s="46">
        <f t="shared" si="124"/>
        <v>2860.9</v>
      </c>
      <c r="O309" s="46">
        <f t="shared" si="124"/>
        <v>4225.3</v>
      </c>
      <c r="P309" s="46">
        <f t="shared" si="124"/>
        <v>2446.5</v>
      </c>
      <c r="Q309" s="46">
        <f t="shared" si="124"/>
        <v>2446.5</v>
      </c>
      <c r="R309" s="46">
        <f t="shared" si="124"/>
        <v>965.5</v>
      </c>
      <c r="S309" s="46">
        <f t="shared" si="124"/>
        <v>1037.0999999999999</v>
      </c>
      <c r="T309" s="46">
        <f t="shared" si="124"/>
        <v>0</v>
      </c>
      <c r="U309" s="46">
        <f t="shared" si="124"/>
        <v>0</v>
      </c>
      <c r="V309" s="46">
        <f t="shared" si="124"/>
        <v>0</v>
      </c>
      <c r="W309" s="46">
        <f t="shared" si="124"/>
        <v>0</v>
      </c>
      <c r="X309" s="46">
        <f t="shared" si="124"/>
        <v>0</v>
      </c>
      <c r="Y309" s="46">
        <f t="shared" si="124"/>
        <v>0</v>
      </c>
      <c r="Z309" s="46">
        <f t="shared" si="124"/>
        <v>4533.8999999999996</v>
      </c>
      <c r="AA309" s="46">
        <f t="shared" si="124"/>
        <v>4448.1000000000004</v>
      </c>
      <c r="AB309" s="46">
        <f t="shared" si="124"/>
        <v>2658.8</v>
      </c>
      <c r="AC309" s="46">
        <f t="shared" si="124"/>
        <v>0</v>
      </c>
      <c r="AD309" s="46">
        <f t="shared" si="124"/>
        <v>2573.8000000000002</v>
      </c>
      <c r="AE309" s="46">
        <f t="shared" si="124"/>
        <v>0</v>
      </c>
      <c r="AF309" s="91"/>
      <c r="AG309" s="29"/>
    </row>
    <row r="310" spans="1:33" ht="18.75" x14ac:dyDescent="0.3">
      <c r="A310" s="44" t="s">
        <v>32</v>
      </c>
      <c r="B310" s="48">
        <f t="shared" si="123"/>
        <v>0</v>
      </c>
      <c r="C310" s="48">
        <f t="shared" si="123"/>
        <v>0</v>
      </c>
      <c r="D310" s="48">
        <f t="shared" si="123"/>
        <v>0</v>
      </c>
      <c r="E310" s="48">
        <f t="shared" si="123"/>
        <v>0</v>
      </c>
      <c r="F310" s="73">
        <f>IFERROR(E310/B310*100,0)</f>
        <v>0</v>
      </c>
      <c r="G310" s="73">
        <f>IFERROR(E310/C310*100,0)</f>
        <v>0</v>
      </c>
      <c r="H310" s="48">
        <f t="shared" si="124"/>
        <v>0</v>
      </c>
      <c r="I310" s="48">
        <f t="shared" si="124"/>
        <v>0</v>
      </c>
      <c r="J310" s="48">
        <f t="shared" si="124"/>
        <v>0</v>
      </c>
      <c r="K310" s="48">
        <f t="shared" si="124"/>
        <v>0</v>
      </c>
      <c r="L310" s="48">
        <f t="shared" si="124"/>
        <v>0</v>
      </c>
      <c r="M310" s="48">
        <f t="shared" si="124"/>
        <v>0</v>
      </c>
      <c r="N310" s="48">
        <f t="shared" si="124"/>
        <v>0</v>
      </c>
      <c r="O310" s="48">
        <f t="shared" si="124"/>
        <v>0</v>
      </c>
      <c r="P310" s="48">
        <f t="shared" si="124"/>
        <v>0</v>
      </c>
      <c r="Q310" s="48">
        <f t="shared" si="124"/>
        <v>0</v>
      </c>
      <c r="R310" s="48">
        <f t="shared" si="124"/>
        <v>0</v>
      </c>
      <c r="S310" s="48">
        <f t="shared" si="124"/>
        <v>0</v>
      </c>
      <c r="T310" s="48">
        <f t="shared" si="124"/>
        <v>0</v>
      </c>
      <c r="U310" s="48">
        <f t="shared" si="124"/>
        <v>0</v>
      </c>
      <c r="V310" s="48">
        <f t="shared" si="124"/>
        <v>0</v>
      </c>
      <c r="W310" s="48">
        <f t="shared" si="124"/>
        <v>0</v>
      </c>
      <c r="X310" s="48">
        <f t="shared" si="124"/>
        <v>0</v>
      </c>
      <c r="Y310" s="48">
        <f t="shared" si="124"/>
        <v>0</v>
      </c>
      <c r="Z310" s="48">
        <f t="shared" si="124"/>
        <v>0</v>
      </c>
      <c r="AA310" s="48">
        <f t="shared" si="124"/>
        <v>0</v>
      </c>
      <c r="AB310" s="48">
        <f t="shared" si="124"/>
        <v>0</v>
      </c>
      <c r="AC310" s="48">
        <f t="shared" si="124"/>
        <v>0</v>
      </c>
      <c r="AD310" s="48">
        <f t="shared" si="124"/>
        <v>0</v>
      </c>
      <c r="AE310" s="48">
        <f t="shared" si="124"/>
        <v>0</v>
      </c>
      <c r="AF310" s="91"/>
      <c r="AG310" s="29"/>
    </row>
    <row r="311" spans="1:33" ht="18.75" x14ac:dyDescent="0.25">
      <c r="A311" s="50" t="s">
        <v>109</v>
      </c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2"/>
      <c r="AF311" s="91"/>
      <c r="AG311" s="29"/>
    </row>
    <row r="312" spans="1:33" ht="18.75" x14ac:dyDescent="0.25">
      <c r="A312" s="132" t="s">
        <v>28</v>
      </c>
      <c r="B312" s="27">
        <f>B313+B314+B316+B317</f>
        <v>49538.290000000008</v>
      </c>
      <c r="C312" s="27">
        <f>C313+C314+C316+C317</f>
        <v>49538.290000000008</v>
      </c>
      <c r="D312" s="27">
        <f>D313+D314+D316+D317</f>
        <v>48880.7</v>
      </c>
      <c r="E312" s="27">
        <f>E313+E314+E316+E317</f>
        <v>48880.7</v>
      </c>
      <c r="F312" s="77">
        <f>IFERROR(E312/B312*100,0)</f>
        <v>98.67256217362366</v>
      </c>
      <c r="G312" s="77">
        <f>IFERROR(E312/C312*100,0)</f>
        <v>98.67256217362366</v>
      </c>
      <c r="H312" s="27"/>
      <c r="I312" s="27"/>
      <c r="J312" s="27">
        <f>J313+J314+J315+J316</f>
        <v>0</v>
      </c>
      <c r="K312" s="27">
        <f t="shared" ref="K312:AB312" si="125">K313+K314+K315+K316</f>
        <v>0</v>
      </c>
      <c r="L312" s="27">
        <f t="shared" si="125"/>
        <v>0</v>
      </c>
      <c r="M312" s="27">
        <f t="shared" si="125"/>
        <v>0</v>
      </c>
      <c r="N312" s="27">
        <f t="shared" si="125"/>
        <v>12370.7</v>
      </c>
      <c r="O312" s="27">
        <f t="shared" si="125"/>
        <v>12370.7</v>
      </c>
      <c r="P312" s="58">
        <f t="shared" si="125"/>
        <v>0</v>
      </c>
      <c r="Q312" s="27">
        <f t="shared" si="125"/>
        <v>0</v>
      </c>
      <c r="R312" s="27">
        <f t="shared" si="125"/>
        <v>12744.1</v>
      </c>
      <c r="S312" s="27">
        <f t="shared" si="125"/>
        <v>12744.1</v>
      </c>
      <c r="T312" s="58">
        <f t="shared" si="125"/>
        <v>0</v>
      </c>
      <c r="U312" s="27">
        <f t="shared" si="125"/>
        <v>0</v>
      </c>
      <c r="V312" s="27">
        <f t="shared" si="125"/>
        <v>17885.190000000002</v>
      </c>
      <c r="W312" s="27">
        <f t="shared" si="125"/>
        <v>17885.2</v>
      </c>
      <c r="X312" s="27">
        <f t="shared" si="125"/>
        <v>0</v>
      </c>
      <c r="Y312" s="27">
        <f t="shared" si="125"/>
        <v>0</v>
      </c>
      <c r="Z312" s="27">
        <f t="shared" si="125"/>
        <v>6538.3</v>
      </c>
      <c r="AA312" s="27">
        <f t="shared" si="125"/>
        <v>5880.7</v>
      </c>
      <c r="AB312" s="27">
        <f t="shared" si="125"/>
        <v>0</v>
      </c>
      <c r="AC312" s="27">
        <f>AC313+AC314+AC315+AC316</f>
        <v>0</v>
      </c>
      <c r="AD312" s="27">
        <f>AD313+AE314+AD315+AD316</f>
        <v>0</v>
      </c>
      <c r="AE312" s="27">
        <f>AE313+AE314+AE315+AE316</f>
        <v>0</v>
      </c>
      <c r="AF312" s="91"/>
      <c r="AG312" s="29"/>
    </row>
    <row r="313" spans="1:33" ht="18.75" x14ac:dyDescent="0.25">
      <c r="A313" s="133" t="s">
        <v>29</v>
      </c>
      <c r="B313" s="48">
        <f>H313+J313+L313+N313+P313+R313+T313+V313+X313+Z313+AB313+AD313</f>
        <v>0</v>
      </c>
      <c r="C313" s="46">
        <f>H313</f>
        <v>0</v>
      </c>
      <c r="D313" s="48"/>
      <c r="E313" s="48"/>
      <c r="F313" s="134"/>
      <c r="G313" s="134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91"/>
      <c r="AG313" s="29"/>
    </row>
    <row r="314" spans="1:33" ht="37.5" x14ac:dyDescent="0.25">
      <c r="A314" s="133" t="s">
        <v>110</v>
      </c>
      <c r="B314" s="48">
        <f>H314+J314+L314+N314+P314+R314+T314+V314+X314+Z314+AB314+AD314</f>
        <v>49538.290000000008</v>
      </c>
      <c r="C314" s="46">
        <f>H314+J314+L314+N314+P314+R314+T314+V314+X314+Z314</f>
        <v>49538.290000000008</v>
      </c>
      <c r="D314" s="48">
        <f>E314</f>
        <v>48880.7</v>
      </c>
      <c r="E314" s="74">
        <f>I314+K314+M314+O314+Q314+S314+U314+W314+Y314+AA314+AC314+AE314</f>
        <v>48880.7</v>
      </c>
      <c r="F314" s="73">
        <f>IFERROR(E314/B314*100,0)</f>
        <v>98.67256217362366</v>
      </c>
      <c r="G314" s="73">
        <f>IFERROR(E314/C314*100,0)</f>
        <v>98.67256217362366</v>
      </c>
      <c r="H314" s="27"/>
      <c r="I314" s="27"/>
      <c r="J314" s="48"/>
      <c r="K314" s="48"/>
      <c r="L314" s="48"/>
      <c r="M314" s="48"/>
      <c r="N314" s="48">
        <v>12370.7</v>
      </c>
      <c r="O314" s="48">
        <v>12370.7</v>
      </c>
      <c r="P314" s="48"/>
      <c r="Q314" s="48"/>
      <c r="R314" s="60">
        <v>12744.1</v>
      </c>
      <c r="S314" s="48">
        <v>12744.1</v>
      </c>
      <c r="T314" s="48"/>
      <c r="U314" s="48"/>
      <c r="V314" s="48">
        <f>43000-12370.71-12744.1</f>
        <v>17885.190000000002</v>
      </c>
      <c r="W314" s="48">
        <v>17885.2</v>
      </c>
      <c r="X314" s="48"/>
      <c r="Y314" s="48"/>
      <c r="Z314" s="48">
        <v>6538.3</v>
      </c>
      <c r="AA314" s="48">
        <v>5880.7</v>
      </c>
      <c r="AB314" s="48"/>
      <c r="AC314" s="48"/>
      <c r="AD314" s="48"/>
      <c r="AE314" s="48"/>
      <c r="AF314" s="91" t="s">
        <v>111</v>
      </c>
      <c r="AG314" s="29"/>
    </row>
    <row r="315" spans="1:33" ht="18.75" x14ac:dyDescent="0.3">
      <c r="A315" s="44" t="s">
        <v>31</v>
      </c>
      <c r="B315" s="124"/>
      <c r="C315" s="46">
        <f>H315</f>
        <v>0</v>
      </c>
      <c r="D315" s="124"/>
      <c r="E315" s="124"/>
      <c r="F315" s="124"/>
      <c r="G315" s="124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91"/>
      <c r="AG315" s="29"/>
    </row>
    <row r="316" spans="1:33" ht="18.75" x14ac:dyDescent="0.3">
      <c r="A316" s="44" t="s">
        <v>32</v>
      </c>
      <c r="B316" s="48">
        <f>R316+X316+Z316+T316+V316</f>
        <v>0</v>
      </c>
      <c r="C316" s="46">
        <f>H316</f>
        <v>0</v>
      </c>
      <c r="D316" s="48"/>
      <c r="E316" s="74">
        <f>I316+K316+M316+O316+Q316+S316+U316+W316+Y316+AA316+AC316+AE316</f>
        <v>0</v>
      </c>
      <c r="F316" s="73">
        <f>IFERROR(E316/B316*100,0)</f>
        <v>0</v>
      </c>
      <c r="G316" s="73">
        <f>IFERROR(E316/C316*100,0)</f>
        <v>0</v>
      </c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91"/>
      <c r="AG316" s="29"/>
    </row>
    <row r="317" spans="1:33" ht="18.75" x14ac:dyDescent="0.25">
      <c r="A317" s="50" t="s">
        <v>112</v>
      </c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2"/>
      <c r="AF317" s="53" t="s">
        <v>113</v>
      </c>
      <c r="AG317" s="29"/>
    </row>
    <row r="318" spans="1:33" ht="18.75" x14ac:dyDescent="0.3">
      <c r="A318" s="54" t="s">
        <v>28</v>
      </c>
      <c r="B318" s="27">
        <f>B319+B320+B322+B323</f>
        <v>204264.09999999998</v>
      </c>
      <c r="C318" s="27">
        <f>C319+C320+C322+C323</f>
        <v>155625.20000000001</v>
      </c>
      <c r="D318" s="27">
        <f>D319+D320+D322+D323</f>
        <v>153109.30000000002</v>
      </c>
      <c r="E318" s="27">
        <f>E319+E320+E322+E323</f>
        <v>153109.30000000002</v>
      </c>
      <c r="F318" s="57">
        <f>E318/B318*100</f>
        <v>74.956539107948998</v>
      </c>
      <c r="G318" s="57">
        <f>E318/C318*100</f>
        <v>98.383359507329146</v>
      </c>
      <c r="H318" s="27">
        <f t="shared" ref="H318:AE318" si="126">H319+H320+H322+H323</f>
        <v>7024.7999999999993</v>
      </c>
      <c r="I318" s="27">
        <f>I319+I320+I322+I323</f>
        <v>5195.2</v>
      </c>
      <c r="J318" s="27">
        <f t="shared" si="126"/>
        <v>28788.200000000004</v>
      </c>
      <c r="K318" s="27">
        <f t="shared" si="126"/>
        <v>25961.3</v>
      </c>
      <c r="L318" s="27">
        <f>L319+L320+L322+L323</f>
        <v>28574.300000000003</v>
      </c>
      <c r="M318" s="27">
        <f t="shared" si="126"/>
        <v>18767</v>
      </c>
      <c r="N318" s="27">
        <f t="shared" si="126"/>
        <v>26022.100000000002</v>
      </c>
      <c r="O318" s="27">
        <f t="shared" si="126"/>
        <v>32646.399999999998</v>
      </c>
      <c r="P318" s="27">
        <f t="shared" si="126"/>
        <v>21565.599999999999</v>
      </c>
      <c r="Q318" s="27">
        <f t="shared" si="126"/>
        <v>21565.599999999999</v>
      </c>
      <c r="R318" s="27">
        <f t="shared" si="126"/>
        <v>13322.1</v>
      </c>
      <c r="S318" s="27">
        <f t="shared" si="126"/>
        <v>14853</v>
      </c>
      <c r="T318" s="27">
        <f t="shared" si="126"/>
        <v>0</v>
      </c>
      <c r="U318" s="27">
        <f t="shared" si="126"/>
        <v>0</v>
      </c>
      <c r="V318" s="27">
        <f t="shared" si="126"/>
        <v>0</v>
      </c>
      <c r="W318" s="27">
        <f t="shared" si="126"/>
        <v>0</v>
      </c>
      <c r="X318" s="27">
        <f t="shared" si="126"/>
        <v>9795.2000000000007</v>
      </c>
      <c r="Y318" s="27">
        <f t="shared" si="126"/>
        <v>0</v>
      </c>
      <c r="Z318" s="27">
        <f t="shared" si="126"/>
        <v>23842.699999999997</v>
      </c>
      <c r="AA318" s="27">
        <f t="shared" si="126"/>
        <v>34120.800000000003</v>
      </c>
      <c r="AB318" s="27">
        <f t="shared" si="126"/>
        <v>18978.600000000002</v>
      </c>
      <c r="AC318" s="27">
        <f t="shared" si="126"/>
        <v>0</v>
      </c>
      <c r="AD318" s="27">
        <f t="shared" si="126"/>
        <v>26350.5</v>
      </c>
      <c r="AE318" s="27">
        <f t="shared" si="126"/>
        <v>0</v>
      </c>
      <c r="AF318" s="59"/>
      <c r="AG318" s="29"/>
    </row>
    <row r="319" spans="1:33" ht="18.75" x14ac:dyDescent="0.3">
      <c r="A319" s="44" t="s">
        <v>29</v>
      </c>
      <c r="B319" s="135">
        <f>H319+J319+L319+N319+P319+R319+T319+V319+X319+Z319+AB319+AD319</f>
        <v>149764.29999999999</v>
      </c>
      <c r="C319" s="136">
        <f>H319+J319+L319+N319+P319+R319+X319+Z319</f>
        <v>112110.2</v>
      </c>
      <c r="D319" s="135">
        <f>E319</f>
        <v>112004.40000000001</v>
      </c>
      <c r="E319" s="137">
        <f>I319+K319+M319+O319+Q319+S319+U319+W319+Y319+AA319+AC319+AE319</f>
        <v>112004.40000000001</v>
      </c>
      <c r="F319" s="138">
        <f>E319/B319*100</f>
        <v>74.787115487469322</v>
      </c>
      <c r="G319" s="138">
        <f>E319/C319*100</f>
        <v>99.905628569032984</v>
      </c>
      <c r="H319" s="139">
        <f>12880.3-10000</f>
        <v>2880.2999999999993</v>
      </c>
      <c r="I319" s="140">
        <v>1242.3</v>
      </c>
      <c r="J319" s="135">
        <v>20212.7</v>
      </c>
      <c r="K319" s="135">
        <v>18525.400000000001</v>
      </c>
      <c r="L319" s="60">
        <v>19908</v>
      </c>
      <c r="M319" s="48">
        <v>12872.2</v>
      </c>
      <c r="N319" s="60">
        <v>17561.7</v>
      </c>
      <c r="O319" s="48">
        <v>22479.200000000001</v>
      </c>
      <c r="P319" s="60">
        <v>16867.8</v>
      </c>
      <c r="Q319" s="48">
        <v>16867.8</v>
      </c>
      <c r="R319" s="60">
        <v>8885.5</v>
      </c>
      <c r="S319" s="48">
        <v>10344.799999999999</v>
      </c>
      <c r="T319" s="48"/>
      <c r="U319" s="48"/>
      <c r="V319" s="48"/>
      <c r="W319" s="48"/>
      <c r="X319" s="48">
        <f>12106.8-3003.4</f>
        <v>9103.4</v>
      </c>
      <c r="Y319" s="48"/>
      <c r="Z319" s="48">
        <v>16690.8</v>
      </c>
      <c r="AA319" s="48">
        <v>29672.7</v>
      </c>
      <c r="AB319" s="48">
        <v>14195.2</v>
      </c>
      <c r="AC319" s="48"/>
      <c r="AD319" s="48">
        <f>13458.9+10000</f>
        <v>23458.9</v>
      </c>
      <c r="AE319" s="48"/>
      <c r="AF319" s="59"/>
      <c r="AG319" s="29"/>
    </row>
    <row r="320" spans="1:33" ht="18.75" x14ac:dyDescent="0.3">
      <c r="A320" s="44" t="s">
        <v>30</v>
      </c>
      <c r="B320" s="135">
        <f>H320+J320+L320+N320+P320+R320+T320+V320+X320+Z320+AB320+AD320</f>
        <v>32027.099999999995</v>
      </c>
      <c r="C320" s="136">
        <f>H320+J320+L320+N320+P320+R320</f>
        <v>26274.899999999998</v>
      </c>
      <c r="D320" s="135">
        <f>E320</f>
        <v>25994.899999999998</v>
      </c>
      <c r="E320" s="137">
        <f>I320+K320+M320+O320+Q320+S320+U320+W320+Y320+AA320+AC320+AE320</f>
        <v>25994.899999999998</v>
      </c>
      <c r="F320" s="138">
        <f>E320/B320*100</f>
        <v>81.165325614869914</v>
      </c>
      <c r="G320" s="138">
        <f>E320/C320*100</f>
        <v>98.93434418399309</v>
      </c>
      <c r="H320" s="139">
        <v>3851</v>
      </c>
      <c r="I320" s="140">
        <v>3851</v>
      </c>
      <c r="J320" s="139">
        <v>5425.6</v>
      </c>
      <c r="K320" s="135">
        <v>5425.6</v>
      </c>
      <c r="L320" s="60">
        <v>5676.4</v>
      </c>
      <c r="M320" s="48">
        <v>5054</v>
      </c>
      <c r="N320" s="60">
        <f>5490.6-2591.1+2700</f>
        <v>5599.5</v>
      </c>
      <c r="O320" s="48">
        <v>5941.9</v>
      </c>
      <c r="P320" s="60">
        <v>2251.3000000000002</v>
      </c>
      <c r="Q320" s="48">
        <v>2251.3000000000002</v>
      </c>
      <c r="R320" s="60">
        <v>3471.1</v>
      </c>
      <c r="S320" s="48">
        <v>3471.1</v>
      </c>
      <c r="T320" s="48"/>
      <c r="U320" s="48"/>
      <c r="V320" s="48"/>
      <c r="W320" s="48"/>
      <c r="X320" s="48">
        <f>3097.3-2405.5</f>
        <v>691.80000000000018</v>
      </c>
      <c r="Y320" s="48"/>
      <c r="Z320" s="48">
        <v>2618</v>
      </c>
      <c r="AA320" s="48"/>
      <c r="AB320" s="48">
        <v>2124.6</v>
      </c>
      <c r="AC320" s="48"/>
      <c r="AD320" s="48">
        <v>317.8</v>
      </c>
      <c r="AE320" s="48"/>
      <c r="AF320" s="59"/>
      <c r="AG320" s="29"/>
    </row>
    <row r="321" spans="1:33" ht="37.5" x14ac:dyDescent="0.3">
      <c r="A321" s="44" t="s">
        <v>56</v>
      </c>
      <c r="B321" s="136">
        <f>H321+J321+L321+N321+P321+R321+T321+V321+X321+Z321+AB321+AD321</f>
        <v>6759.8</v>
      </c>
      <c r="C321" s="136">
        <f>H321+J321+L321+N321+P321+R321+X321+Z321</f>
        <v>5166.9000000000005</v>
      </c>
      <c r="D321" s="135">
        <f>E321</f>
        <v>4545.1000000000004</v>
      </c>
      <c r="E321" s="137">
        <f>I321+K321+M321+O321+Q321+S321+U321+W321+Y321+AA321+AC321+AE321</f>
        <v>4545.1000000000004</v>
      </c>
      <c r="F321" s="49">
        <f>E321/B321*100</f>
        <v>67.237196366756407</v>
      </c>
      <c r="G321" s="49">
        <f>E321/C321*100</f>
        <v>87.965704774623077</v>
      </c>
      <c r="H321" s="48">
        <f>544.2-500</f>
        <v>44.200000000000045</v>
      </c>
      <c r="I321" s="141">
        <v>30.7</v>
      </c>
      <c r="J321" s="48">
        <v>921.5</v>
      </c>
      <c r="K321" s="48">
        <v>604.6</v>
      </c>
      <c r="L321" s="48">
        <v>875.5</v>
      </c>
      <c r="M321" s="48">
        <v>253</v>
      </c>
      <c r="N321" s="48">
        <v>819.7</v>
      </c>
      <c r="O321" s="48">
        <v>1270.9000000000001</v>
      </c>
      <c r="P321" s="48">
        <v>742.7</v>
      </c>
      <c r="Q321" s="48">
        <v>742.7</v>
      </c>
      <c r="R321" s="48">
        <v>306.3</v>
      </c>
      <c r="S321" s="48">
        <v>305.2</v>
      </c>
      <c r="T321" s="48"/>
      <c r="U321" s="48"/>
      <c r="V321" s="48"/>
      <c r="W321" s="48"/>
      <c r="X321" s="48">
        <v>585.5</v>
      </c>
      <c r="Y321" s="48"/>
      <c r="Z321" s="48">
        <v>871.5</v>
      </c>
      <c r="AA321" s="48">
        <v>1338</v>
      </c>
      <c r="AB321" s="48">
        <v>803</v>
      </c>
      <c r="AC321" s="48"/>
      <c r="AD321" s="48">
        <f>1029.1+500-739.2</f>
        <v>789.89999999999986</v>
      </c>
      <c r="AE321" s="48"/>
      <c r="AF321" s="37"/>
      <c r="AG321" s="29"/>
    </row>
    <row r="322" spans="1:33" ht="18.75" x14ac:dyDescent="0.3">
      <c r="A322" s="44" t="s">
        <v>31</v>
      </c>
      <c r="B322" s="136">
        <f>H322+J322+L322+N322+P322+R322+T322+V322+X322+Z322+AB322+AD322</f>
        <v>22472.699999999997</v>
      </c>
      <c r="C322" s="136">
        <f>H322+J322+L322+N322+P322+R322+Z322</f>
        <v>17240.099999999999</v>
      </c>
      <c r="D322" s="135">
        <f>E322</f>
        <v>15110</v>
      </c>
      <c r="E322" s="137">
        <f>I322+K322+M322+O322+Q322+S322+U322+W322+Y322+AA322+AC322+AE322</f>
        <v>15110</v>
      </c>
      <c r="F322" s="142">
        <f>E322/B322*100</f>
        <v>67.237136614648009</v>
      </c>
      <c r="G322" s="142">
        <f>E322/C322*100</f>
        <v>87.644503222139093</v>
      </c>
      <c r="H322" s="139">
        <f>1493.5-1200</f>
        <v>293.5</v>
      </c>
      <c r="I322" s="135">
        <v>101.9</v>
      </c>
      <c r="J322" s="135">
        <v>3149.9</v>
      </c>
      <c r="K322" s="135">
        <v>2010.3</v>
      </c>
      <c r="L322" s="60">
        <v>2989.9</v>
      </c>
      <c r="M322" s="48">
        <v>840.8</v>
      </c>
      <c r="N322" s="48">
        <v>2860.9</v>
      </c>
      <c r="O322" s="48">
        <v>4225.3</v>
      </c>
      <c r="P322" s="48">
        <v>2446.5</v>
      </c>
      <c r="Q322" s="48">
        <v>2446.5</v>
      </c>
      <c r="R322" s="48">
        <v>965.5</v>
      </c>
      <c r="S322" s="48">
        <v>1037.0999999999999</v>
      </c>
      <c r="T322" s="48"/>
      <c r="U322" s="48"/>
      <c r="V322" s="48"/>
      <c r="W322" s="48"/>
      <c r="X322" s="48"/>
      <c r="Y322" s="48"/>
      <c r="Z322" s="48">
        <f>2378.2+2155.7</f>
        <v>4533.8999999999996</v>
      </c>
      <c r="AA322" s="48">
        <v>4448.1000000000004</v>
      </c>
      <c r="AB322" s="48">
        <v>2658.8</v>
      </c>
      <c r="AC322" s="48"/>
      <c r="AD322" s="48">
        <f>3752+1200-2378.2</f>
        <v>2573.8000000000002</v>
      </c>
      <c r="AE322" s="48"/>
      <c r="AF322" s="91"/>
      <c r="AG322" s="87"/>
    </row>
    <row r="323" spans="1:33" ht="18.75" x14ac:dyDescent="0.3">
      <c r="A323" s="44" t="s">
        <v>32</v>
      </c>
      <c r="B323" s="124"/>
      <c r="C323" s="46">
        <f>H323</f>
        <v>0</v>
      </c>
      <c r="D323" s="124"/>
      <c r="E323" s="124"/>
      <c r="F323" s="123"/>
      <c r="G323" s="123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91"/>
      <c r="AG323" s="29"/>
    </row>
    <row r="324" spans="1:33" ht="18.75" x14ac:dyDescent="0.25">
      <c r="A324" s="80" t="s">
        <v>114</v>
      </c>
      <c r="B324" s="143"/>
      <c r="C324" s="144"/>
      <c r="D324" s="143"/>
      <c r="E324" s="143"/>
      <c r="F324" s="145"/>
      <c r="G324" s="123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86" t="s">
        <v>113</v>
      </c>
      <c r="AG324" s="29"/>
    </row>
    <row r="325" spans="1:33" ht="18.75" x14ac:dyDescent="0.3">
      <c r="A325" s="54" t="s">
        <v>28</v>
      </c>
      <c r="B325" s="27">
        <f>B326+B327</f>
        <v>515</v>
      </c>
      <c r="C325" s="27">
        <f t="shared" ref="C325:F325" si="127">C326+C327</f>
        <v>515</v>
      </c>
      <c r="D325" s="27">
        <f t="shared" si="127"/>
        <v>515</v>
      </c>
      <c r="E325" s="27">
        <f t="shared" si="127"/>
        <v>515</v>
      </c>
      <c r="F325" s="27" t="e">
        <f t="shared" si="127"/>
        <v>#DIV/0!</v>
      </c>
      <c r="G325" s="27" t="e">
        <f>G326+G327</f>
        <v>#DIV/0!</v>
      </c>
      <c r="H325" s="27">
        <f>H326+H327</f>
        <v>0</v>
      </c>
      <c r="I325" s="27">
        <f t="shared" ref="I325:AE325" si="128">I326+I327</f>
        <v>0</v>
      </c>
      <c r="J325" s="27">
        <f t="shared" si="128"/>
        <v>0</v>
      </c>
      <c r="K325" s="27">
        <f t="shared" si="128"/>
        <v>0</v>
      </c>
      <c r="L325" s="27">
        <f t="shared" si="128"/>
        <v>0</v>
      </c>
      <c r="M325" s="27">
        <f t="shared" si="128"/>
        <v>0</v>
      </c>
      <c r="N325" s="27">
        <f t="shared" si="128"/>
        <v>0</v>
      </c>
      <c r="O325" s="27">
        <f t="shared" si="128"/>
        <v>0</v>
      </c>
      <c r="P325" s="27">
        <f t="shared" si="128"/>
        <v>0</v>
      </c>
      <c r="Q325" s="27">
        <f t="shared" si="128"/>
        <v>0</v>
      </c>
      <c r="R325" s="27">
        <f t="shared" si="128"/>
        <v>0</v>
      </c>
      <c r="S325" s="27">
        <f t="shared" si="128"/>
        <v>0</v>
      </c>
      <c r="T325" s="27">
        <f t="shared" si="128"/>
        <v>515</v>
      </c>
      <c r="U325" s="27">
        <f t="shared" si="128"/>
        <v>515</v>
      </c>
      <c r="V325" s="27">
        <f t="shared" si="128"/>
        <v>0</v>
      </c>
      <c r="W325" s="27">
        <f t="shared" si="128"/>
        <v>0</v>
      </c>
      <c r="X325" s="27">
        <f t="shared" si="128"/>
        <v>0</v>
      </c>
      <c r="Y325" s="27">
        <f t="shared" si="128"/>
        <v>0</v>
      </c>
      <c r="Z325" s="27">
        <f t="shared" si="128"/>
        <v>0</v>
      </c>
      <c r="AA325" s="27">
        <f t="shared" si="128"/>
        <v>0</v>
      </c>
      <c r="AB325" s="27">
        <f t="shared" si="128"/>
        <v>0</v>
      </c>
      <c r="AC325" s="27">
        <f t="shared" si="128"/>
        <v>0</v>
      </c>
      <c r="AD325" s="27">
        <f t="shared" si="128"/>
        <v>0</v>
      </c>
      <c r="AE325" s="27">
        <f t="shared" si="128"/>
        <v>0</v>
      </c>
      <c r="AF325" s="91"/>
      <c r="AG325" s="29"/>
    </row>
    <row r="326" spans="1:33" ht="18.75" x14ac:dyDescent="0.3">
      <c r="A326" s="44" t="s">
        <v>29</v>
      </c>
      <c r="B326" s="135">
        <f>H326+J326+L326+N326+P326+R326+T326+V326+X326+Z326+AB326+AD326</f>
        <v>0</v>
      </c>
      <c r="C326" s="136">
        <f>H326+J326+L326+N326+P326+R326+X326+Z326</f>
        <v>0</v>
      </c>
      <c r="D326" s="135">
        <f>E326</f>
        <v>0</v>
      </c>
      <c r="E326" s="137">
        <f>I326+K326+M326+O326+Q326+S326+U326+W326+Y326+AA326+AC326+AE326</f>
        <v>0</v>
      </c>
      <c r="F326" s="138" t="e">
        <f>E326/B326*100</f>
        <v>#DIV/0!</v>
      </c>
      <c r="G326" s="138" t="e">
        <f>E326/C326*100</f>
        <v>#DIV/0!</v>
      </c>
      <c r="H326" s="139"/>
      <c r="I326" s="140"/>
      <c r="J326" s="135"/>
      <c r="K326" s="135"/>
      <c r="L326" s="60"/>
      <c r="M326" s="48"/>
      <c r="N326" s="60"/>
      <c r="O326" s="48"/>
      <c r="P326" s="60"/>
      <c r="Q326" s="48"/>
      <c r="R326" s="60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91"/>
      <c r="AG326" s="29"/>
    </row>
    <row r="327" spans="1:33" ht="18.75" x14ac:dyDescent="0.3">
      <c r="A327" s="44" t="s">
        <v>30</v>
      </c>
      <c r="B327" s="135">
        <f>H327+J327+L327+N327+P327+R327+T327+V327+X327+Z327+AB327+AD327</f>
        <v>515</v>
      </c>
      <c r="C327" s="136">
        <f>H327+J327+L327+N327+P327+R327+T327</f>
        <v>515</v>
      </c>
      <c r="D327" s="135">
        <f>E327</f>
        <v>515</v>
      </c>
      <c r="E327" s="137">
        <f>I327+K327+M327+O327+Q327+S327+U327+W327+Y327+AA327+AC327+AE327</f>
        <v>515</v>
      </c>
      <c r="F327" s="138">
        <f>E327/B327*100</f>
        <v>100</v>
      </c>
      <c r="G327" s="142">
        <f>E327/C327*100</f>
        <v>100</v>
      </c>
      <c r="H327" s="139"/>
      <c r="I327" s="140"/>
      <c r="J327" s="139"/>
      <c r="K327" s="135"/>
      <c r="L327" s="60"/>
      <c r="M327" s="48"/>
      <c r="N327" s="60"/>
      <c r="O327" s="48"/>
      <c r="P327" s="60"/>
      <c r="Q327" s="48"/>
      <c r="R327" s="60"/>
      <c r="S327" s="48"/>
      <c r="T327" s="48">
        <v>515</v>
      </c>
      <c r="U327" s="48">
        <v>515</v>
      </c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91"/>
      <c r="AG327" s="29"/>
    </row>
    <row r="328" spans="1:33" ht="56.25" x14ac:dyDescent="0.25">
      <c r="A328" s="146" t="s">
        <v>112</v>
      </c>
      <c r="B328" s="135"/>
      <c r="C328" s="136"/>
      <c r="D328" s="135"/>
      <c r="E328" s="137"/>
      <c r="F328" s="138"/>
      <c r="G328" s="142"/>
      <c r="H328" s="139"/>
      <c r="I328" s="140"/>
      <c r="J328" s="139"/>
      <c r="K328" s="135"/>
      <c r="L328" s="60"/>
      <c r="M328" s="48"/>
      <c r="N328" s="60"/>
      <c r="O328" s="48"/>
      <c r="P328" s="60"/>
      <c r="Q328" s="48"/>
      <c r="R328" s="60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86" t="s">
        <v>113</v>
      </c>
      <c r="AG328" s="29"/>
    </row>
    <row r="329" spans="1:33" ht="18.75" x14ac:dyDescent="0.3">
      <c r="A329" s="54" t="s">
        <v>28</v>
      </c>
      <c r="B329" s="27">
        <f>B330+B331+B332</f>
        <v>287.3</v>
      </c>
      <c r="C329" s="27">
        <f t="shared" ref="C329:G329" si="129">C330+C331+C332</f>
        <v>0</v>
      </c>
      <c r="D329" s="27">
        <f t="shared" si="129"/>
        <v>0</v>
      </c>
      <c r="E329" s="27">
        <f t="shared" si="129"/>
        <v>0</v>
      </c>
      <c r="F329" s="27" t="e">
        <f t="shared" si="129"/>
        <v>#DIV/0!</v>
      </c>
      <c r="G329" s="27" t="e">
        <f t="shared" si="129"/>
        <v>#DIV/0!</v>
      </c>
      <c r="H329" s="27">
        <f>H330+H331+H332</f>
        <v>0</v>
      </c>
      <c r="I329" s="27">
        <f t="shared" ref="I329:AE329" si="130">I330+I331+I332</f>
        <v>0</v>
      </c>
      <c r="J329" s="27">
        <f t="shared" si="130"/>
        <v>0</v>
      </c>
      <c r="K329" s="27">
        <f t="shared" si="130"/>
        <v>0</v>
      </c>
      <c r="L329" s="27">
        <f t="shared" si="130"/>
        <v>0</v>
      </c>
      <c r="M329" s="27">
        <f t="shared" si="130"/>
        <v>0</v>
      </c>
      <c r="N329" s="27">
        <f t="shared" si="130"/>
        <v>0</v>
      </c>
      <c r="O329" s="27">
        <f t="shared" si="130"/>
        <v>0</v>
      </c>
      <c r="P329" s="27">
        <f t="shared" si="130"/>
        <v>0</v>
      </c>
      <c r="Q329" s="27">
        <f t="shared" si="130"/>
        <v>0</v>
      </c>
      <c r="R329" s="27">
        <f t="shared" si="130"/>
        <v>0</v>
      </c>
      <c r="S329" s="27">
        <f t="shared" si="130"/>
        <v>0</v>
      </c>
      <c r="T329" s="27">
        <f t="shared" si="130"/>
        <v>0</v>
      </c>
      <c r="U329" s="27">
        <f t="shared" si="130"/>
        <v>0</v>
      </c>
      <c r="V329" s="27">
        <f t="shared" si="130"/>
        <v>0</v>
      </c>
      <c r="W329" s="27">
        <f t="shared" si="130"/>
        <v>0</v>
      </c>
      <c r="X329" s="27">
        <f t="shared" si="130"/>
        <v>0</v>
      </c>
      <c r="Y329" s="27">
        <f t="shared" si="130"/>
        <v>0</v>
      </c>
      <c r="Z329" s="27">
        <f t="shared" si="130"/>
        <v>0</v>
      </c>
      <c r="AA329" s="27">
        <f t="shared" si="130"/>
        <v>0</v>
      </c>
      <c r="AB329" s="27">
        <f t="shared" si="130"/>
        <v>0</v>
      </c>
      <c r="AC329" s="27">
        <f t="shared" si="130"/>
        <v>0</v>
      </c>
      <c r="AD329" s="27">
        <f t="shared" si="130"/>
        <v>287.3</v>
      </c>
      <c r="AE329" s="27">
        <f t="shared" si="130"/>
        <v>0</v>
      </c>
      <c r="AF329" s="91"/>
      <c r="AG329" s="29"/>
    </row>
    <row r="330" spans="1:33" ht="18.75" x14ac:dyDescent="0.3">
      <c r="A330" s="44" t="s">
        <v>29</v>
      </c>
      <c r="B330" s="135">
        <f>H330+J330+L330+N330+P330+R330+T330+V330+X330+Z330+AB330+AD330</f>
        <v>0</v>
      </c>
      <c r="C330" s="136">
        <f>H330+J330+L330+N330+P330+R330+X330+Z330</f>
        <v>0</v>
      </c>
      <c r="D330" s="135">
        <f>E330</f>
        <v>0</v>
      </c>
      <c r="E330" s="137">
        <f>I330+K330+M330+O330+Q330+S330+U330+W330+Y330+AA330+AC330+AE330</f>
        <v>0</v>
      </c>
      <c r="F330" s="138" t="e">
        <f>E330/B330*100</f>
        <v>#DIV/0!</v>
      </c>
      <c r="G330" s="138" t="e">
        <f>E330/C330*100</f>
        <v>#DIV/0!</v>
      </c>
      <c r="H330" s="139"/>
      <c r="I330" s="140"/>
      <c r="J330" s="135"/>
      <c r="K330" s="135"/>
      <c r="L330" s="60"/>
      <c r="M330" s="48"/>
      <c r="N330" s="60"/>
      <c r="O330" s="48"/>
      <c r="P330" s="60"/>
      <c r="Q330" s="48"/>
      <c r="R330" s="60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91"/>
      <c r="AG330" s="29"/>
    </row>
    <row r="331" spans="1:33" ht="18.75" x14ac:dyDescent="0.3">
      <c r="A331" s="44" t="s">
        <v>30</v>
      </c>
      <c r="B331" s="135">
        <f>H331+J331+L331+N331+P331+R331+T331+V331+X331+Z331+AB331+AD331</f>
        <v>287.3</v>
      </c>
      <c r="C331" s="136">
        <f>H331+J331+L331+N331+P331+R331</f>
        <v>0</v>
      </c>
      <c r="D331" s="135">
        <f>E331</f>
        <v>0</v>
      </c>
      <c r="E331" s="137">
        <f>I331+K331+M331+O331+Q331+S331+U331+W331+Y331+AA331+AC331+AE331</f>
        <v>0</v>
      </c>
      <c r="F331" s="138">
        <f>E331/B331*100</f>
        <v>0</v>
      </c>
      <c r="G331" s="138" t="e">
        <f>E331/C331*100</f>
        <v>#DIV/0!</v>
      </c>
      <c r="H331" s="139"/>
      <c r="I331" s="140"/>
      <c r="J331" s="139"/>
      <c r="K331" s="135"/>
      <c r="L331" s="60"/>
      <c r="M331" s="48"/>
      <c r="N331" s="60"/>
      <c r="O331" s="48"/>
      <c r="P331" s="60"/>
      <c r="Q331" s="48"/>
      <c r="R331" s="60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>
        <v>287.3</v>
      </c>
      <c r="AE331" s="48"/>
      <c r="AF331" s="91"/>
      <c r="AG331" s="29"/>
    </row>
    <row r="332" spans="1:33" ht="18.75" x14ac:dyDescent="0.3">
      <c r="A332" s="44" t="s">
        <v>31</v>
      </c>
      <c r="B332" s="136">
        <f>H332+J332+L332+N332+P332+R332+T332+V332+X332+Z332+AB332+AD332</f>
        <v>0</v>
      </c>
      <c r="C332" s="136">
        <f>H332+J332+L332+N332+P332+R332+Z332</f>
        <v>0</v>
      </c>
      <c r="D332" s="135">
        <f>E332</f>
        <v>0</v>
      </c>
      <c r="E332" s="137">
        <f>I332+K332+M332+O332+Q332+S332+U332+W332+Y332+AA332+AC332+AE332</f>
        <v>0</v>
      </c>
      <c r="F332" s="142" t="e">
        <f>E332/B332*100</f>
        <v>#DIV/0!</v>
      </c>
      <c r="G332" s="142" t="e">
        <f>E332/C332*100</f>
        <v>#DIV/0!</v>
      </c>
      <c r="H332" s="139"/>
      <c r="I332" s="135"/>
      <c r="J332" s="135"/>
      <c r="K332" s="135"/>
      <c r="L332" s="60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91"/>
      <c r="AG332" s="87"/>
    </row>
    <row r="333" spans="1:33" ht="56.25" x14ac:dyDescent="0.25">
      <c r="A333" s="132" t="s">
        <v>115</v>
      </c>
      <c r="B333" s="147"/>
      <c r="C333" s="147"/>
      <c r="D333" s="147"/>
      <c r="E333" s="147"/>
      <c r="F333" s="118"/>
      <c r="G333" s="118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99"/>
      <c r="AG333" s="29"/>
    </row>
    <row r="334" spans="1:33" ht="18.75" x14ac:dyDescent="0.3">
      <c r="A334" s="54" t="s">
        <v>28</v>
      </c>
      <c r="B334" s="27">
        <f>B335+B336+B338+B339</f>
        <v>1183031.24</v>
      </c>
      <c r="C334" s="27">
        <f>C335+C336+C338+C339</f>
        <v>648260.34000000008</v>
      </c>
      <c r="D334" s="27">
        <f>D335+D336+D338+D339</f>
        <v>636620.94999999995</v>
      </c>
      <c r="E334" s="27">
        <f>E335+E336+E338+E339</f>
        <v>637135.94999999995</v>
      </c>
      <c r="F334" s="57">
        <f>E334/B334*100</f>
        <v>53.856223610798303</v>
      </c>
      <c r="G334" s="57">
        <f>E334/C334*100</f>
        <v>98.283962582070018</v>
      </c>
      <c r="H334" s="27">
        <f>H335+H336+H338+H339</f>
        <v>12053.5</v>
      </c>
      <c r="I334" s="27">
        <f t="shared" ref="I334:AE334" si="131">I335+I336+I338+I339</f>
        <v>9152.4</v>
      </c>
      <c r="J334" s="27">
        <f t="shared" si="131"/>
        <v>33077.800000000003</v>
      </c>
      <c r="K334" s="27">
        <f t="shared" si="131"/>
        <v>30095.600000000002</v>
      </c>
      <c r="L334" s="27">
        <f t="shared" si="131"/>
        <v>32911</v>
      </c>
      <c r="M334" s="27">
        <f t="shared" si="131"/>
        <v>22139.5</v>
      </c>
      <c r="N334" s="27">
        <f t="shared" si="131"/>
        <v>42550.000000000007</v>
      </c>
      <c r="O334" s="27">
        <f t="shared" si="131"/>
        <v>48364.7</v>
      </c>
      <c r="P334" s="27">
        <f t="shared" si="131"/>
        <v>29922.799999999999</v>
      </c>
      <c r="Q334" s="27">
        <f t="shared" si="131"/>
        <v>26640.2</v>
      </c>
      <c r="R334" s="27">
        <f t="shared" si="131"/>
        <v>33368.800000000003</v>
      </c>
      <c r="S334" s="27">
        <f t="shared" si="131"/>
        <v>33217.1</v>
      </c>
      <c r="T334" s="27">
        <f t="shared" si="131"/>
        <v>394190.55000000005</v>
      </c>
      <c r="U334" s="27">
        <f t="shared" si="131"/>
        <v>395071.94999999995</v>
      </c>
      <c r="V334" s="27">
        <f t="shared" si="131"/>
        <v>23519.090000000004</v>
      </c>
      <c r="W334" s="27">
        <f t="shared" si="131"/>
        <v>19493.2</v>
      </c>
      <c r="X334" s="27">
        <f t="shared" si="131"/>
        <v>17694.2</v>
      </c>
      <c r="Y334" s="27">
        <f t="shared" si="131"/>
        <v>2627</v>
      </c>
      <c r="Z334" s="27">
        <f t="shared" si="131"/>
        <v>48165.299999999996</v>
      </c>
      <c r="AA334" s="27">
        <f t="shared" si="131"/>
        <v>50520.4</v>
      </c>
      <c r="AB334" s="27">
        <f t="shared" si="131"/>
        <v>29087.399999999998</v>
      </c>
      <c r="AC334" s="27">
        <f t="shared" si="131"/>
        <v>0</v>
      </c>
      <c r="AD334" s="27">
        <f t="shared" si="131"/>
        <v>486490.8</v>
      </c>
      <c r="AE334" s="27">
        <f t="shared" si="131"/>
        <v>0</v>
      </c>
      <c r="AF334" s="99"/>
      <c r="AG334" s="29"/>
    </row>
    <row r="335" spans="1:33" ht="18.75" x14ac:dyDescent="0.3">
      <c r="A335" s="54" t="s">
        <v>29</v>
      </c>
      <c r="B335" s="128">
        <f t="shared" ref="B335:E336" si="132">B306+B282+B267</f>
        <v>747187.91999999993</v>
      </c>
      <c r="C335" s="128">
        <f t="shared" si="132"/>
        <v>304516.82</v>
      </c>
      <c r="D335" s="128">
        <f t="shared" si="132"/>
        <v>304411.02</v>
      </c>
      <c r="E335" s="128">
        <f t="shared" si="132"/>
        <v>304926.02</v>
      </c>
      <c r="F335" s="57">
        <f>E335/B335*100</f>
        <v>40.809816625515047</v>
      </c>
      <c r="G335" s="57">
        <f>E335/C335*100</f>
        <v>100.13437681373397</v>
      </c>
      <c r="H335" s="128">
        <f t="shared" ref="H335:AE336" si="133">H306+H282+H267</f>
        <v>2880.2999999999993</v>
      </c>
      <c r="I335" s="128">
        <f t="shared" si="133"/>
        <v>1242.3</v>
      </c>
      <c r="J335" s="128">
        <f t="shared" si="133"/>
        <v>20212.7</v>
      </c>
      <c r="K335" s="128">
        <f t="shared" si="133"/>
        <v>18525.400000000001</v>
      </c>
      <c r="L335" s="128">
        <f t="shared" si="133"/>
        <v>19908</v>
      </c>
      <c r="M335" s="128">
        <f t="shared" si="133"/>
        <v>12872.2</v>
      </c>
      <c r="N335" s="128">
        <f t="shared" si="133"/>
        <v>17561.7</v>
      </c>
      <c r="O335" s="128">
        <f t="shared" si="133"/>
        <v>22479.200000000001</v>
      </c>
      <c r="P335" s="128">
        <f t="shared" si="133"/>
        <v>16867.8</v>
      </c>
      <c r="Q335" s="128">
        <f t="shared" si="133"/>
        <v>16867.8</v>
      </c>
      <c r="R335" s="128">
        <f t="shared" si="133"/>
        <v>8885.5</v>
      </c>
      <c r="S335" s="128">
        <f t="shared" si="133"/>
        <v>10344.799999999999</v>
      </c>
      <c r="T335" s="128">
        <f t="shared" si="133"/>
        <v>192406.62</v>
      </c>
      <c r="U335" s="128">
        <f t="shared" si="133"/>
        <v>192406.62</v>
      </c>
      <c r="V335" s="128">
        <f t="shared" si="133"/>
        <v>0</v>
      </c>
      <c r="W335" s="128">
        <f t="shared" si="133"/>
        <v>0</v>
      </c>
      <c r="X335" s="128">
        <f t="shared" si="133"/>
        <v>9103.4</v>
      </c>
      <c r="Y335" s="128">
        <f t="shared" si="133"/>
        <v>0</v>
      </c>
      <c r="Z335" s="128">
        <f t="shared" si="133"/>
        <v>16690.8</v>
      </c>
      <c r="AA335" s="128">
        <f t="shared" si="133"/>
        <v>29672.7</v>
      </c>
      <c r="AB335" s="128">
        <f t="shared" si="133"/>
        <v>14195.2</v>
      </c>
      <c r="AC335" s="128">
        <f t="shared" si="133"/>
        <v>0</v>
      </c>
      <c r="AD335" s="128">
        <f t="shared" si="133"/>
        <v>428475.9</v>
      </c>
      <c r="AE335" s="128">
        <f t="shared" si="133"/>
        <v>0</v>
      </c>
      <c r="AF335" s="99"/>
      <c r="AG335" s="29"/>
    </row>
    <row r="336" spans="1:33" ht="18.75" x14ac:dyDescent="0.3">
      <c r="A336" s="54" t="s">
        <v>30</v>
      </c>
      <c r="B336" s="128">
        <f t="shared" si="132"/>
        <v>255947.02000000002</v>
      </c>
      <c r="C336" s="128">
        <f t="shared" si="132"/>
        <v>169079.82</v>
      </c>
      <c r="D336" s="128">
        <f t="shared" si="132"/>
        <v>159676.32999999999</v>
      </c>
      <c r="E336" s="128">
        <f t="shared" si="132"/>
        <v>159676.32999999999</v>
      </c>
      <c r="F336" s="57">
        <f>E336/B336*100</f>
        <v>62.386477482722782</v>
      </c>
      <c r="G336" s="57">
        <f>E336/C336*100</f>
        <v>94.43843150530914</v>
      </c>
      <c r="H336" s="128">
        <f t="shared" si="133"/>
        <v>8879.7000000000007</v>
      </c>
      <c r="I336" s="128">
        <f t="shared" si="133"/>
        <v>7808.2</v>
      </c>
      <c r="J336" s="128">
        <f t="shared" si="133"/>
        <v>9715.2000000000007</v>
      </c>
      <c r="K336" s="128">
        <f t="shared" si="133"/>
        <v>9559.9000000000015</v>
      </c>
      <c r="L336" s="128">
        <f t="shared" si="133"/>
        <v>10013.099999999999</v>
      </c>
      <c r="M336" s="128">
        <f t="shared" si="133"/>
        <v>8426.5</v>
      </c>
      <c r="N336" s="128">
        <f t="shared" si="133"/>
        <v>22127.4</v>
      </c>
      <c r="O336" s="128">
        <f t="shared" si="133"/>
        <v>21660.199999999997</v>
      </c>
      <c r="P336" s="128">
        <f t="shared" si="133"/>
        <v>10608.5</v>
      </c>
      <c r="Q336" s="128">
        <f t="shared" si="133"/>
        <v>7325.9000000000005</v>
      </c>
      <c r="R336" s="128">
        <f t="shared" si="133"/>
        <v>23517.8</v>
      </c>
      <c r="S336" s="128">
        <f t="shared" si="133"/>
        <v>21835.200000000001</v>
      </c>
      <c r="T336" s="128">
        <f t="shared" si="133"/>
        <v>44360.33</v>
      </c>
      <c r="U336" s="128">
        <f t="shared" si="133"/>
        <v>45241.729999999996</v>
      </c>
      <c r="V336" s="128">
        <f t="shared" si="133"/>
        <v>23519.090000000004</v>
      </c>
      <c r="W336" s="128">
        <f t="shared" si="133"/>
        <v>19493.2</v>
      </c>
      <c r="X336" s="128">
        <f t="shared" si="133"/>
        <v>8590.8000000000011</v>
      </c>
      <c r="Y336" s="128">
        <f t="shared" si="133"/>
        <v>2627</v>
      </c>
      <c r="Z336" s="128">
        <f t="shared" si="133"/>
        <v>26940.6</v>
      </c>
      <c r="AA336" s="128">
        <f t="shared" si="133"/>
        <v>16399.599999999999</v>
      </c>
      <c r="AB336" s="128">
        <f t="shared" si="133"/>
        <v>12233.4</v>
      </c>
      <c r="AC336" s="128">
        <f t="shared" si="133"/>
        <v>0</v>
      </c>
      <c r="AD336" s="128">
        <f t="shared" si="133"/>
        <v>55441.099999999991</v>
      </c>
      <c r="AE336" s="128">
        <f t="shared" si="133"/>
        <v>0</v>
      </c>
      <c r="AF336" s="99"/>
      <c r="AG336" s="29"/>
    </row>
    <row r="337" spans="1:33" ht="37.5" x14ac:dyDescent="0.3">
      <c r="A337" s="54" t="s">
        <v>56</v>
      </c>
      <c r="B337" s="128">
        <f>B308+B269</f>
        <v>90651</v>
      </c>
      <c r="C337" s="128">
        <f>C308+C269</f>
        <v>44036.92</v>
      </c>
      <c r="D337" s="128">
        <f>D308+D269</f>
        <v>43415.119999999995</v>
      </c>
      <c r="E337" s="128">
        <f>E308+E269</f>
        <v>43415.119999999995</v>
      </c>
      <c r="F337" s="57">
        <f>E337/B337*100</f>
        <v>47.892599088813135</v>
      </c>
      <c r="G337" s="57">
        <f>E337/C337*100</f>
        <v>98.588002975684944</v>
      </c>
      <c r="H337" s="128">
        <f t="shared" ref="H337:AE337" si="134">H308+H269</f>
        <v>44.200000000000045</v>
      </c>
      <c r="I337" s="128">
        <f t="shared" si="134"/>
        <v>30.7</v>
      </c>
      <c r="J337" s="128">
        <f t="shared" si="134"/>
        <v>921.5</v>
      </c>
      <c r="K337" s="128">
        <f t="shared" si="134"/>
        <v>604.6</v>
      </c>
      <c r="L337" s="128">
        <f t="shared" si="134"/>
        <v>875.5</v>
      </c>
      <c r="M337" s="128">
        <f t="shared" si="134"/>
        <v>253</v>
      </c>
      <c r="N337" s="128">
        <f t="shared" si="134"/>
        <v>819.7</v>
      </c>
      <c r="O337" s="128">
        <f t="shared" si="134"/>
        <v>1270.9000000000001</v>
      </c>
      <c r="P337" s="128">
        <f t="shared" si="134"/>
        <v>742.7</v>
      </c>
      <c r="Q337" s="128">
        <f t="shared" si="134"/>
        <v>742.7</v>
      </c>
      <c r="R337" s="128">
        <f t="shared" si="134"/>
        <v>306.3</v>
      </c>
      <c r="S337" s="128">
        <f t="shared" si="134"/>
        <v>305.2</v>
      </c>
      <c r="T337" s="128">
        <f t="shared" si="134"/>
        <v>38870.019999999997</v>
      </c>
      <c r="U337" s="128">
        <f t="shared" si="134"/>
        <v>38870.019999999997</v>
      </c>
      <c r="V337" s="128">
        <f t="shared" si="134"/>
        <v>0</v>
      </c>
      <c r="W337" s="128">
        <f t="shared" si="134"/>
        <v>0</v>
      </c>
      <c r="X337" s="128">
        <f t="shared" si="134"/>
        <v>585.5</v>
      </c>
      <c r="Y337" s="128">
        <f t="shared" si="134"/>
        <v>0</v>
      </c>
      <c r="Z337" s="128">
        <f t="shared" si="134"/>
        <v>871.5</v>
      </c>
      <c r="AA337" s="128">
        <f t="shared" si="134"/>
        <v>1338</v>
      </c>
      <c r="AB337" s="128">
        <f t="shared" si="134"/>
        <v>803</v>
      </c>
      <c r="AC337" s="128">
        <f t="shared" si="134"/>
        <v>0</v>
      </c>
      <c r="AD337" s="128">
        <f t="shared" si="134"/>
        <v>45811.08</v>
      </c>
      <c r="AE337" s="128">
        <f t="shared" si="134"/>
        <v>0</v>
      </c>
      <c r="AF337" s="99"/>
      <c r="AG337" s="29"/>
    </row>
    <row r="338" spans="1:33" ht="18.75" x14ac:dyDescent="0.3">
      <c r="A338" s="54" t="s">
        <v>31</v>
      </c>
      <c r="B338" s="128">
        <f t="shared" ref="B338:E339" si="135">B309+B284+B270</f>
        <v>179896.3</v>
      </c>
      <c r="C338" s="128">
        <f t="shared" si="135"/>
        <v>174663.7</v>
      </c>
      <c r="D338" s="128">
        <f t="shared" si="135"/>
        <v>172533.6</v>
      </c>
      <c r="E338" s="128">
        <f t="shared" si="135"/>
        <v>172533.6</v>
      </c>
      <c r="F338" s="57">
        <f>E338/B338*100</f>
        <v>95.907253234224385</v>
      </c>
      <c r="G338" s="57">
        <f>E338/C338*100</f>
        <v>98.780456385614173</v>
      </c>
      <c r="H338" s="128">
        <f t="shared" ref="H338:AE339" si="136">H309+H284+H270</f>
        <v>293.5</v>
      </c>
      <c r="I338" s="128">
        <f t="shared" si="136"/>
        <v>101.9</v>
      </c>
      <c r="J338" s="128">
        <f t="shared" si="136"/>
        <v>3149.9</v>
      </c>
      <c r="K338" s="128">
        <f t="shared" si="136"/>
        <v>2010.3</v>
      </c>
      <c r="L338" s="128">
        <f t="shared" si="136"/>
        <v>2989.9</v>
      </c>
      <c r="M338" s="128">
        <f t="shared" si="136"/>
        <v>840.8</v>
      </c>
      <c r="N338" s="128">
        <f t="shared" si="136"/>
        <v>2860.9</v>
      </c>
      <c r="O338" s="128">
        <f t="shared" si="136"/>
        <v>4225.3</v>
      </c>
      <c r="P338" s="128">
        <f t="shared" si="136"/>
        <v>2446.5</v>
      </c>
      <c r="Q338" s="128">
        <f t="shared" si="136"/>
        <v>2446.5</v>
      </c>
      <c r="R338" s="128">
        <f t="shared" si="136"/>
        <v>965.5</v>
      </c>
      <c r="S338" s="128">
        <f t="shared" si="136"/>
        <v>1037.0999999999999</v>
      </c>
      <c r="T338" s="128">
        <f t="shared" si="136"/>
        <v>157423.6</v>
      </c>
      <c r="U338" s="128">
        <f t="shared" si="136"/>
        <v>157423.6</v>
      </c>
      <c r="V338" s="128">
        <f t="shared" si="136"/>
        <v>0</v>
      </c>
      <c r="W338" s="128">
        <f t="shared" si="136"/>
        <v>0</v>
      </c>
      <c r="X338" s="128">
        <f t="shared" si="136"/>
        <v>0</v>
      </c>
      <c r="Y338" s="128">
        <f t="shared" si="136"/>
        <v>0</v>
      </c>
      <c r="Z338" s="128">
        <f t="shared" si="136"/>
        <v>4533.8999999999996</v>
      </c>
      <c r="AA338" s="128">
        <f t="shared" si="136"/>
        <v>4448.1000000000004</v>
      </c>
      <c r="AB338" s="128">
        <f t="shared" si="136"/>
        <v>2658.8</v>
      </c>
      <c r="AC338" s="128">
        <f t="shared" si="136"/>
        <v>0</v>
      </c>
      <c r="AD338" s="128">
        <f t="shared" si="136"/>
        <v>2573.8000000000002</v>
      </c>
      <c r="AE338" s="128">
        <f t="shared" si="136"/>
        <v>0</v>
      </c>
      <c r="AF338" s="99"/>
      <c r="AG338" s="29"/>
    </row>
    <row r="339" spans="1:33" ht="18.75" x14ac:dyDescent="0.3">
      <c r="A339" s="54" t="s">
        <v>32</v>
      </c>
      <c r="B339" s="128">
        <f t="shared" si="135"/>
        <v>0</v>
      </c>
      <c r="C339" s="128">
        <f t="shared" si="135"/>
        <v>0</v>
      </c>
      <c r="D339" s="128">
        <f t="shared" si="135"/>
        <v>0</v>
      </c>
      <c r="E339" s="128">
        <f t="shared" si="135"/>
        <v>0</v>
      </c>
      <c r="F339" s="77">
        <f>IFERROR(E339/B339*100,0)</f>
        <v>0</v>
      </c>
      <c r="G339" s="77">
        <f>IFERROR(E339/C339*100,0)</f>
        <v>0</v>
      </c>
      <c r="H339" s="128">
        <f t="shared" si="136"/>
        <v>0</v>
      </c>
      <c r="I339" s="128">
        <f t="shared" si="136"/>
        <v>0</v>
      </c>
      <c r="J339" s="128">
        <f t="shared" si="136"/>
        <v>0</v>
      </c>
      <c r="K339" s="128">
        <f t="shared" si="136"/>
        <v>0</v>
      </c>
      <c r="L339" s="128">
        <f t="shared" si="136"/>
        <v>0</v>
      </c>
      <c r="M339" s="128">
        <f t="shared" si="136"/>
        <v>0</v>
      </c>
      <c r="N339" s="128">
        <f t="shared" si="136"/>
        <v>0</v>
      </c>
      <c r="O339" s="128">
        <f t="shared" si="136"/>
        <v>0</v>
      </c>
      <c r="P339" s="128">
        <f t="shared" si="136"/>
        <v>0</v>
      </c>
      <c r="Q339" s="128">
        <f t="shared" si="136"/>
        <v>0</v>
      </c>
      <c r="R339" s="128">
        <f t="shared" si="136"/>
        <v>0</v>
      </c>
      <c r="S339" s="128">
        <f t="shared" si="136"/>
        <v>0</v>
      </c>
      <c r="T339" s="128">
        <f t="shared" si="136"/>
        <v>0</v>
      </c>
      <c r="U339" s="128">
        <f t="shared" si="136"/>
        <v>0</v>
      </c>
      <c r="V339" s="128">
        <f t="shared" si="136"/>
        <v>0</v>
      </c>
      <c r="W339" s="128">
        <f t="shared" si="136"/>
        <v>0</v>
      </c>
      <c r="X339" s="128">
        <f t="shared" si="136"/>
        <v>0</v>
      </c>
      <c r="Y339" s="128">
        <f t="shared" si="136"/>
        <v>0</v>
      </c>
      <c r="Z339" s="128">
        <f t="shared" si="136"/>
        <v>0</v>
      </c>
      <c r="AA339" s="128">
        <f t="shared" si="136"/>
        <v>0</v>
      </c>
      <c r="AB339" s="128">
        <f t="shared" si="136"/>
        <v>0</v>
      </c>
      <c r="AC339" s="128">
        <f t="shared" si="136"/>
        <v>0</v>
      </c>
      <c r="AD339" s="128">
        <f t="shared" si="136"/>
        <v>0</v>
      </c>
      <c r="AE339" s="128">
        <f t="shared" si="136"/>
        <v>0</v>
      </c>
      <c r="AF339" s="99"/>
      <c r="AG339" s="29"/>
    </row>
    <row r="340" spans="1:33" ht="18.75" x14ac:dyDescent="0.3">
      <c r="A340" s="105" t="s">
        <v>116</v>
      </c>
      <c r="B340" s="106"/>
      <c r="C340" s="106"/>
      <c r="D340" s="106"/>
      <c r="E340" s="106"/>
      <c r="F340" s="107"/>
      <c r="G340" s="107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99"/>
      <c r="AG340" s="29"/>
    </row>
    <row r="341" spans="1:33" ht="18.75" x14ac:dyDescent="0.3">
      <c r="A341" s="108" t="s">
        <v>63</v>
      </c>
      <c r="B341" s="106">
        <f>B342+B343+B344+B345</f>
        <v>868393.95</v>
      </c>
      <c r="C341" s="106">
        <f>C342+C343+C344+C345</f>
        <v>388700.25</v>
      </c>
      <c r="D341" s="106">
        <f>D342+D343+D344+D345</f>
        <v>388700.25</v>
      </c>
      <c r="E341" s="106">
        <f>E342+E343+E344+E345</f>
        <v>388700.25</v>
      </c>
      <c r="F341" s="106">
        <f>IFERROR(E341/B341*100,0)</f>
        <v>44.760819671763031</v>
      </c>
      <c r="G341" s="106">
        <f>IFERROR(E341/C341*100,0)</f>
        <v>100</v>
      </c>
      <c r="H341" s="106">
        <f>H342+H343+H344+H345</f>
        <v>0</v>
      </c>
      <c r="I341" s="106">
        <f t="shared" ref="I341:AE341" si="137">I342+I343+I344+I345</f>
        <v>0</v>
      </c>
      <c r="J341" s="106">
        <f t="shared" si="137"/>
        <v>0</v>
      </c>
      <c r="K341" s="106">
        <f t="shared" si="137"/>
        <v>0</v>
      </c>
      <c r="L341" s="106">
        <f t="shared" si="137"/>
        <v>0</v>
      </c>
      <c r="M341" s="106">
        <f t="shared" si="137"/>
        <v>0</v>
      </c>
      <c r="N341" s="106">
        <f t="shared" si="137"/>
        <v>0</v>
      </c>
      <c r="O341" s="106">
        <f t="shared" si="137"/>
        <v>0</v>
      </c>
      <c r="P341" s="106">
        <f t="shared" si="137"/>
        <v>0</v>
      </c>
      <c r="Q341" s="106">
        <f t="shared" si="137"/>
        <v>0</v>
      </c>
      <c r="R341" s="106">
        <f t="shared" si="137"/>
        <v>0</v>
      </c>
      <c r="S341" s="106">
        <f t="shared" si="137"/>
        <v>0</v>
      </c>
      <c r="T341" s="106">
        <f t="shared" si="137"/>
        <v>388700.25</v>
      </c>
      <c r="U341" s="106">
        <f t="shared" si="137"/>
        <v>388700.25</v>
      </c>
      <c r="V341" s="106">
        <f t="shared" si="137"/>
        <v>3940.5</v>
      </c>
      <c r="W341" s="106">
        <f t="shared" si="137"/>
        <v>0</v>
      </c>
      <c r="X341" s="106">
        <f t="shared" si="137"/>
        <v>5122.6000000000004</v>
      </c>
      <c r="Y341" s="106">
        <f t="shared" si="137"/>
        <v>0</v>
      </c>
      <c r="Z341" s="106">
        <f t="shared" si="137"/>
        <v>6304.8</v>
      </c>
      <c r="AA341" s="106">
        <f t="shared" si="137"/>
        <v>0</v>
      </c>
      <c r="AB341" s="106">
        <f t="shared" si="137"/>
        <v>6698.9</v>
      </c>
      <c r="AC341" s="106">
        <f t="shared" si="137"/>
        <v>0</v>
      </c>
      <c r="AD341" s="106">
        <f t="shared" si="137"/>
        <v>457626.9</v>
      </c>
      <c r="AE341" s="106">
        <f t="shared" si="137"/>
        <v>0</v>
      </c>
      <c r="AF341" s="99"/>
      <c r="AG341" s="29"/>
    </row>
    <row r="342" spans="1:33" ht="18.75" x14ac:dyDescent="0.3">
      <c r="A342" s="108" t="s">
        <v>31</v>
      </c>
      <c r="B342" s="100">
        <f>B270</f>
        <v>157423.6</v>
      </c>
      <c r="C342" s="100">
        <f>C270</f>
        <v>157423.6</v>
      </c>
      <c r="D342" s="100">
        <f>D270</f>
        <v>157423.6</v>
      </c>
      <c r="E342" s="100">
        <f>E270</f>
        <v>157423.6</v>
      </c>
      <c r="F342" s="73">
        <f>IFERROR(E342/B342*100,0)</f>
        <v>100</v>
      </c>
      <c r="G342" s="73">
        <f>IFERROR(E342/C342*100,0)</f>
        <v>100</v>
      </c>
      <c r="H342" s="100">
        <f t="shared" ref="H342:AE342" si="138">H270</f>
        <v>0</v>
      </c>
      <c r="I342" s="100">
        <f t="shared" si="138"/>
        <v>0</v>
      </c>
      <c r="J342" s="100">
        <f t="shared" si="138"/>
        <v>0</v>
      </c>
      <c r="K342" s="100">
        <f t="shared" si="138"/>
        <v>0</v>
      </c>
      <c r="L342" s="100">
        <f t="shared" si="138"/>
        <v>0</v>
      </c>
      <c r="M342" s="100">
        <f t="shared" si="138"/>
        <v>0</v>
      </c>
      <c r="N342" s="100">
        <f t="shared" si="138"/>
        <v>0</v>
      </c>
      <c r="O342" s="100">
        <f t="shared" si="138"/>
        <v>0</v>
      </c>
      <c r="P342" s="100">
        <f t="shared" si="138"/>
        <v>0</v>
      </c>
      <c r="Q342" s="100">
        <f t="shared" si="138"/>
        <v>0</v>
      </c>
      <c r="R342" s="100">
        <f t="shared" si="138"/>
        <v>0</v>
      </c>
      <c r="S342" s="100">
        <f t="shared" si="138"/>
        <v>0</v>
      </c>
      <c r="T342" s="100">
        <f t="shared" si="138"/>
        <v>157423.6</v>
      </c>
      <c r="U342" s="100">
        <f t="shared" si="138"/>
        <v>157423.6</v>
      </c>
      <c r="V342" s="100">
        <f t="shared" si="138"/>
        <v>0</v>
      </c>
      <c r="W342" s="100">
        <f t="shared" si="138"/>
        <v>0</v>
      </c>
      <c r="X342" s="100">
        <f t="shared" si="138"/>
        <v>0</v>
      </c>
      <c r="Y342" s="100">
        <f t="shared" si="138"/>
        <v>0</v>
      </c>
      <c r="Z342" s="100">
        <f t="shared" si="138"/>
        <v>0</v>
      </c>
      <c r="AA342" s="100">
        <f t="shared" si="138"/>
        <v>0</v>
      </c>
      <c r="AB342" s="100">
        <f t="shared" si="138"/>
        <v>0</v>
      </c>
      <c r="AC342" s="100">
        <f t="shared" si="138"/>
        <v>0</v>
      </c>
      <c r="AD342" s="100">
        <f t="shared" si="138"/>
        <v>0</v>
      </c>
      <c r="AE342" s="100">
        <f t="shared" si="138"/>
        <v>0</v>
      </c>
      <c r="AF342" s="99"/>
      <c r="AG342" s="29"/>
    </row>
    <row r="343" spans="1:33" ht="18.75" x14ac:dyDescent="0.3">
      <c r="A343" s="108" t="s">
        <v>29</v>
      </c>
      <c r="B343" s="100">
        <f t="shared" ref="B343:E344" si="139">B267</f>
        <v>597423.62</v>
      </c>
      <c r="C343" s="100">
        <f t="shared" si="139"/>
        <v>192406.62</v>
      </c>
      <c r="D343" s="100">
        <f t="shared" si="139"/>
        <v>192406.62</v>
      </c>
      <c r="E343" s="100">
        <f t="shared" si="139"/>
        <v>192406.62</v>
      </c>
      <c r="F343" s="73">
        <f>IFERROR(E343/B343*100,0)</f>
        <v>32.20606175564334</v>
      </c>
      <c r="G343" s="73">
        <f>IFERROR(E343/C343*100,0)</f>
        <v>100</v>
      </c>
      <c r="H343" s="100">
        <f t="shared" ref="H343:AE344" si="140">H267</f>
        <v>0</v>
      </c>
      <c r="I343" s="100">
        <f t="shared" si="140"/>
        <v>0</v>
      </c>
      <c r="J343" s="100">
        <f t="shared" si="140"/>
        <v>0</v>
      </c>
      <c r="K343" s="100">
        <f t="shared" si="140"/>
        <v>0</v>
      </c>
      <c r="L343" s="100">
        <f t="shared" si="140"/>
        <v>0</v>
      </c>
      <c r="M343" s="100">
        <f t="shared" si="140"/>
        <v>0</v>
      </c>
      <c r="N343" s="100">
        <f t="shared" si="140"/>
        <v>0</v>
      </c>
      <c r="O343" s="100">
        <f t="shared" si="140"/>
        <v>0</v>
      </c>
      <c r="P343" s="100">
        <f t="shared" si="140"/>
        <v>0</v>
      </c>
      <c r="Q343" s="100">
        <f t="shared" si="140"/>
        <v>0</v>
      </c>
      <c r="R343" s="100">
        <f t="shared" si="140"/>
        <v>0</v>
      </c>
      <c r="S343" s="100">
        <f t="shared" si="140"/>
        <v>0</v>
      </c>
      <c r="T343" s="100">
        <f t="shared" si="140"/>
        <v>192406.62</v>
      </c>
      <c r="U343" s="100">
        <f t="shared" si="140"/>
        <v>192406.62</v>
      </c>
      <c r="V343" s="100">
        <f t="shared" si="140"/>
        <v>0</v>
      </c>
      <c r="W343" s="100">
        <f t="shared" si="140"/>
        <v>0</v>
      </c>
      <c r="X343" s="100">
        <f t="shared" si="140"/>
        <v>0</v>
      </c>
      <c r="Y343" s="100">
        <f t="shared" si="140"/>
        <v>0</v>
      </c>
      <c r="Z343" s="100">
        <f t="shared" si="140"/>
        <v>0</v>
      </c>
      <c r="AA343" s="100">
        <f t="shared" si="140"/>
        <v>0</v>
      </c>
      <c r="AB343" s="100">
        <f t="shared" si="140"/>
        <v>0</v>
      </c>
      <c r="AC343" s="100">
        <f t="shared" si="140"/>
        <v>0</v>
      </c>
      <c r="AD343" s="100">
        <f t="shared" si="140"/>
        <v>405017</v>
      </c>
      <c r="AE343" s="100">
        <f t="shared" si="140"/>
        <v>0</v>
      </c>
      <c r="AF343" s="99"/>
      <c r="AG343" s="29"/>
    </row>
    <row r="344" spans="1:33" ht="18.75" x14ac:dyDescent="0.3">
      <c r="A344" s="108" t="s">
        <v>30</v>
      </c>
      <c r="B344" s="100">
        <f t="shared" si="139"/>
        <v>113546.73</v>
      </c>
      <c r="C344" s="100">
        <f t="shared" si="139"/>
        <v>38870.03</v>
      </c>
      <c r="D344" s="100">
        <f t="shared" si="139"/>
        <v>38870.03</v>
      </c>
      <c r="E344" s="100">
        <f t="shared" si="139"/>
        <v>38870.03</v>
      </c>
      <c r="F344" s="73">
        <f>IFERROR(E344/B344*100,0)</f>
        <v>34.23262827560071</v>
      </c>
      <c r="G344" s="73">
        <f>IFERROR(E344/C344*100,0)</f>
        <v>100</v>
      </c>
      <c r="H344" s="100">
        <f t="shared" si="140"/>
        <v>0</v>
      </c>
      <c r="I344" s="100">
        <f t="shared" si="140"/>
        <v>0</v>
      </c>
      <c r="J344" s="100">
        <f t="shared" si="140"/>
        <v>0</v>
      </c>
      <c r="K344" s="100">
        <f t="shared" si="140"/>
        <v>0</v>
      </c>
      <c r="L344" s="100">
        <f t="shared" si="140"/>
        <v>0</v>
      </c>
      <c r="M344" s="100">
        <f t="shared" si="140"/>
        <v>0</v>
      </c>
      <c r="N344" s="100">
        <f t="shared" si="140"/>
        <v>0</v>
      </c>
      <c r="O344" s="100">
        <f t="shared" si="140"/>
        <v>0</v>
      </c>
      <c r="P344" s="100">
        <f t="shared" si="140"/>
        <v>0</v>
      </c>
      <c r="Q344" s="100">
        <f t="shared" si="140"/>
        <v>0</v>
      </c>
      <c r="R344" s="100">
        <f t="shared" si="140"/>
        <v>0</v>
      </c>
      <c r="S344" s="100">
        <f t="shared" si="140"/>
        <v>0</v>
      </c>
      <c r="T344" s="100">
        <f t="shared" si="140"/>
        <v>38870.03</v>
      </c>
      <c r="U344" s="100">
        <f t="shared" si="140"/>
        <v>38870.03</v>
      </c>
      <c r="V344" s="100">
        <f t="shared" si="140"/>
        <v>3940.5</v>
      </c>
      <c r="W344" s="100">
        <f t="shared" si="140"/>
        <v>0</v>
      </c>
      <c r="X344" s="100">
        <f t="shared" si="140"/>
        <v>5122.6000000000004</v>
      </c>
      <c r="Y344" s="100">
        <f t="shared" si="140"/>
        <v>0</v>
      </c>
      <c r="Z344" s="100">
        <f t="shared" si="140"/>
        <v>6304.8</v>
      </c>
      <c r="AA344" s="100">
        <f t="shared" si="140"/>
        <v>0</v>
      </c>
      <c r="AB344" s="100">
        <f t="shared" si="140"/>
        <v>6698.9</v>
      </c>
      <c r="AC344" s="100">
        <f t="shared" si="140"/>
        <v>0</v>
      </c>
      <c r="AD344" s="100">
        <f t="shared" si="140"/>
        <v>52609.899999999994</v>
      </c>
      <c r="AE344" s="100">
        <f t="shared" si="140"/>
        <v>0</v>
      </c>
      <c r="AF344" s="99"/>
      <c r="AG344" s="29"/>
    </row>
    <row r="345" spans="1:33" ht="18.75" x14ac:dyDescent="0.3">
      <c r="A345" s="108" t="s">
        <v>64</v>
      </c>
      <c r="B345" s="100">
        <f>B271</f>
        <v>0</v>
      </c>
      <c r="C345" s="100">
        <f>C271</f>
        <v>0</v>
      </c>
      <c r="D345" s="100">
        <f>D271</f>
        <v>0</v>
      </c>
      <c r="E345" s="100">
        <f>E271</f>
        <v>0</v>
      </c>
      <c r="F345" s="73">
        <f>IFERROR(E345/B345*100,0)</f>
        <v>0</v>
      </c>
      <c r="G345" s="73">
        <f>IFERROR(E345/C345*100,0)</f>
        <v>0</v>
      </c>
      <c r="H345" s="100">
        <f t="shared" ref="H345:AE345" si="141">H271</f>
        <v>0</v>
      </c>
      <c r="I345" s="100">
        <f t="shared" si="141"/>
        <v>0</v>
      </c>
      <c r="J345" s="100">
        <f t="shared" si="141"/>
        <v>0</v>
      </c>
      <c r="K345" s="100">
        <f t="shared" si="141"/>
        <v>0</v>
      </c>
      <c r="L345" s="100">
        <f t="shared" si="141"/>
        <v>0</v>
      </c>
      <c r="M345" s="100">
        <f t="shared" si="141"/>
        <v>0</v>
      </c>
      <c r="N345" s="100">
        <f t="shared" si="141"/>
        <v>0</v>
      </c>
      <c r="O345" s="100">
        <f t="shared" si="141"/>
        <v>0</v>
      </c>
      <c r="P345" s="100">
        <f t="shared" si="141"/>
        <v>0</v>
      </c>
      <c r="Q345" s="100">
        <f t="shared" si="141"/>
        <v>0</v>
      </c>
      <c r="R345" s="100">
        <f t="shared" si="141"/>
        <v>0</v>
      </c>
      <c r="S345" s="100">
        <f t="shared" si="141"/>
        <v>0</v>
      </c>
      <c r="T345" s="100">
        <f t="shared" si="141"/>
        <v>0</v>
      </c>
      <c r="U345" s="100">
        <f t="shared" si="141"/>
        <v>0</v>
      </c>
      <c r="V345" s="100">
        <f t="shared" si="141"/>
        <v>0</v>
      </c>
      <c r="W345" s="100">
        <f t="shared" si="141"/>
        <v>0</v>
      </c>
      <c r="X345" s="100">
        <f t="shared" si="141"/>
        <v>0</v>
      </c>
      <c r="Y345" s="100">
        <f t="shared" si="141"/>
        <v>0</v>
      </c>
      <c r="Z345" s="100">
        <f t="shared" si="141"/>
        <v>0</v>
      </c>
      <c r="AA345" s="100">
        <f t="shared" si="141"/>
        <v>0</v>
      </c>
      <c r="AB345" s="100">
        <f t="shared" si="141"/>
        <v>0</v>
      </c>
      <c r="AC345" s="100">
        <f t="shared" si="141"/>
        <v>0</v>
      </c>
      <c r="AD345" s="100">
        <f t="shared" si="141"/>
        <v>0</v>
      </c>
      <c r="AE345" s="100">
        <f t="shared" si="141"/>
        <v>0</v>
      </c>
      <c r="AF345" s="99"/>
      <c r="AG345" s="29"/>
    </row>
    <row r="346" spans="1:33" ht="18.75" x14ac:dyDescent="0.3">
      <c r="A346" s="109" t="s">
        <v>117</v>
      </c>
      <c r="B346" s="110"/>
      <c r="C346" s="110"/>
      <c r="D346" s="110"/>
      <c r="E346" s="110"/>
      <c r="F346" s="111"/>
      <c r="G346" s="111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12"/>
      <c r="AE346" s="113"/>
      <c r="AF346" s="99"/>
      <c r="AG346" s="29"/>
    </row>
    <row r="347" spans="1:33" ht="18.75" x14ac:dyDescent="0.3">
      <c r="A347" s="109" t="s">
        <v>63</v>
      </c>
      <c r="B347" s="113">
        <f>B348+B349+B350+B351</f>
        <v>314637.29000000004</v>
      </c>
      <c r="C347" s="113">
        <f>C348+C349+C350+C351</f>
        <v>259560.09</v>
      </c>
      <c r="D347" s="113">
        <f>D348+D349+D350+D351</f>
        <v>247920.7</v>
      </c>
      <c r="E347" s="113">
        <f>E348+E349+E350+E351</f>
        <v>248435.7</v>
      </c>
      <c r="F347" s="113">
        <f>IFERROR(E347/B347*100,0)</f>
        <v>78.959394800279398</v>
      </c>
      <c r="G347" s="113">
        <f>IFERROR(E347/C347*100,0)</f>
        <v>95.71413694609214</v>
      </c>
      <c r="H347" s="113">
        <f>H348+H349+H350+H351</f>
        <v>12053.5</v>
      </c>
      <c r="I347" s="113">
        <f t="shared" ref="I347:AE347" si="142">I348+I349+I350+I351</f>
        <v>9152.4</v>
      </c>
      <c r="J347" s="113">
        <f t="shared" si="142"/>
        <v>33077.800000000003</v>
      </c>
      <c r="K347" s="113">
        <f t="shared" si="142"/>
        <v>30095.600000000002</v>
      </c>
      <c r="L347" s="113">
        <f t="shared" si="142"/>
        <v>32911</v>
      </c>
      <c r="M347" s="113">
        <f t="shared" si="142"/>
        <v>22139.5</v>
      </c>
      <c r="N347" s="113">
        <f t="shared" si="142"/>
        <v>42550</v>
      </c>
      <c r="O347" s="113">
        <f t="shared" si="142"/>
        <v>48364.7</v>
      </c>
      <c r="P347" s="113">
        <f t="shared" si="142"/>
        <v>29922.799999999999</v>
      </c>
      <c r="Q347" s="113">
        <f t="shared" si="142"/>
        <v>26640.2</v>
      </c>
      <c r="R347" s="113">
        <f t="shared" si="142"/>
        <v>33368.800000000003</v>
      </c>
      <c r="S347" s="113">
        <f t="shared" si="142"/>
        <v>33217.1</v>
      </c>
      <c r="T347" s="113">
        <f t="shared" si="142"/>
        <v>5490.3</v>
      </c>
      <c r="U347" s="113">
        <f t="shared" si="142"/>
        <v>6371.7</v>
      </c>
      <c r="V347" s="113">
        <f t="shared" si="142"/>
        <v>19578.590000000004</v>
      </c>
      <c r="W347" s="113">
        <f t="shared" si="142"/>
        <v>19493.2</v>
      </c>
      <c r="X347" s="113">
        <f t="shared" si="142"/>
        <v>12571.6</v>
      </c>
      <c r="Y347" s="113">
        <f t="shared" si="142"/>
        <v>2627</v>
      </c>
      <c r="Z347" s="113">
        <f t="shared" si="142"/>
        <v>41860.5</v>
      </c>
      <c r="AA347" s="113">
        <f t="shared" si="142"/>
        <v>50520.4</v>
      </c>
      <c r="AB347" s="113">
        <f t="shared" si="142"/>
        <v>22388.5</v>
      </c>
      <c r="AC347" s="113">
        <f t="shared" si="142"/>
        <v>0</v>
      </c>
      <c r="AD347" s="113">
        <f t="shared" si="142"/>
        <v>28863.9</v>
      </c>
      <c r="AE347" s="113">
        <f t="shared" si="142"/>
        <v>0</v>
      </c>
      <c r="AF347" s="99"/>
      <c r="AG347" s="29"/>
    </row>
    <row r="348" spans="1:33" ht="18.75" x14ac:dyDescent="0.3">
      <c r="A348" s="109" t="s">
        <v>31</v>
      </c>
      <c r="B348" s="100">
        <f>B309+B284</f>
        <v>22472.699999999997</v>
      </c>
      <c r="C348" s="100">
        <f>C309+C284</f>
        <v>17240.099999999999</v>
      </c>
      <c r="D348" s="100">
        <f>D309+D284</f>
        <v>15110</v>
      </c>
      <c r="E348" s="100">
        <f>E309+E284</f>
        <v>15110</v>
      </c>
      <c r="F348" s="73">
        <f>IFERROR(E348/B348*100,0)</f>
        <v>67.237136614648009</v>
      </c>
      <c r="G348" s="73">
        <f>IFERROR(E348/C348*100,0)</f>
        <v>87.644503222139093</v>
      </c>
      <c r="H348" s="100">
        <f t="shared" ref="H348:AE348" si="143">H309+H284</f>
        <v>293.5</v>
      </c>
      <c r="I348" s="100">
        <f t="shared" si="143"/>
        <v>101.9</v>
      </c>
      <c r="J348" s="100">
        <f t="shared" si="143"/>
        <v>3149.9</v>
      </c>
      <c r="K348" s="100">
        <f t="shared" si="143"/>
        <v>2010.3</v>
      </c>
      <c r="L348" s="100">
        <f t="shared" si="143"/>
        <v>2989.9</v>
      </c>
      <c r="M348" s="100">
        <f t="shared" si="143"/>
        <v>840.8</v>
      </c>
      <c r="N348" s="100">
        <f t="shared" si="143"/>
        <v>2860.9</v>
      </c>
      <c r="O348" s="100">
        <f t="shared" si="143"/>
        <v>4225.3</v>
      </c>
      <c r="P348" s="100">
        <f t="shared" si="143"/>
        <v>2446.5</v>
      </c>
      <c r="Q348" s="100">
        <f t="shared" si="143"/>
        <v>2446.5</v>
      </c>
      <c r="R348" s="100">
        <f t="shared" si="143"/>
        <v>965.5</v>
      </c>
      <c r="S348" s="100">
        <f t="shared" si="143"/>
        <v>1037.0999999999999</v>
      </c>
      <c r="T348" s="100">
        <f t="shared" si="143"/>
        <v>0</v>
      </c>
      <c r="U348" s="100">
        <f t="shared" si="143"/>
        <v>0</v>
      </c>
      <c r="V348" s="100">
        <f t="shared" si="143"/>
        <v>0</v>
      </c>
      <c r="W348" s="100">
        <f t="shared" si="143"/>
        <v>0</v>
      </c>
      <c r="X348" s="100">
        <f t="shared" si="143"/>
        <v>0</v>
      </c>
      <c r="Y348" s="100">
        <f t="shared" si="143"/>
        <v>0</v>
      </c>
      <c r="Z348" s="100">
        <f t="shared" si="143"/>
        <v>4533.8999999999996</v>
      </c>
      <c r="AA348" s="100">
        <f t="shared" si="143"/>
        <v>4448.1000000000004</v>
      </c>
      <c r="AB348" s="100">
        <f t="shared" si="143"/>
        <v>2658.8</v>
      </c>
      <c r="AC348" s="100">
        <f t="shared" si="143"/>
        <v>0</v>
      </c>
      <c r="AD348" s="100">
        <f t="shared" si="143"/>
        <v>2573.8000000000002</v>
      </c>
      <c r="AE348" s="100">
        <f t="shared" si="143"/>
        <v>0</v>
      </c>
      <c r="AF348" s="99"/>
      <c r="AG348" s="29"/>
    </row>
    <row r="349" spans="1:33" ht="18.75" x14ac:dyDescent="0.3">
      <c r="A349" s="109" t="s">
        <v>29</v>
      </c>
      <c r="B349" s="100">
        <f t="shared" ref="B349:E350" si="144">B306+B282</f>
        <v>149764.29999999999</v>
      </c>
      <c r="C349" s="100">
        <f t="shared" si="144"/>
        <v>112110.2</v>
      </c>
      <c r="D349" s="100">
        <f t="shared" si="144"/>
        <v>112004.40000000001</v>
      </c>
      <c r="E349" s="100">
        <f t="shared" si="144"/>
        <v>112519.40000000001</v>
      </c>
      <c r="F349" s="73">
        <f>IFERROR(E349/B349*100,0)</f>
        <v>75.130989160968269</v>
      </c>
      <c r="G349" s="73">
        <f>IFERROR(E349/C349*100,0)</f>
        <v>100.36499801088571</v>
      </c>
      <c r="H349" s="100">
        <f t="shared" ref="H349:AE350" si="145">H306+H282</f>
        <v>2880.2999999999993</v>
      </c>
      <c r="I349" s="100">
        <f t="shared" si="145"/>
        <v>1242.3</v>
      </c>
      <c r="J349" s="100">
        <f t="shared" si="145"/>
        <v>20212.7</v>
      </c>
      <c r="K349" s="100">
        <f t="shared" si="145"/>
        <v>18525.400000000001</v>
      </c>
      <c r="L349" s="100">
        <f t="shared" si="145"/>
        <v>19908</v>
      </c>
      <c r="M349" s="100">
        <f t="shared" si="145"/>
        <v>12872.2</v>
      </c>
      <c r="N349" s="100">
        <f t="shared" si="145"/>
        <v>17561.7</v>
      </c>
      <c r="O349" s="100">
        <f t="shared" si="145"/>
        <v>22479.200000000001</v>
      </c>
      <c r="P349" s="100">
        <f t="shared" si="145"/>
        <v>16867.8</v>
      </c>
      <c r="Q349" s="100">
        <f t="shared" si="145"/>
        <v>16867.8</v>
      </c>
      <c r="R349" s="100">
        <f t="shared" si="145"/>
        <v>8885.5</v>
      </c>
      <c r="S349" s="100">
        <f t="shared" si="145"/>
        <v>10344.799999999999</v>
      </c>
      <c r="T349" s="100">
        <f t="shared" si="145"/>
        <v>0</v>
      </c>
      <c r="U349" s="100">
        <f t="shared" si="145"/>
        <v>0</v>
      </c>
      <c r="V349" s="100">
        <f t="shared" si="145"/>
        <v>0</v>
      </c>
      <c r="W349" s="100">
        <f t="shared" si="145"/>
        <v>0</v>
      </c>
      <c r="X349" s="100">
        <f t="shared" si="145"/>
        <v>9103.4</v>
      </c>
      <c r="Y349" s="100">
        <f t="shared" si="145"/>
        <v>0</v>
      </c>
      <c r="Z349" s="100">
        <f t="shared" si="145"/>
        <v>16690.8</v>
      </c>
      <c r="AA349" s="100">
        <f t="shared" si="145"/>
        <v>29672.7</v>
      </c>
      <c r="AB349" s="100">
        <f t="shared" si="145"/>
        <v>14195.2</v>
      </c>
      <c r="AC349" s="100">
        <f t="shared" si="145"/>
        <v>0</v>
      </c>
      <c r="AD349" s="100">
        <f t="shared" si="145"/>
        <v>23458.9</v>
      </c>
      <c r="AE349" s="100">
        <f t="shared" si="145"/>
        <v>0</v>
      </c>
      <c r="AF349" s="99"/>
      <c r="AG349" s="29"/>
    </row>
    <row r="350" spans="1:33" ht="18.75" x14ac:dyDescent="0.3">
      <c r="A350" s="109" t="s">
        <v>30</v>
      </c>
      <c r="B350" s="100">
        <f t="shared" si="144"/>
        <v>142400.29</v>
      </c>
      <c r="C350" s="100">
        <f t="shared" si="144"/>
        <v>130209.79000000001</v>
      </c>
      <c r="D350" s="100">
        <f t="shared" si="144"/>
        <v>120806.29999999999</v>
      </c>
      <c r="E350" s="100">
        <f t="shared" si="144"/>
        <v>120806.29999999999</v>
      </c>
      <c r="F350" s="73">
        <f>IFERROR(E350/B350*100,0)</f>
        <v>84.835712062103227</v>
      </c>
      <c r="G350" s="73">
        <f>IFERROR(E350/C350*100,0)</f>
        <v>92.778200471715664</v>
      </c>
      <c r="H350" s="100">
        <f t="shared" si="145"/>
        <v>8879.7000000000007</v>
      </c>
      <c r="I350" s="100">
        <f t="shared" si="145"/>
        <v>7808.2</v>
      </c>
      <c r="J350" s="100">
        <f t="shared" si="145"/>
        <v>9715.2000000000007</v>
      </c>
      <c r="K350" s="100">
        <f t="shared" si="145"/>
        <v>9559.9000000000015</v>
      </c>
      <c r="L350" s="100">
        <f t="shared" si="145"/>
        <v>10013.099999999999</v>
      </c>
      <c r="M350" s="100">
        <f t="shared" si="145"/>
        <v>8426.5</v>
      </c>
      <c r="N350" s="100">
        <f t="shared" si="145"/>
        <v>22127.4</v>
      </c>
      <c r="O350" s="100">
        <f t="shared" si="145"/>
        <v>21660.199999999997</v>
      </c>
      <c r="P350" s="100">
        <f t="shared" si="145"/>
        <v>10608.5</v>
      </c>
      <c r="Q350" s="100">
        <f t="shared" si="145"/>
        <v>7325.9000000000005</v>
      </c>
      <c r="R350" s="100">
        <f t="shared" si="145"/>
        <v>23517.8</v>
      </c>
      <c r="S350" s="100">
        <f t="shared" si="145"/>
        <v>21835.200000000001</v>
      </c>
      <c r="T350" s="100">
        <f t="shared" si="145"/>
        <v>5490.3</v>
      </c>
      <c r="U350" s="100">
        <f t="shared" si="145"/>
        <v>6371.7</v>
      </c>
      <c r="V350" s="100">
        <f t="shared" si="145"/>
        <v>19578.590000000004</v>
      </c>
      <c r="W350" s="100">
        <f t="shared" si="145"/>
        <v>19493.2</v>
      </c>
      <c r="X350" s="100">
        <f t="shared" si="145"/>
        <v>3468.2000000000003</v>
      </c>
      <c r="Y350" s="100">
        <f t="shared" si="145"/>
        <v>2627</v>
      </c>
      <c r="Z350" s="100">
        <f t="shared" si="145"/>
        <v>20635.8</v>
      </c>
      <c r="AA350" s="100">
        <f t="shared" si="145"/>
        <v>16399.599999999999</v>
      </c>
      <c r="AB350" s="100">
        <f t="shared" si="145"/>
        <v>5534.5</v>
      </c>
      <c r="AC350" s="100">
        <f t="shared" si="145"/>
        <v>0</v>
      </c>
      <c r="AD350" s="100">
        <f t="shared" si="145"/>
        <v>2831.1999999999994</v>
      </c>
      <c r="AE350" s="100">
        <f t="shared" si="145"/>
        <v>0</v>
      </c>
      <c r="AF350" s="99"/>
      <c r="AG350" s="29"/>
    </row>
    <row r="351" spans="1:33" ht="18.75" x14ac:dyDescent="0.3">
      <c r="A351" s="109" t="s">
        <v>64</v>
      </c>
      <c r="B351" s="100">
        <f>B310+B285</f>
        <v>0</v>
      </c>
      <c r="C351" s="100">
        <f>C310+C285</f>
        <v>0</v>
      </c>
      <c r="D351" s="100">
        <f>D310+D285</f>
        <v>0</v>
      </c>
      <c r="E351" s="100">
        <f>E310+E285</f>
        <v>0</v>
      </c>
      <c r="F351" s="73">
        <f>IFERROR(E351/B351*100,0)</f>
        <v>0</v>
      </c>
      <c r="G351" s="73">
        <f>IFERROR(E351/C351*100,0)</f>
        <v>0</v>
      </c>
      <c r="H351" s="100">
        <f t="shared" ref="H351:AE351" si="146">H310+H285</f>
        <v>0</v>
      </c>
      <c r="I351" s="100">
        <f t="shared" si="146"/>
        <v>0</v>
      </c>
      <c r="J351" s="100">
        <f t="shared" si="146"/>
        <v>0</v>
      </c>
      <c r="K351" s="100">
        <f t="shared" si="146"/>
        <v>0</v>
      </c>
      <c r="L351" s="100">
        <f t="shared" si="146"/>
        <v>0</v>
      </c>
      <c r="M351" s="100">
        <f t="shared" si="146"/>
        <v>0</v>
      </c>
      <c r="N351" s="100">
        <f t="shared" si="146"/>
        <v>0</v>
      </c>
      <c r="O351" s="100">
        <f t="shared" si="146"/>
        <v>0</v>
      </c>
      <c r="P351" s="100">
        <f t="shared" si="146"/>
        <v>0</v>
      </c>
      <c r="Q351" s="100">
        <f t="shared" si="146"/>
        <v>0</v>
      </c>
      <c r="R351" s="100">
        <f t="shared" si="146"/>
        <v>0</v>
      </c>
      <c r="S351" s="100">
        <f t="shared" si="146"/>
        <v>0</v>
      </c>
      <c r="T351" s="100">
        <f t="shared" si="146"/>
        <v>0</v>
      </c>
      <c r="U351" s="100">
        <f t="shared" si="146"/>
        <v>0</v>
      </c>
      <c r="V351" s="100">
        <f t="shared" si="146"/>
        <v>0</v>
      </c>
      <c r="W351" s="100">
        <f t="shared" si="146"/>
        <v>0</v>
      </c>
      <c r="X351" s="100">
        <f t="shared" si="146"/>
        <v>0</v>
      </c>
      <c r="Y351" s="100">
        <f t="shared" si="146"/>
        <v>0</v>
      </c>
      <c r="Z351" s="100">
        <f t="shared" si="146"/>
        <v>0</v>
      </c>
      <c r="AA351" s="100">
        <f t="shared" si="146"/>
        <v>0</v>
      </c>
      <c r="AB351" s="100">
        <f t="shared" si="146"/>
        <v>0</v>
      </c>
      <c r="AC351" s="100">
        <f t="shared" si="146"/>
        <v>0</v>
      </c>
      <c r="AD351" s="100">
        <f t="shared" si="146"/>
        <v>0</v>
      </c>
      <c r="AE351" s="100">
        <f t="shared" si="146"/>
        <v>0</v>
      </c>
      <c r="AF351" s="99"/>
      <c r="AG351" s="29"/>
    </row>
    <row r="352" spans="1:33" ht="45" x14ac:dyDescent="0.25">
      <c r="A352" s="148" t="s">
        <v>118</v>
      </c>
      <c r="B352" s="27">
        <f>B353+B354+B356+B357</f>
        <v>3950121.49</v>
      </c>
      <c r="C352" s="27">
        <f>C353+C354+C356+C357-0.1</f>
        <v>2422088.2400000002</v>
      </c>
      <c r="D352" s="27">
        <f>D353+D354+D356+D357</f>
        <v>2308225.44</v>
      </c>
      <c r="E352" s="27">
        <f>E353+E354+E356+E357</f>
        <v>2308740.44</v>
      </c>
      <c r="F352" s="57">
        <f>E352/B352*100</f>
        <v>58.447327401061777</v>
      </c>
      <c r="G352" s="57">
        <f>E352/C352*100</f>
        <v>95.320244814862718</v>
      </c>
      <c r="H352" s="27">
        <f>H353+H354+H356+H357</f>
        <v>125085.6</v>
      </c>
      <c r="I352" s="27">
        <f t="shared" ref="I352:AE352" si="147">I353+I354+I356+I357</f>
        <v>111807.89999999998</v>
      </c>
      <c r="J352" s="27">
        <f t="shared" si="147"/>
        <v>291181.5</v>
      </c>
      <c r="K352" s="27">
        <f t="shared" si="147"/>
        <v>254686.46000000005</v>
      </c>
      <c r="L352" s="27">
        <f t="shared" si="147"/>
        <v>292450.59999999998</v>
      </c>
      <c r="M352" s="27">
        <f t="shared" si="147"/>
        <v>241486.93</v>
      </c>
      <c r="N352" s="27">
        <f t="shared" si="147"/>
        <v>316482.8</v>
      </c>
      <c r="O352" s="27">
        <f t="shared" si="147"/>
        <v>274375.40000000002</v>
      </c>
      <c r="P352" s="27">
        <f t="shared" si="147"/>
        <v>435683.9</v>
      </c>
      <c r="Q352" s="27">
        <f t="shared" si="147"/>
        <v>277469.60000000003</v>
      </c>
      <c r="R352" s="27">
        <f t="shared" si="147"/>
        <v>280647.2</v>
      </c>
      <c r="S352" s="27">
        <f t="shared" si="147"/>
        <v>256112.69999999998</v>
      </c>
      <c r="T352" s="27">
        <f t="shared" si="147"/>
        <v>590144.75</v>
      </c>
      <c r="U352" s="27">
        <f t="shared" si="147"/>
        <v>606948.65</v>
      </c>
      <c r="V352" s="27">
        <f t="shared" si="147"/>
        <v>145922.49000000002</v>
      </c>
      <c r="W352" s="27">
        <f t="shared" si="147"/>
        <v>30516.3</v>
      </c>
      <c r="X352" s="27">
        <f t="shared" si="147"/>
        <v>186393.19999999998</v>
      </c>
      <c r="Y352" s="27">
        <f t="shared" si="147"/>
        <v>16138.3</v>
      </c>
      <c r="Z352" s="27">
        <f t="shared" si="147"/>
        <v>244785.3</v>
      </c>
      <c r="AA352" s="27">
        <f t="shared" si="147"/>
        <v>73713.8</v>
      </c>
      <c r="AB352" s="27">
        <f t="shared" si="147"/>
        <v>192765.9</v>
      </c>
      <c r="AC352" s="27">
        <f t="shared" si="147"/>
        <v>0</v>
      </c>
      <c r="AD352" s="27">
        <f t="shared" si="147"/>
        <v>868764.95000000007</v>
      </c>
      <c r="AE352" s="27">
        <f t="shared" si="147"/>
        <v>0</v>
      </c>
      <c r="AF352" s="91"/>
      <c r="AG352" s="29"/>
    </row>
    <row r="353" spans="1:33" ht="18.75" x14ac:dyDescent="0.3">
      <c r="A353" s="54" t="s">
        <v>29</v>
      </c>
      <c r="B353" s="27">
        <f t="shared" ref="B353:E354" si="148">B335+B247+B123</f>
        <v>2834227.87</v>
      </c>
      <c r="C353" s="27">
        <f t="shared" si="148"/>
        <v>1582323.8200000003</v>
      </c>
      <c r="D353" s="27">
        <f t="shared" si="148"/>
        <v>1480749.92</v>
      </c>
      <c r="E353" s="27">
        <f t="shared" si="148"/>
        <v>1481264.92</v>
      </c>
      <c r="F353" s="57">
        <f>E353/B353*100</f>
        <v>52.263437801844773</v>
      </c>
      <c r="G353" s="57">
        <f>E353/C353*100</f>
        <v>93.61326052716565</v>
      </c>
      <c r="H353" s="27">
        <f t="shared" ref="H353:AE354" si="149">H335+H247+H123</f>
        <v>34530.19999999999</v>
      </c>
      <c r="I353" s="27">
        <f t="shared" si="149"/>
        <v>27902</v>
      </c>
      <c r="J353" s="27">
        <f t="shared" si="149"/>
        <v>209470.69999999998</v>
      </c>
      <c r="K353" s="27">
        <f t="shared" si="149"/>
        <v>175344.00000000003</v>
      </c>
      <c r="L353" s="27">
        <f t="shared" si="149"/>
        <v>204722.5</v>
      </c>
      <c r="M353" s="27">
        <f t="shared" si="149"/>
        <v>157072.29999999999</v>
      </c>
      <c r="N353" s="27">
        <f t="shared" si="149"/>
        <v>215820.09999999998</v>
      </c>
      <c r="O353" s="27">
        <f t="shared" si="149"/>
        <v>176850.4</v>
      </c>
      <c r="P353" s="27">
        <f t="shared" si="149"/>
        <v>360344.10000000003</v>
      </c>
      <c r="Q353" s="27">
        <f t="shared" si="149"/>
        <v>216642.90000000002</v>
      </c>
      <c r="R353" s="27">
        <f t="shared" si="149"/>
        <v>182641.90000000002</v>
      </c>
      <c r="S353" s="27">
        <f t="shared" si="149"/>
        <v>172112.09999999998</v>
      </c>
      <c r="T353" s="27">
        <f t="shared" si="149"/>
        <v>333471.71999999997</v>
      </c>
      <c r="U353" s="27">
        <f t="shared" si="149"/>
        <v>353364.92</v>
      </c>
      <c r="V353" s="27">
        <f t="shared" si="149"/>
        <v>93239.400000000009</v>
      </c>
      <c r="W353" s="27">
        <f t="shared" si="149"/>
        <v>6319.5</v>
      </c>
      <c r="X353" s="27">
        <f t="shared" si="149"/>
        <v>145458.1</v>
      </c>
      <c r="Y353" s="27">
        <f t="shared" si="149"/>
        <v>4884.7</v>
      </c>
      <c r="Z353" s="27">
        <f t="shared" si="149"/>
        <v>155035.69999999998</v>
      </c>
      <c r="AA353" s="27">
        <f t="shared" si="149"/>
        <v>33940.400000000001</v>
      </c>
      <c r="AB353" s="27">
        <f t="shared" si="149"/>
        <v>144098.19999999998</v>
      </c>
      <c r="AC353" s="27">
        <f t="shared" si="149"/>
        <v>0</v>
      </c>
      <c r="AD353" s="27">
        <f t="shared" si="149"/>
        <v>755395.25</v>
      </c>
      <c r="AE353" s="27">
        <f t="shared" si="149"/>
        <v>0</v>
      </c>
      <c r="AF353" s="91"/>
      <c r="AG353" s="29"/>
    </row>
    <row r="354" spans="1:33" ht="18.75" x14ac:dyDescent="0.3">
      <c r="A354" s="54" t="s">
        <v>30</v>
      </c>
      <c r="B354" s="27">
        <f t="shared" si="148"/>
        <v>868038.92</v>
      </c>
      <c r="C354" s="27">
        <f t="shared" si="148"/>
        <v>621477.5199999999</v>
      </c>
      <c r="D354" s="27">
        <f t="shared" si="148"/>
        <v>605182.12</v>
      </c>
      <c r="E354" s="27">
        <f t="shared" si="148"/>
        <v>605182.12</v>
      </c>
      <c r="F354" s="57">
        <f>E354/B354*100</f>
        <v>69.718316316968824</v>
      </c>
      <c r="G354" s="57">
        <f>E354/C354*100</f>
        <v>97.377958256639772</v>
      </c>
      <c r="H354" s="27">
        <f t="shared" si="149"/>
        <v>86059.3</v>
      </c>
      <c r="I354" s="27">
        <f t="shared" si="149"/>
        <v>79889.499999999985</v>
      </c>
      <c r="J354" s="27">
        <f t="shared" si="149"/>
        <v>74378.299999999988</v>
      </c>
      <c r="K354" s="27">
        <f t="shared" si="149"/>
        <v>73444.760000000009</v>
      </c>
      <c r="L354" s="27">
        <f t="shared" si="149"/>
        <v>80555.8</v>
      </c>
      <c r="M354" s="27">
        <f t="shared" si="149"/>
        <v>79384.929999999993</v>
      </c>
      <c r="N354" s="27">
        <f t="shared" si="149"/>
        <v>88039.2</v>
      </c>
      <c r="O354" s="27">
        <f t="shared" si="149"/>
        <v>84049.9</v>
      </c>
      <c r="P354" s="27">
        <f t="shared" si="149"/>
        <v>65055.8</v>
      </c>
      <c r="Q354" s="27">
        <f t="shared" si="149"/>
        <v>53239</v>
      </c>
      <c r="R354" s="27">
        <f t="shared" si="149"/>
        <v>88272.2</v>
      </c>
      <c r="S354" s="27">
        <f t="shared" si="149"/>
        <v>75382.600000000006</v>
      </c>
      <c r="T354" s="27">
        <f t="shared" si="149"/>
        <v>91466.63</v>
      </c>
      <c r="U354" s="27">
        <f t="shared" si="149"/>
        <v>96032.93</v>
      </c>
      <c r="V354" s="27">
        <f t="shared" si="149"/>
        <v>52053.990000000005</v>
      </c>
      <c r="W354" s="27">
        <f t="shared" si="149"/>
        <v>23607.7</v>
      </c>
      <c r="X354" s="27">
        <f t="shared" si="149"/>
        <v>36762.699999999997</v>
      </c>
      <c r="Y354" s="27">
        <f t="shared" si="149"/>
        <v>7091.2</v>
      </c>
      <c r="Z354" s="27">
        <f t="shared" si="149"/>
        <v>79232.599999999991</v>
      </c>
      <c r="AA354" s="27">
        <f t="shared" si="149"/>
        <v>30624.6</v>
      </c>
      <c r="AB354" s="27">
        <f t="shared" si="149"/>
        <v>41844.5</v>
      </c>
      <c r="AC354" s="27">
        <f t="shared" si="149"/>
        <v>0</v>
      </c>
      <c r="AD354" s="27">
        <f t="shared" si="149"/>
        <v>106767.89999999998</v>
      </c>
      <c r="AE354" s="27">
        <f t="shared" si="149"/>
        <v>0</v>
      </c>
      <c r="AF354" s="91"/>
      <c r="AG354" s="29"/>
    </row>
    <row r="355" spans="1:33" ht="37.5" x14ac:dyDescent="0.3">
      <c r="A355" s="54" t="s">
        <v>56</v>
      </c>
      <c r="B355" s="27">
        <f>B337+B125</f>
        <v>93799.27</v>
      </c>
      <c r="C355" s="27">
        <f>C337+C125</f>
        <v>46794.52</v>
      </c>
      <c r="D355" s="27">
        <f>D337+D125</f>
        <v>46063.319999999992</v>
      </c>
      <c r="E355" s="27">
        <f>E337+E125</f>
        <v>46063.319999999992</v>
      </c>
      <c r="F355" s="57">
        <f>E355/B355*100</f>
        <v>49.108399244471727</v>
      </c>
      <c r="G355" s="57">
        <f>E355/C355*100</f>
        <v>98.437423869290669</v>
      </c>
      <c r="H355" s="27">
        <f t="shared" ref="H355:AE355" si="150">H337+H125</f>
        <v>44.200000000000045</v>
      </c>
      <c r="I355" s="27">
        <f t="shared" si="150"/>
        <v>30.7</v>
      </c>
      <c r="J355" s="27">
        <f t="shared" si="150"/>
        <v>921.5</v>
      </c>
      <c r="K355" s="27">
        <f t="shared" si="150"/>
        <v>604.6</v>
      </c>
      <c r="L355" s="27">
        <f t="shared" si="150"/>
        <v>875.5</v>
      </c>
      <c r="M355" s="27">
        <f t="shared" si="150"/>
        <v>253</v>
      </c>
      <c r="N355" s="27">
        <f t="shared" si="150"/>
        <v>1193.5999999999999</v>
      </c>
      <c r="O355" s="27">
        <f t="shared" si="150"/>
        <v>1644.8000000000002</v>
      </c>
      <c r="P355" s="27">
        <f t="shared" si="150"/>
        <v>745.7</v>
      </c>
      <c r="Q355" s="27">
        <f t="shared" si="150"/>
        <v>2138.6000000000004</v>
      </c>
      <c r="R355" s="27">
        <f t="shared" si="150"/>
        <v>306.3</v>
      </c>
      <c r="S355" s="27">
        <f t="shared" si="150"/>
        <v>305.2</v>
      </c>
      <c r="T355" s="27">
        <f t="shared" si="150"/>
        <v>38870.019999999997</v>
      </c>
      <c r="U355" s="27">
        <f t="shared" si="150"/>
        <v>38870.019999999997</v>
      </c>
      <c r="V355" s="27">
        <f t="shared" si="150"/>
        <v>0</v>
      </c>
      <c r="W355" s="27">
        <f t="shared" si="150"/>
        <v>0</v>
      </c>
      <c r="X355" s="27">
        <f t="shared" si="150"/>
        <v>2087.8000000000002</v>
      </c>
      <c r="Y355" s="27">
        <f t="shared" si="150"/>
        <v>0</v>
      </c>
      <c r="Z355" s="27">
        <f t="shared" si="150"/>
        <v>1749.9</v>
      </c>
      <c r="AA355" s="27">
        <f t="shared" si="150"/>
        <v>2216.4</v>
      </c>
      <c r="AB355" s="27">
        <f t="shared" si="150"/>
        <v>803</v>
      </c>
      <c r="AC355" s="27">
        <f t="shared" si="150"/>
        <v>0</v>
      </c>
      <c r="AD355" s="27">
        <f t="shared" si="150"/>
        <v>46201.75</v>
      </c>
      <c r="AE355" s="27">
        <f t="shared" si="150"/>
        <v>0</v>
      </c>
      <c r="AF355" s="91"/>
      <c r="AG355" s="29"/>
    </row>
    <row r="356" spans="1:33" ht="18.75" x14ac:dyDescent="0.3">
      <c r="A356" s="54" t="s">
        <v>31</v>
      </c>
      <c r="B356" s="27">
        <f t="shared" ref="B356:E357" si="151">B338+B249+B126</f>
        <v>229729.7</v>
      </c>
      <c r="C356" s="27">
        <f t="shared" si="151"/>
        <v>208797</v>
      </c>
      <c r="D356" s="27">
        <f t="shared" si="151"/>
        <v>212803.4</v>
      </c>
      <c r="E356" s="27">
        <f t="shared" si="151"/>
        <v>212803.4</v>
      </c>
      <c r="F356" s="57">
        <f>E356/B356*100</f>
        <v>92.632080222975077</v>
      </c>
      <c r="G356" s="57">
        <f>E356/C356*100</f>
        <v>101.91880151534744</v>
      </c>
      <c r="H356" s="27">
        <f t="shared" ref="H356:AE357" si="152">H338+H249+H126</f>
        <v>4496.1000000000004</v>
      </c>
      <c r="I356" s="27">
        <f t="shared" si="152"/>
        <v>4016.4</v>
      </c>
      <c r="J356" s="27">
        <f t="shared" si="152"/>
        <v>7332.5</v>
      </c>
      <c r="K356" s="27">
        <f t="shared" si="152"/>
        <v>5897.7</v>
      </c>
      <c r="L356" s="27">
        <f t="shared" si="152"/>
        <v>7172.2999999999993</v>
      </c>
      <c r="M356" s="27">
        <f t="shared" si="152"/>
        <v>5029.7</v>
      </c>
      <c r="N356" s="27">
        <f t="shared" si="152"/>
        <v>7416.2999999999993</v>
      </c>
      <c r="O356" s="27">
        <f t="shared" si="152"/>
        <v>8267.9</v>
      </c>
      <c r="P356" s="27">
        <f t="shared" si="152"/>
        <v>10284</v>
      </c>
      <c r="Q356" s="27">
        <f t="shared" si="152"/>
        <v>5617.2</v>
      </c>
      <c r="R356" s="27">
        <f t="shared" si="152"/>
        <v>8263.1</v>
      </c>
      <c r="S356" s="27">
        <f t="shared" si="152"/>
        <v>6960.2</v>
      </c>
      <c r="T356" s="27">
        <f t="shared" si="152"/>
        <v>157676.4</v>
      </c>
      <c r="U356" s="27">
        <f t="shared" si="152"/>
        <v>157550.80000000002</v>
      </c>
      <c r="V356" s="27">
        <f t="shared" si="152"/>
        <v>629.1</v>
      </c>
      <c r="W356" s="27">
        <f t="shared" si="152"/>
        <v>589.1</v>
      </c>
      <c r="X356" s="27">
        <f t="shared" si="152"/>
        <v>4172.3999999999996</v>
      </c>
      <c r="Y356" s="27">
        <f t="shared" si="152"/>
        <v>4162.3999999999996</v>
      </c>
      <c r="Z356" s="27">
        <f t="shared" si="152"/>
        <v>8862.5</v>
      </c>
      <c r="AA356" s="27">
        <f t="shared" si="152"/>
        <v>8494.3000000000011</v>
      </c>
      <c r="AB356" s="27">
        <f t="shared" si="152"/>
        <v>6823.2</v>
      </c>
      <c r="AC356" s="27">
        <f t="shared" si="152"/>
        <v>0</v>
      </c>
      <c r="AD356" s="27">
        <f t="shared" si="152"/>
        <v>6601.8</v>
      </c>
      <c r="AE356" s="27">
        <f t="shared" si="152"/>
        <v>0</v>
      </c>
      <c r="AF356" s="91"/>
      <c r="AG356" s="29"/>
    </row>
    <row r="357" spans="1:33" ht="18.75" x14ac:dyDescent="0.3">
      <c r="A357" s="54" t="s">
        <v>32</v>
      </c>
      <c r="B357" s="149">
        <f t="shared" si="151"/>
        <v>18125</v>
      </c>
      <c r="C357" s="149">
        <f t="shared" si="151"/>
        <v>9490</v>
      </c>
      <c r="D357" s="149">
        <f t="shared" si="151"/>
        <v>9490</v>
      </c>
      <c r="E357" s="149">
        <f t="shared" si="151"/>
        <v>9490</v>
      </c>
      <c r="F357" s="77">
        <f>IFERROR(E357/B357*100,0)</f>
        <v>52.358620689655176</v>
      </c>
      <c r="G357" s="77">
        <f>IFERROR(E357/C357*100,0)</f>
        <v>100</v>
      </c>
      <c r="H357" s="149">
        <f t="shared" si="152"/>
        <v>0</v>
      </c>
      <c r="I357" s="149">
        <f t="shared" si="152"/>
        <v>0</v>
      </c>
      <c r="J357" s="149">
        <f t="shared" si="152"/>
        <v>0</v>
      </c>
      <c r="K357" s="149">
        <f t="shared" si="152"/>
        <v>0</v>
      </c>
      <c r="L357" s="149">
        <f t="shared" si="152"/>
        <v>0</v>
      </c>
      <c r="M357" s="149">
        <f t="shared" si="152"/>
        <v>0</v>
      </c>
      <c r="N357" s="149">
        <f t="shared" si="152"/>
        <v>5207.2</v>
      </c>
      <c r="O357" s="149">
        <f t="shared" si="152"/>
        <v>5207.2</v>
      </c>
      <c r="P357" s="149">
        <f t="shared" si="152"/>
        <v>0</v>
      </c>
      <c r="Q357" s="149">
        <f t="shared" si="152"/>
        <v>1970.5</v>
      </c>
      <c r="R357" s="149">
        <f t="shared" si="152"/>
        <v>1470</v>
      </c>
      <c r="S357" s="149">
        <f t="shared" si="152"/>
        <v>1657.8</v>
      </c>
      <c r="T357" s="149">
        <f t="shared" si="152"/>
        <v>7530</v>
      </c>
      <c r="U357" s="149">
        <f t="shared" si="152"/>
        <v>0</v>
      </c>
      <c r="V357" s="149">
        <f t="shared" si="152"/>
        <v>0</v>
      </c>
      <c r="W357" s="149">
        <f t="shared" si="152"/>
        <v>0</v>
      </c>
      <c r="X357" s="149">
        <f t="shared" si="152"/>
        <v>0</v>
      </c>
      <c r="Y357" s="149">
        <f t="shared" si="152"/>
        <v>0</v>
      </c>
      <c r="Z357" s="149">
        <f t="shared" si="152"/>
        <v>1654.5</v>
      </c>
      <c r="AA357" s="149">
        <f t="shared" si="152"/>
        <v>654.5</v>
      </c>
      <c r="AB357" s="149">
        <f t="shared" si="152"/>
        <v>0</v>
      </c>
      <c r="AC357" s="149">
        <f t="shared" si="152"/>
        <v>0</v>
      </c>
      <c r="AD357" s="149">
        <f t="shared" si="152"/>
        <v>0</v>
      </c>
      <c r="AE357" s="149">
        <f t="shared" si="152"/>
        <v>0</v>
      </c>
      <c r="AF357" s="91"/>
      <c r="AG357" s="29"/>
    </row>
    <row r="358" spans="1:33" ht="56.25" x14ac:dyDescent="0.3">
      <c r="A358" s="108" t="s">
        <v>119</v>
      </c>
      <c r="B358" s="106"/>
      <c r="C358" s="106"/>
      <c r="D358" s="106"/>
      <c r="E358" s="106"/>
      <c r="F358" s="150"/>
      <c r="G358" s="150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99"/>
      <c r="AG358" s="29"/>
    </row>
    <row r="359" spans="1:33" ht="18.75" x14ac:dyDescent="0.3">
      <c r="A359" s="108" t="s">
        <v>63</v>
      </c>
      <c r="B359" s="106">
        <f>B360+B361+B362+B363</f>
        <v>902833.25</v>
      </c>
      <c r="C359" s="106">
        <f>C360+C361+C362+C363</f>
        <v>422953.05</v>
      </c>
      <c r="D359" s="106">
        <f>D360+D361+D362+D363</f>
        <v>423512.11</v>
      </c>
      <c r="E359" s="106">
        <f>E360+E361+E362+E363</f>
        <v>423512.11</v>
      </c>
      <c r="F359" s="106">
        <f>IFERROR(E359/B359*100,0)</f>
        <v>46.909228254497712</v>
      </c>
      <c r="G359" s="106">
        <f>IFERROR(E359/C359*100,0)</f>
        <v>100.1321801556934</v>
      </c>
      <c r="H359" s="106">
        <f>H360+H361+H362+H363</f>
        <v>4842.5</v>
      </c>
      <c r="I359" s="106">
        <f t="shared" ref="I359:AE359" si="153">I360+I361+I362+I363</f>
        <v>4741.3999999999996</v>
      </c>
      <c r="J359" s="106">
        <f t="shared" si="153"/>
        <v>6672.1</v>
      </c>
      <c r="K359" s="106">
        <f t="shared" si="153"/>
        <v>6657.5599999999995</v>
      </c>
      <c r="L359" s="106">
        <f t="shared" si="153"/>
        <v>6346.2</v>
      </c>
      <c r="M359" s="106">
        <f t="shared" si="153"/>
        <v>7131.7999999999993</v>
      </c>
      <c r="N359" s="106">
        <f t="shared" si="153"/>
        <v>7403.6</v>
      </c>
      <c r="O359" s="106">
        <f t="shared" si="153"/>
        <v>7371.6</v>
      </c>
      <c r="P359" s="106">
        <f t="shared" si="153"/>
        <v>101.1</v>
      </c>
      <c r="Q359" s="106">
        <f t="shared" si="153"/>
        <v>172.60000000000002</v>
      </c>
      <c r="R359" s="106">
        <f t="shared" si="153"/>
        <v>8345.7000000000007</v>
      </c>
      <c r="S359" s="106">
        <f t="shared" si="153"/>
        <v>8394.7000000000007</v>
      </c>
      <c r="T359" s="106">
        <f t="shared" si="153"/>
        <v>388801.35</v>
      </c>
      <c r="U359" s="106">
        <f t="shared" si="153"/>
        <v>388741.25</v>
      </c>
      <c r="V359" s="106">
        <f t="shared" si="153"/>
        <v>4129.6000000000004</v>
      </c>
      <c r="W359" s="106">
        <f t="shared" si="153"/>
        <v>128.30000000000001</v>
      </c>
      <c r="X359" s="106">
        <f t="shared" si="153"/>
        <v>5223.7000000000007</v>
      </c>
      <c r="Y359" s="106">
        <f t="shared" si="153"/>
        <v>70.3</v>
      </c>
      <c r="Z359" s="106">
        <f t="shared" si="153"/>
        <v>6455.1</v>
      </c>
      <c r="AA359" s="106">
        <f t="shared" si="153"/>
        <v>102.6</v>
      </c>
      <c r="AB359" s="106">
        <f t="shared" si="153"/>
        <v>6802</v>
      </c>
      <c r="AC359" s="106">
        <f t="shared" si="153"/>
        <v>0</v>
      </c>
      <c r="AD359" s="106">
        <f t="shared" si="153"/>
        <v>457710.29999999993</v>
      </c>
      <c r="AE359" s="106">
        <f t="shared" si="153"/>
        <v>0</v>
      </c>
      <c r="AF359" s="99"/>
      <c r="AG359" s="29"/>
    </row>
    <row r="360" spans="1:33" ht="18.75" x14ac:dyDescent="0.3">
      <c r="A360" s="108" t="s">
        <v>31</v>
      </c>
      <c r="B360" s="100">
        <f t="shared" ref="B360:E363" si="154">SUM(B131,B253,B342)</f>
        <v>157885.20000000001</v>
      </c>
      <c r="C360" s="100">
        <f t="shared" si="154"/>
        <v>157823.6</v>
      </c>
      <c r="D360" s="100">
        <f t="shared" si="154"/>
        <v>157742.39999999999</v>
      </c>
      <c r="E360" s="100">
        <f t="shared" si="154"/>
        <v>157742.39999999999</v>
      </c>
      <c r="F360" s="73">
        <f>IFERROR(E360/B360*100,0)</f>
        <v>99.909554537094024</v>
      </c>
      <c r="G360" s="73">
        <f>IFERROR(E360/C360*100,0)</f>
        <v>99.948550153462463</v>
      </c>
      <c r="H360" s="100">
        <f t="shared" ref="H360:AE363" si="155">SUM(H131,H253,H342)</f>
        <v>40</v>
      </c>
      <c r="I360" s="100">
        <f t="shared" si="155"/>
        <v>0</v>
      </c>
      <c r="J360" s="100">
        <f t="shared" si="155"/>
        <v>40</v>
      </c>
      <c r="K360" s="100">
        <f t="shared" si="155"/>
        <v>33.4</v>
      </c>
      <c r="L360" s="100">
        <f t="shared" si="155"/>
        <v>40</v>
      </c>
      <c r="M360" s="100">
        <f t="shared" si="155"/>
        <v>55</v>
      </c>
      <c r="N360" s="100">
        <f t="shared" si="155"/>
        <v>40</v>
      </c>
      <c r="O360" s="100">
        <f t="shared" si="155"/>
        <v>26.7</v>
      </c>
      <c r="P360" s="100">
        <f t="shared" si="155"/>
        <v>40</v>
      </c>
      <c r="Q360" s="100">
        <f t="shared" si="155"/>
        <v>66.5</v>
      </c>
      <c r="R360" s="100">
        <f t="shared" si="155"/>
        <v>40</v>
      </c>
      <c r="S360" s="100">
        <f t="shared" si="155"/>
        <v>58.1</v>
      </c>
      <c r="T360" s="100">
        <f t="shared" si="155"/>
        <v>157463.6</v>
      </c>
      <c r="U360" s="100">
        <f t="shared" si="155"/>
        <v>157463.6</v>
      </c>
      <c r="V360" s="100">
        <f t="shared" si="155"/>
        <v>40</v>
      </c>
      <c r="W360" s="100">
        <f t="shared" si="155"/>
        <v>0</v>
      </c>
      <c r="X360" s="100">
        <f t="shared" si="155"/>
        <v>40</v>
      </c>
      <c r="Y360" s="100">
        <f t="shared" si="155"/>
        <v>30</v>
      </c>
      <c r="Z360" s="100">
        <f t="shared" si="155"/>
        <v>40</v>
      </c>
      <c r="AA360" s="100">
        <f t="shared" si="155"/>
        <v>9.1</v>
      </c>
      <c r="AB360" s="100">
        <f t="shared" si="155"/>
        <v>40</v>
      </c>
      <c r="AC360" s="100">
        <f t="shared" si="155"/>
        <v>0</v>
      </c>
      <c r="AD360" s="100">
        <f t="shared" si="155"/>
        <v>21.6</v>
      </c>
      <c r="AE360" s="100">
        <f t="shared" si="155"/>
        <v>0</v>
      </c>
      <c r="AF360" s="99"/>
      <c r="AG360" s="29"/>
    </row>
    <row r="361" spans="1:33" ht="18.75" x14ac:dyDescent="0.3">
      <c r="A361" s="108" t="s">
        <v>29</v>
      </c>
      <c r="B361" s="100">
        <f t="shared" si="154"/>
        <v>598145.52</v>
      </c>
      <c r="C361" s="100">
        <f t="shared" si="154"/>
        <v>193007.62</v>
      </c>
      <c r="D361" s="100">
        <f t="shared" si="154"/>
        <v>192905.22</v>
      </c>
      <c r="E361" s="100">
        <f t="shared" si="154"/>
        <v>192905.22</v>
      </c>
      <c r="F361" s="73">
        <f>IFERROR(E361/B361*100,0)</f>
        <v>32.250549999939814</v>
      </c>
      <c r="G361" s="73">
        <f>IFERROR(E361/C361*100,0)</f>
        <v>99.94694509988777</v>
      </c>
      <c r="H361" s="100">
        <f t="shared" si="155"/>
        <v>60.1</v>
      </c>
      <c r="I361" s="100">
        <f t="shared" si="155"/>
        <v>0</v>
      </c>
      <c r="J361" s="100">
        <f t="shared" si="155"/>
        <v>60.1</v>
      </c>
      <c r="K361" s="100">
        <f t="shared" si="155"/>
        <v>52.3</v>
      </c>
      <c r="L361" s="100">
        <f t="shared" si="155"/>
        <v>60.1</v>
      </c>
      <c r="M361" s="100">
        <f t="shared" si="155"/>
        <v>85.9</v>
      </c>
      <c r="N361" s="100">
        <f t="shared" si="155"/>
        <v>60.1</v>
      </c>
      <c r="O361" s="100">
        <f t="shared" si="155"/>
        <v>41.8</v>
      </c>
      <c r="P361" s="100">
        <f t="shared" si="155"/>
        <v>60.1</v>
      </c>
      <c r="Q361" s="100">
        <f t="shared" si="155"/>
        <v>104.3</v>
      </c>
      <c r="R361" s="100">
        <f t="shared" si="155"/>
        <v>60.1</v>
      </c>
      <c r="S361" s="100">
        <f t="shared" si="155"/>
        <v>90.5</v>
      </c>
      <c r="T361" s="100">
        <f t="shared" si="155"/>
        <v>192466.72</v>
      </c>
      <c r="U361" s="100">
        <f t="shared" si="155"/>
        <v>192406.62</v>
      </c>
      <c r="V361" s="100">
        <f t="shared" si="155"/>
        <v>60.1</v>
      </c>
      <c r="W361" s="100">
        <f t="shared" si="155"/>
        <v>40</v>
      </c>
      <c r="X361" s="100">
        <f t="shared" si="155"/>
        <v>60.1</v>
      </c>
      <c r="Y361" s="100">
        <f t="shared" si="155"/>
        <v>40</v>
      </c>
      <c r="Z361" s="100">
        <f t="shared" si="155"/>
        <v>60.1</v>
      </c>
      <c r="AA361" s="100">
        <f t="shared" si="155"/>
        <v>43.8</v>
      </c>
      <c r="AB361" s="100">
        <f t="shared" si="155"/>
        <v>60.1</v>
      </c>
      <c r="AC361" s="100">
        <f t="shared" si="155"/>
        <v>0</v>
      </c>
      <c r="AD361" s="100">
        <f t="shared" si="155"/>
        <v>405077.8</v>
      </c>
      <c r="AE361" s="100">
        <f t="shared" si="155"/>
        <v>0</v>
      </c>
      <c r="AF361" s="99"/>
      <c r="AG361" s="29"/>
    </row>
    <row r="362" spans="1:33" ht="18.75" x14ac:dyDescent="0.3">
      <c r="A362" s="108" t="s">
        <v>30</v>
      </c>
      <c r="B362" s="100">
        <f t="shared" si="154"/>
        <v>146802.53</v>
      </c>
      <c r="C362" s="100">
        <f t="shared" si="154"/>
        <v>72121.83</v>
      </c>
      <c r="D362" s="100">
        <f t="shared" si="154"/>
        <v>72864.489999999991</v>
      </c>
      <c r="E362" s="100">
        <f t="shared" si="154"/>
        <v>72864.489999999991</v>
      </c>
      <c r="F362" s="73">
        <f>IFERROR(E362/B362*100,0)</f>
        <v>49.634355756675305</v>
      </c>
      <c r="G362" s="73">
        <f>IFERROR(E362/C362*100,0)</f>
        <v>101.02972983353304</v>
      </c>
      <c r="H362" s="100">
        <f t="shared" si="155"/>
        <v>4742.3999999999996</v>
      </c>
      <c r="I362" s="100">
        <f t="shared" si="155"/>
        <v>4741.3999999999996</v>
      </c>
      <c r="J362" s="100">
        <f t="shared" si="155"/>
        <v>6572</v>
      </c>
      <c r="K362" s="100">
        <f t="shared" si="155"/>
        <v>6571.86</v>
      </c>
      <c r="L362" s="100">
        <f t="shared" si="155"/>
        <v>6246.0999999999995</v>
      </c>
      <c r="M362" s="100">
        <f t="shared" si="155"/>
        <v>6990.9</v>
      </c>
      <c r="N362" s="100">
        <f t="shared" si="155"/>
        <v>7303.5</v>
      </c>
      <c r="O362" s="100">
        <f t="shared" si="155"/>
        <v>7303.1</v>
      </c>
      <c r="P362" s="100">
        <f t="shared" si="155"/>
        <v>1</v>
      </c>
      <c r="Q362" s="100">
        <f t="shared" si="155"/>
        <v>1.8</v>
      </c>
      <c r="R362" s="100">
        <f t="shared" si="155"/>
        <v>8245.6</v>
      </c>
      <c r="S362" s="100">
        <f t="shared" si="155"/>
        <v>8246.1</v>
      </c>
      <c r="T362" s="100">
        <f t="shared" si="155"/>
        <v>38871.03</v>
      </c>
      <c r="U362" s="100">
        <f t="shared" si="155"/>
        <v>38871.03</v>
      </c>
      <c r="V362" s="100">
        <f t="shared" si="155"/>
        <v>4029.5</v>
      </c>
      <c r="W362" s="100">
        <f t="shared" si="155"/>
        <v>88.3</v>
      </c>
      <c r="X362" s="100">
        <f t="shared" si="155"/>
        <v>5123.6000000000004</v>
      </c>
      <c r="Y362" s="100">
        <f t="shared" si="155"/>
        <v>0.3</v>
      </c>
      <c r="Z362" s="100">
        <f t="shared" si="155"/>
        <v>6355</v>
      </c>
      <c r="AA362" s="100">
        <f t="shared" si="155"/>
        <v>49.7</v>
      </c>
      <c r="AB362" s="100">
        <f t="shared" si="155"/>
        <v>6701.9</v>
      </c>
      <c r="AC362" s="100">
        <f t="shared" si="155"/>
        <v>0</v>
      </c>
      <c r="AD362" s="100">
        <f t="shared" si="155"/>
        <v>52610.899999999994</v>
      </c>
      <c r="AE362" s="100">
        <f t="shared" si="155"/>
        <v>0</v>
      </c>
      <c r="AF362" s="99"/>
      <c r="AG362" s="29"/>
    </row>
    <row r="363" spans="1:33" ht="18.75" x14ac:dyDescent="0.3">
      <c r="A363" s="108" t="s">
        <v>64</v>
      </c>
      <c r="B363" s="100">
        <f t="shared" si="154"/>
        <v>0</v>
      </c>
      <c r="C363" s="100">
        <f t="shared" si="154"/>
        <v>0</v>
      </c>
      <c r="D363" s="100">
        <f t="shared" si="154"/>
        <v>0</v>
      </c>
      <c r="E363" s="100">
        <f t="shared" si="154"/>
        <v>0</v>
      </c>
      <c r="F363" s="73">
        <f>IFERROR(E363/B363*100,0)</f>
        <v>0</v>
      </c>
      <c r="G363" s="73">
        <f>IFERROR(E363/C363*100,0)</f>
        <v>0</v>
      </c>
      <c r="H363" s="100">
        <f t="shared" si="155"/>
        <v>0</v>
      </c>
      <c r="I363" s="100">
        <f t="shared" si="155"/>
        <v>0</v>
      </c>
      <c r="J363" s="100">
        <f t="shared" si="155"/>
        <v>0</v>
      </c>
      <c r="K363" s="100">
        <f t="shared" si="155"/>
        <v>0</v>
      </c>
      <c r="L363" s="100">
        <f t="shared" si="155"/>
        <v>0</v>
      </c>
      <c r="M363" s="100">
        <f t="shared" si="155"/>
        <v>0</v>
      </c>
      <c r="N363" s="100">
        <f t="shared" si="155"/>
        <v>0</v>
      </c>
      <c r="O363" s="100">
        <f t="shared" si="155"/>
        <v>0</v>
      </c>
      <c r="P363" s="100">
        <f t="shared" si="155"/>
        <v>0</v>
      </c>
      <c r="Q363" s="100">
        <f t="shared" si="155"/>
        <v>0</v>
      </c>
      <c r="R363" s="100">
        <f t="shared" si="155"/>
        <v>0</v>
      </c>
      <c r="S363" s="100">
        <f t="shared" si="155"/>
        <v>0</v>
      </c>
      <c r="T363" s="100">
        <f t="shared" si="155"/>
        <v>0</v>
      </c>
      <c r="U363" s="100">
        <f t="shared" si="155"/>
        <v>0</v>
      </c>
      <c r="V363" s="100">
        <f t="shared" si="155"/>
        <v>0</v>
      </c>
      <c r="W363" s="100">
        <f t="shared" si="155"/>
        <v>0</v>
      </c>
      <c r="X363" s="100">
        <f t="shared" si="155"/>
        <v>0</v>
      </c>
      <c r="Y363" s="100">
        <f t="shared" si="155"/>
        <v>0</v>
      </c>
      <c r="Z363" s="100">
        <f t="shared" si="155"/>
        <v>0</v>
      </c>
      <c r="AA363" s="100">
        <f t="shared" si="155"/>
        <v>0</v>
      </c>
      <c r="AB363" s="100">
        <f t="shared" si="155"/>
        <v>0</v>
      </c>
      <c r="AC363" s="100">
        <f t="shared" si="155"/>
        <v>0</v>
      </c>
      <c r="AD363" s="100">
        <f t="shared" si="155"/>
        <v>0</v>
      </c>
      <c r="AE363" s="100">
        <f t="shared" si="155"/>
        <v>0</v>
      </c>
      <c r="AF363" s="99"/>
      <c r="AG363" s="29"/>
    </row>
    <row r="364" spans="1:33" ht="19.5" x14ac:dyDescent="0.35">
      <c r="A364" s="151" t="s">
        <v>120</v>
      </c>
      <c r="B364" s="106"/>
      <c r="C364" s="106"/>
      <c r="D364" s="106"/>
      <c r="E364" s="106"/>
      <c r="F364" s="150"/>
      <c r="G364" s="150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99"/>
      <c r="AG364" s="29"/>
    </row>
    <row r="365" spans="1:33" ht="18.75" x14ac:dyDescent="0.3">
      <c r="A365" s="108" t="s">
        <v>63</v>
      </c>
      <c r="B365" s="106">
        <f>B366+B367+B368+B369</f>
        <v>0</v>
      </c>
      <c r="C365" s="106">
        <f>C366+C367+C368+C369</f>
        <v>0</v>
      </c>
      <c r="D365" s="106">
        <f>D366+D367+D368+D369</f>
        <v>0</v>
      </c>
      <c r="E365" s="106">
        <f>E366+E367+E368+E369</f>
        <v>0</v>
      </c>
      <c r="F365" s="106">
        <f>IFERROR(E365/B365*100,0)</f>
        <v>0</v>
      </c>
      <c r="G365" s="106">
        <f>IFERROR(E365/C365*100,0)</f>
        <v>0</v>
      </c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99"/>
      <c r="AG365" s="29"/>
    </row>
    <row r="366" spans="1:33" ht="18.75" x14ac:dyDescent="0.3">
      <c r="A366" s="108" t="s">
        <v>31</v>
      </c>
      <c r="B366" s="100"/>
      <c r="C366" s="100"/>
      <c r="D366" s="100"/>
      <c r="E366" s="100"/>
      <c r="F366" s="73">
        <f>IFERROR(E366/B366*100,0)</f>
        <v>0</v>
      </c>
      <c r="G366" s="73">
        <f>IFERROR(E366/C366*100,0)</f>
        <v>0</v>
      </c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99"/>
      <c r="AG366" s="29"/>
    </row>
    <row r="367" spans="1:33" ht="18.75" x14ac:dyDescent="0.3">
      <c r="A367" s="108" t="s">
        <v>29</v>
      </c>
      <c r="B367" s="100"/>
      <c r="C367" s="100"/>
      <c r="D367" s="100"/>
      <c r="E367" s="100"/>
      <c r="F367" s="73">
        <f>IFERROR(E367/B367*100,0)</f>
        <v>0</v>
      </c>
      <c r="G367" s="73">
        <f>IFERROR(E367/C367*100,0)</f>
        <v>0</v>
      </c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99"/>
      <c r="AG367" s="29"/>
    </row>
    <row r="368" spans="1:33" ht="18.75" x14ac:dyDescent="0.3">
      <c r="A368" s="108" t="s">
        <v>30</v>
      </c>
      <c r="B368" s="100"/>
      <c r="C368" s="100"/>
      <c r="D368" s="100"/>
      <c r="E368" s="100"/>
      <c r="F368" s="73">
        <f>IFERROR(E368/B368*100,0)</f>
        <v>0</v>
      </c>
      <c r="G368" s="73">
        <f>IFERROR(E368/C368*100,0)</f>
        <v>0</v>
      </c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99"/>
      <c r="AG368" s="29"/>
    </row>
    <row r="369" spans="1:33" ht="18.75" x14ac:dyDescent="0.3">
      <c r="A369" s="108" t="s">
        <v>64</v>
      </c>
      <c r="B369" s="100"/>
      <c r="C369" s="100"/>
      <c r="D369" s="100"/>
      <c r="E369" s="100"/>
      <c r="F369" s="73">
        <f>IFERROR(E369/B369*100,0)</f>
        <v>0</v>
      </c>
      <c r="G369" s="73">
        <f>IFERROR(E369/C369*100,0)</f>
        <v>0</v>
      </c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99"/>
      <c r="AG369" s="29"/>
    </row>
    <row r="370" spans="1:33" ht="19.5" x14ac:dyDescent="0.35">
      <c r="A370" s="151" t="s">
        <v>121</v>
      </c>
      <c r="B370" s="106"/>
      <c r="C370" s="106"/>
      <c r="D370" s="106"/>
      <c r="E370" s="106"/>
      <c r="F370" s="150"/>
      <c r="G370" s="150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99"/>
      <c r="AG370" s="29"/>
    </row>
    <row r="371" spans="1:33" ht="18.75" x14ac:dyDescent="0.3">
      <c r="A371" s="108" t="s">
        <v>63</v>
      </c>
      <c r="B371" s="106">
        <f>B372+B373+B374+B375</f>
        <v>902833.25</v>
      </c>
      <c r="C371" s="106">
        <f>C372+C373+C374+C375</f>
        <v>422953.05</v>
      </c>
      <c r="D371" s="106">
        <f>D372+D373+D374+D375</f>
        <v>423512.11</v>
      </c>
      <c r="E371" s="106">
        <f>E372+E373+E374+E375</f>
        <v>423512.11</v>
      </c>
      <c r="F371" s="106">
        <f>IFERROR(E371/B371*100,0)</f>
        <v>46.909228254497712</v>
      </c>
      <c r="G371" s="106">
        <f>IFERROR(E371/C371*100,0)</f>
        <v>100.1321801556934</v>
      </c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99"/>
      <c r="AG371" s="29"/>
    </row>
    <row r="372" spans="1:33" ht="18.75" x14ac:dyDescent="0.3">
      <c r="A372" s="108" t="s">
        <v>31</v>
      </c>
      <c r="B372" s="100">
        <f>B360</f>
        <v>157885.20000000001</v>
      </c>
      <c r="C372" s="100">
        <f>C360</f>
        <v>157823.6</v>
      </c>
      <c r="D372" s="100">
        <f>D360</f>
        <v>157742.39999999999</v>
      </c>
      <c r="E372" s="100">
        <f>E360</f>
        <v>157742.39999999999</v>
      </c>
      <c r="F372" s="73">
        <f>IFERROR(E372/B372*100,0)</f>
        <v>99.909554537094024</v>
      </c>
      <c r="G372" s="73">
        <f>IFERROR(E372/C372*100,0)</f>
        <v>99.948550153462463</v>
      </c>
      <c r="H372" s="100">
        <f t="shared" ref="H372:AE375" si="156">H360</f>
        <v>40</v>
      </c>
      <c r="I372" s="100">
        <f t="shared" si="156"/>
        <v>0</v>
      </c>
      <c r="J372" s="100">
        <f t="shared" si="156"/>
        <v>40</v>
      </c>
      <c r="K372" s="100">
        <f t="shared" si="156"/>
        <v>33.4</v>
      </c>
      <c r="L372" s="100">
        <f t="shared" si="156"/>
        <v>40</v>
      </c>
      <c r="M372" s="100">
        <f t="shared" si="156"/>
        <v>55</v>
      </c>
      <c r="N372" s="100">
        <f t="shared" si="156"/>
        <v>40</v>
      </c>
      <c r="O372" s="100">
        <f t="shared" si="156"/>
        <v>26.7</v>
      </c>
      <c r="P372" s="100">
        <f t="shared" si="156"/>
        <v>40</v>
      </c>
      <c r="Q372" s="100">
        <f t="shared" si="156"/>
        <v>66.5</v>
      </c>
      <c r="R372" s="100">
        <f t="shared" si="156"/>
        <v>40</v>
      </c>
      <c r="S372" s="100">
        <f t="shared" si="156"/>
        <v>58.1</v>
      </c>
      <c r="T372" s="100">
        <f t="shared" si="156"/>
        <v>157463.6</v>
      </c>
      <c r="U372" s="100">
        <f t="shared" si="156"/>
        <v>157463.6</v>
      </c>
      <c r="V372" s="100">
        <f t="shared" si="156"/>
        <v>40</v>
      </c>
      <c r="W372" s="100">
        <f t="shared" si="156"/>
        <v>0</v>
      </c>
      <c r="X372" s="100">
        <f t="shared" si="156"/>
        <v>40</v>
      </c>
      <c r="Y372" s="100">
        <f t="shared" si="156"/>
        <v>30</v>
      </c>
      <c r="Z372" s="100">
        <f t="shared" si="156"/>
        <v>40</v>
      </c>
      <c r="AA372" s="100">
        <f t="shared" si="156"/>
        <v>9.1</v>
      </c>
      <c r="AB372" s="100">
        <f t="shared" si="156"/>
        <v>40</v>
      </c>
      <c r="AC372" s="100">
        <f t="shared" si="156"/>
        <v>0</v>
      </c>
      <c r="AD372" s="100">
        <f t="shared" si="156"/>
        <v>21.6</v>
      </c>
      <c r="AE372" s="100">
        <f t="shared" si="156"/>
        <v>0</v>
      </c>
      <c r="AF372" s="99"/>
      <c r="AG372" s="29"/>
    </row>
    <row r="373" spans="1:33" ht="18.75" x14ac:dyDescent="0.3">
      <c r="A373" s="108" t="s">
        <v>29</v>
      </c>
      <c r="B373" s="100">
        <f t="shared" ref="B373:E375" si="157">B361</f>
        <v>598145.52</v>
      </c>
      <c r="C373" s="100">
        <f t="shared" si="157"/>
        <v>193007.62</v>
      </c>
      <c r="D373" s="100">
        <f t="shared" si="157"/>
        <v>192905.22</v>
      </c>
      <c r="E373" s="100">
        <f t="shared" si="157"/>
        <v>192905.22</v>
      </c>
      <c r="F373" s="73">
        <f>IFERROR(E373/B373*100,0)</f>
        <v>32.250549999939814</v>
      </c>
      <c r="G373" s="73">
        <f>IFERROR(E373/C373*100,0)</f>
        <v>99.94694509988777</v>
      </c>
      <c r="H373" s="100">
        <f t="shared" si="156"/>
        <v>60.1</v>
      </c>
      <c r="I373" s="100">
        <f t="shared" si="156"/>
        <v>0</v>
      </c>
      <c r="J373" s="100">
        <f t="shared" si="156"/>
        <v>60.1</v>
      </c>
      <c r="K373" s="100">
        <f t="shared" si="156"/>
        <v>52.3</v>
      </c>
      <c r="L373" s="100">
        <f t="shared" si="156"/>
        <v>60.1</v>
      </c>
      <c r="M373" s="100">
        <f t="shared" si="156"/>
        <v>85.9</v>
      </c>
      <c r="N373" s="100">
        <f t="shared" si="156"/>
        <v>60.1</v>
      </c>
      <c r="O373" s="100">
        <f t="shared" si="156"/>
        <v>41.8</v>
      </c>
      <c r="P373" s="100">
        <f t="shared" si="156"/>
        <v>60.1</v>
      </c>
      <c r="Q373" s="100">
        <f t="shared" si="156"/>
        <v>104.3</v>
      </c>
      <c r="R373" s="100">
        <f t="shared" si="156"/>
        <v>60.1</v>
      </c>
      <c r="S373" s="100">
        <f t="shared" si="156"/>
        <v>90.5</v>
      </c>
      <c r="T373" s="100">
        <f t="shared" si="156"/>
        <v>192466.72</v>
      </c>
      <c r="U373" s="100">
        <f t="shared" si="156"/>
        <v>192406.62</v>
      </c>
      <c r="V373" s="100">
        <f t="shared" si="156"/>
        <v>60.1</v>
      </c>
      <c r="W373" s="100">
        <f t="shared" si="156"/>
        <v>40</v>
      </c>
      <c r="X373" s="100">
        <f t="shared" si="156"/>
        <v>60.1</v>
      </c>
      <c r="Y373" s="100">
        <f t="shared" si="156"/>
        <v>40</v>
      </c>
      <c r="Z373" s="100">
        <f t="shared" si="156"/>
        <v>60.1</v>
      </c>
      <c r="AA373" s="100">
        <f t="shared" si="156"/>
        <v>43.8</v>
      </c>
      <c r="AB373" s="100">
        <f t="shared" si="156"/>
        <v>60.1</v>
      </c>
      <c r="AC373" s="100">
        <f t="shared" si="156"/>
        <v>0</v>
      </c>
      <c r="AD373" s="100">
        <f t="shared" si="156"/>
        <v>405077.8</v>
      </c>
      <c r="AE373" s="100">
        <f t="shared" si="156"/>
        <v>0</v>
      </c>
      <c r="AF373" s="99"/>
      <c r="AG373" s="29"/>
    </row>
    <row r="374" spans="1:33" ht="18.75" x14ac:dyDescent="0.3">
      <c r="A374" s="108" t="s">
        <v>30</v>
      </c>
      <c r="B374" s="100">
        <f t="shared" si="157"/>
        <v>146802.53</v>
      </c>
      <c r="C374" s="100">
        <f t="shared" si="157"/>
        <v>72121.83</v>
      </c>
      <c r="D374" s="100">
        <f t="shared" si="157"/>
        <v>72864.489999999991</v>
      </c>
      <c r="E374" s="100">
        <f t="shared" si="157"/>
        <v>72864.489999999991</v>
      </c>
      <c r="F374" s="73">
        <f>IFERROR(E374/B374*100,0)</f>
        <v>49.634355756675305</v>
      </c>
      <c r="G374" s="73">
        <f>IFERROR(E374/C374*100,0)</f>
        <v>101.02972983353304</v>
      </c>
      <c r="H374" s="100">
        <f t="shared" si="156"/>
        <v>4742.3999999999996</v>
      </c>
      <c r="I374" s="100">
        <f t="shared" si="156"/>
        <v>4741.3999999999996</v>
      </c>
      <c r="J374" s="100">
        <f t="shared" si="156"/>
        <v>6572</v>
      </c>
      <c r="K374" s="100">
        <f t="shared" si="156"/>
        <v>6571.86</v>
      </c>
      <c r="L374" s="100">
        <f t="shared" si="156"/>
        <v>6246.0999999999995</v>
      </c>
      <c r="M374" s="100">
        <f t="shared" si="156"/>
        <v>6990.9</v>
      </c>
      <c r="N374" s="100">
        <f t="shared" si="156"/>
        <v>7303.5</v>
      </c>
      <c r="O374" s="100">
        <f t="shared" si="156"/>
        <v>7303.1</v>
      </c>
      <c r="P374" s="100">
        <f t="shared" si="156"/>
        <v>1</v>
      </c>
      <c r="Q374" s="100">
        <f t="shared" si="156"/>
        <v>1.8</v>
      </c>
      <c r="R374" s="100">
        <f t="shared" si="156"/>
        <v>8245.6</v>
      </c>
      <c r="S374" s="100">
        <f t="shared" si="156"/>
        <v>8246.1</v>
      </c>
      <c r="T374" s="100">
        <f t="shared" si="156"/>
        <v>38871.03</v>
      </c>
      <c r="U374" s="100">
        <f t="shared" si="156"/>
        <v>38871.03</v>
      </c>
      <c r="V374" s="100">
        <f t="shared" si="156"/>
        <v>4029.5</v>
      </c>
      <c r="W374" s="100">
        <f t="shared" si="156"/>
        <v>88.3</v>
      </c>
      <c r="X374" s="100">
        <f t="shared" si="156"/>
        <v>5123.6000000000004</v>
      </c>
      <c r="Y374" s="100">
        <f t="shared" si="156"/>
        <v>0.3</v>
      </c>
      <c r="Z374" s="100">
        <f t="shared" si="156"/>
        <v>6355</v>
      </c>
      <c r="AA374" s="100">
        <f t="shared" si="156"/>
        <v>49.7</v>
      </c>
      <c r="AB374" s="100">
        <f t="shared" si="156"/>
        <v>6701.9</v>
      </c>
      <c r="AC374" s="100">
        <f t="shared" si="156"/>
        <v>0</v>
      </c>
      <c r="AD374" s="100">
        <f t="shared" si="156"/>
        <v>52610.899999999994</v>
      </c>
      <c r="AE374" s="100">
        <f t="shared" si="156"/>
        <v>0</v>
      </c>
      <c r="AF374" s="99"/>
      <c r="AG374" s="29"/>
    </row>
    <row r="375" spans="1:33" ht="18.75" x14ac:dyDescent="0.3">
      <c r="A375" s="108" t="s">
        <v>64</v>
      </c>
      <c r="B375" s="100">
        <f t="shared" si="157"/>
        <v>0</v>
      </c>
      <c r="C375" s="100">
        <f t="shared" si="157"/>
        <v>0</v>
      </c>
      <c r="D375" s="100">
        <f t="shared" si="157"/>
        <v>0</v>
      </c>
      <c r="E375" s="100">
        <f t="shared" si="157"/>
        <v>0</v>
      </c>
      <c r="F375" s="73">
        <f>IFERROR(E375/B375*100,0)</f>
        <v>0</v>
      </c>
      <c r="G375" s="73">
        <f>IFERROR(E375/C375*100,0)</f>
        <v>0</v>
      </c>
      <c r="H375" s="100">
        <f t="shared" si="156"/>
        <v>0</v>
      </c>
      <c r="I375" s="100">
        <f t="shared" si="156"/>
        <v>0</v>
      </c>
      <c r="J375" s="100">
        <f t="shared" si="156"/>
        <v>0</v>
      </c>
      <c r="K375" s="100">
        <f t="shared" si="156"/>
        <v>0</v>
      </c>
      <c r="L375" s="100">
        <f t="shared" si="156"/>
        <v>0</v>
      </c>
      <c r="M375" s="100">
        <f t="shared" si="156"/>
        <v>0</v>
      </c>
      <c r="N375" s="100">
        <f t="shared" si="156"/>
        <v>0</v>
      </c>
      <c r="O375" s="100">
        <f t="shared" si="156"/>
        <v>0</v>
      </c>
      <c r="P375" s="100">
        <f t="shared" si="156"/>
        <v>0</v>
      </c>
      <c r="Q375" s="100">
        <f t="shared" si="156"/>
        <v>0</v>
      </c>
      <c r="R375" s="100">
        <f t="shared" si="156"/>
        <v>0</v>
      </c>
      <c r="S375" s="100">
        <f t="shared" si="156"/>
        <v>0</v>
      </c>
      <c r="T375" s="100">
        <f t="shared" si="156"/>
        <v>0</v>
      </c>
      <c r="U375" s="100">
        <f t="shared" si="156"/>
        <v>0</v>
      </c>
      <c r="V375" s="100">
        <f t="shared" si="156"/>
        <v>0</v>
      </c>
      <c r="W375" s="100">
        <f t="shared" si="156"/>
        <v>0</v>
      </c>
      <c r="X375" s="100">
        <f t="shared" si="156"/>
        <v>0</v>
      </c>
      <c r="Y375" s="100">
        <f t="shared" si="156"/>
        <v>0</v>
      </c>
      <c r="Z375" s="100">
        <f t="shared" si="156"/>
        <v>0</v>
      </c>
      <c r="AA375" s="100">
        <f t="shared" si="156"/>
        <v>0</v>
      </c>
      <c r="AB375" s="100">
        <f t="shared" si="156"/>
        <v>0</v>
      </c>
      <c r="AC375" s="100">
        <f t="shared" si="156"/>
        <v>0</v>
      </c>
      <c r="AD375" s="100">
        <f t="shared" si="156"/>
        <v>0</v>
      </c>
      <c r="AE375" s="100">
        <f t="shared" si="156"/>
        <v>0</v>
      </c>
      <c r="AF375" s="99"/>
      <c r="AG375" s="29"/>
    </row>
    <row r="376" spans="1:33" ht="56.25" x14ac:dyDescent="0.3">
      <c r="A376" s="109" t="s">
        <v>122</v>
      </c>
      <c r="B376" s="113"/>
      <c r="C376" s="113"/>
      <c r="D376" s="113"/>
      <c r="E376" s="113"/>
      <c r="F376" s="152"/>
      <c r="G376" s="152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  <c r="AE376" s="113"/>
      <c r="AF376" s="99"/>
      <c r="AG376" s="29"/>
    </row>
    <row r="377" spans="1:33" ht="18.75" x14ac:dyDescent="0.3">
      <c r="A377" s="109" t="s">
        <v>63</v>
      </c>
      <c r="B377" s="113">
        <f>B378+B379+B380+B381</f>
        <v>3047288.24</v>
      </c>
      <c r="C377" s="113">
        <f>C378+C379+C380+C381</f>
        <v>1999135.29</v>
      </c>
      <c r="D377" s="113">
        <f>D378+D379+D380+D381</f>
        <v>1884713.33</v>
      </c>
      <c r="E377" s="113">
        <f>E378+E379+E380+E381</f>
        <v>1885228.33</v>
      </c>
      <c r="F377" s="113">
        <f>IFERROR(E377/B377*100,0)</f>
        <v>61.865769875448336</v>
      </c>
      <c r="G377" s="113">
        <f>IFERROR(E377/C377*100,0)</f>
        <v>94.302188522718751</v>
      </c>
      <c r="H377" s="113">
        <f>H378+H379+H380+H381</f>
        <v>120243.09999999998</v>
      </c>
      <c r="I377" s="113">
        <f t="shared" ref="I377:AE377" si="158">I378+I379+I380+I381</f>
        <v>107066.5</v>
      </c>
      <c r="J377" s="113">
        <f t="shared" si="158"/>
        <v>284509.40000000002</v>
      </c>
      <c r="K377" s="113">
        <f t="shared" si="158"/>
        <v>248028.9</v>
      </c>
      <c r="L377" s="113">
        <f t="shared" si="158"/>
        <v>286104.39999999997</v>
      </c>
      <c r="M377" s="113">
        <f t="shared" si="158"/>
        <v>234355.13</v>
      </c>
      <c r="N377" s="113">
        <f t="shared" si="158"/>
        <v>309079.2</v>
      </c>
      <c r="O377" s="113">
        <f t="shared" si="158"/>
        <v>267003.8</v>
      </c>
      <c r="P377" s="113">
        <f t="shared" si="158"/>
        <v>435582.8</v>
      </c>
      <c r="Q377" s="113">
        <f t="shared" si="158"/>
        <v>277297</v>
      </c>
      <c r="R377" s="113">
        <f t="shared" si="158"/>
        <v>272301.5</v>
      </c>
      <c r="S377" s="113">
        <f t="shared" si="158"/>
        <v>247717.99999999997</v>
      </c>
      <c r="T377" s="113">
        <f t="shared" si="158"/>
        <v>201343.4</v>
      </c>
      <c r="U377" s="113">
        <f t="shared" si="158"/>
        <v>218207.4</v>
      </c>
      <c r="V377" s="113">
        <f t="shared" si="158"/>
        <v>141792.89000000001</v>
      </c>
      <c r="W377" s="113">
        <f t="shared" si="158"/>
        <v>30388</v>
      </c>
      <c r="X377" s="113">
        <f t="shared" si="158"/>
        <v>181169.5</v>
      </c>
      <c r="Y377" s="113">
        <f t="shared" si="158"/>
        <v>16067.999999999998</v>
      </c>
      <c r="Z377" s="113">
        <f t="shared" si="158"/>
        <v>238330.19999999998</v>
      </c>
      <c r="AA377" s="113">
        <f t="shared" si="158"/>
        <v>73611.199999999997</v>
      </c>
      <c r="AB377" s="113">
        <f t="shared" si="158"/>
        <v>185963.90000000002</v>
      </c>
      <c r="AC377" s="113">
        <f t="shared" si="158"/>
        <v>0</v>
      </c>
      <c r="AD377" s="113">
        <f t="shared" si="158"/>
        <v>411054.65000000008</v>
      </c>
      <c r="AE377" s="113">
        <f t="shared" si="158"/>
        <v>0</v>
      </c>
      <c r="AF377" s="99"/>
      <c r="AG377" s="29"/>
    </row>
    <row r="378" spans="1:33" ht="18.75" x14ac:dyDescent="0.3">
      <c r="A378" s="109" t="s">
        <v>31</v>
      </c>
      <c r="B378" s="100">
        <f t="shared" ref="B378:E381" si="159">SUM(B137,B163,B259,B348)</f>
        <v>71844.5</v>
      </c>
      <c r="C378" s="100">
        <f t="shared" si="159"/>
        <v>50973.399999999994</v>
      </c>
      <c r="D378" s="100">
        <f t="shared" si="159"/>
        <v>55061</v>
      </c>
      <c r="E378" s="100">
        <f t="shared" si="159"/>
        <v>55061</v>
      </c>
      <c r="F378" s="73">
        <f>IFERROR(E378/B378*100,0)</f>
        <v>76.639130344006844</v>
      </c>
      <c r="G378" s="73">
        <f>IFERROR(E378/C378*100,0)</f>
        <v>108.01908446366144</v>
      </c>
      <c r="H378" s="100">
        <f t="shared" ref="H378:AE381" si="160">SUM(H137,H163,H259,H348)</f>
        <v>4456.1000000000004</v>
      </c>
      <c r="I378" s="100">
        <f t="shared" si="160"/>
        <v>4016.4</v>
      </c>
      <c r="J378" s="100">
        <f t="shared" si="160"/>
        <v>7292.5</v>
      </c>
      <c r="K378" s="100">
        <f t="shared" si="160"/>
        <v>5864.3</v>
      </c>
      <c r="L378" s="100">
        <f t="shared" si="160"/>
        <v>7132.2999999999993</v>
      </c>
      <c r="M378" s="100">
        <f t="shared" si="160"/>
        <v>4974.7</v>
      </c>
      <c r="N378" s="100">
        <f t="shared" si="160"/>
        <v>7376.2999999999993</v>
      </c>
      <c r="O378" s="100">
        <f t="shared" si="160"/>
        <v>8241.2000000000007</v>
      </c>
      <c r="P378" s="100">
        <f t="shared" si="160"/>
        <v>10244</v>
      </c>
      <c r="Q378" s="100">
        <f t="shared" si="160"/>
        <v>5550.7</v>
      </c>
      <c r="R378" s="100">
        <f t="shared" si="160"/>
        <v>8223.1</v>
      </c>
      <c r="S378" s="100">
        <f t="shared" si="160"/>
        <v>6902.1</v>
      </c>
      <c r="T378" s="100">
        <f t="shared" si="160"/>
        <v>212.8</v>
      </c>
      <c r="U378" s="100">
        <f t="shared" si="160"/>
        <v>87.2</v>
      </c>
      <c r="V378" s="100">
        <f t="shared" si="160"/>
        <v>589.1</v>
      </c>
      <c r="W378" s="100">
        <f t="shared" si="160"/>
        <v>589.1</v>
      </c>
      <c r="X378" s="100">
        <f t="shared" si="160"/>
        <v>4132.3999999999996</v>
      </c>
      <c r="Y378" s="100">
        <f t="shared" si="160"/>
        <v>4132.3999999999996</v>
      </c>
      <c r="Z378" s="100">
        <f t="shared" si="160"/>
        <v>8822.5</v>
      </c>
      <c r="AA378" s="100">
        <f t="shared" si="160"/>
        <v>8485.2000000000007</v>
      </c>
      <c r="AB378" s="100">
        <f t="shared" si="160"/>
        <v>6783.2</v>
      </c>
      <c r="AC378" s="100">
        <f t="shared" si="160"/>
        <v>0</v>
      </c>
      <c r="AD378" s="100">
        <f t="shared" si="160"/>
        <v>6580.2000000000007</v>
      </c>
      <c r="AE378" s="100">
        <f t="shared" si="160"/>
        <v>0</v>
      </c>
      <c r="AF378" s="99"/>
      <c r="AG378" s="29"/>
    </row>
    <row r="379" spans="1:33" ht="18.75" x14ac:dyDescent="0.3">
      <c r="A379" s="109" t="s">
        <v>29</v>
      </c>
      <c r="B379" s="100">
        <f t="shared" si="159"/>
        <v>2236082.35</v>
      </c>
      <c r="C379" s="100">
        <f t="shared" si="159"/>
        <v>1389316.2000000002</v>
      </c>
      <c r="D379" s="100">
        <f t="shared" si="159"/>
        <v>1287844.7</v>
      </c>
      <c r="E379" s="100">
        <f t="shared" si="159"/>
        <v>1288359.7</v>
      </c>
      <c r="F379" s="73">
        <f>IFERROR(E379/B379*100,0)</f>
        <v>57.616827036803897</v>
      </c>
      <c r="G379" s="73">
        <f>IFERROR(E379/C379*100,0)</f>
        <v>92.733367681165717</v>
      </c>
      <c r="H379" s="100">
        <f t="shared" si="160"/>
        <v>34470.099999999991</v>
      </c>
      <c r="I379" s="100">
        <f t="shared" si="160"/>
        <v>27902</v>
      </c>
      <c r="J379" s="100">
        <f t="shared" si="160"/>
        <v>209410.6</v>
      </c>
      <c r="K379" s="100">
        <f t="shared" si="160"/>
        <v>175291.7</v>
      </c>
      <c r="L379" s="100">
        <f t="shared" si="160"/>
        <v>204662.39999999999</v>
      </c>
      <c r="M379" s="100">
        <f t="shared" si="160"/>
        <v>156986.4</v>
      </c>
      <c r="N379" s="100">
        <f t="shared" si="160"/>
        <v>215760</v>
      </c>
      <c r="O379" s="100">
        <f t="shared" si="160"/>
        <v>176808.6</v>
      </c>
      <c r="P379" s="100">
        <f t="shared" si="160"/>
        <v>360284</v>
      </c>
      <c r="Q379" s="100">
        <f t="shared" si="160"/>
        <v>216538.6</v>
      </c>
      <c r="R379" s="100">
        <f t="shared" si="160"/>
        <v>182581.80000000002</v>
      </c>
      <c r="S379" s="100">
        <f t="shared" si="160"/>
        <v>172021.59999999998</v>
      </c>
      <c r="T379" s="100">
        <f t="shared" si="160"/>
        <v>141005</v>
      </c>
      <c r="U379" s="100">
        <f t="shared" si="160"/>
        <v>160958.29999999999</v>
      </c>
      <c r="V379" s="100">
        <f t="shared" si="160"/>
        <v>93179.3</v>
      </c>
      <c r="W379" s="100">
        <f t="shared" si="160"/>
        <v>6279.5</v>
      </c>
      <c r="X379" s="100">
        <f t="shared" si="160"/>
        <v>145398</v>
      </c>
      <c r="Y379" s="100">
        <f t="shared" si="160"/>
        <v>4844.7</v>
      </c>
      <c r="Z379" s="100">
        <f t="shared" si="160"/>
        <v>154975.59999999998</v>
      </c>
      <c r="AA379" s="100">
        <f t="shared" si="160"/>
        <v>33896.6</v>
      </c>
      <c r="AB379" s="100">
        <f t="shared" si="160"/>
        <v>144038.1</v>
      </c>
      <c r="AC379" s="100">
        <f t="shared" si="160"/>
        <v>0</v>
      </c>
      <c r="AD379" s="100">
        <f t="shared" si="160"/>
        <v>350317.45000000007</v>
      </c>
      <c r="AE379" s="100">
        <f t="shared" si="160"/>
        <v>0</v>
      </c>
      <c r="AF379" s="99"/>
      <c r="AG379" s="29"/>
    </row>
    <row r="380" spans="1:33" ht="18.75" x14ac:dyDescent="0.3">
      <c r="A380" s="109" t="s">
        <v>30</v>
      </c>
      <c r="B380" s="100">
        <f t="shared" si="159"/>
        <v>721236.39</v>
      </c>
      <c r="C380" s="100">
        <f t="shared" si="159"/>
        <v>549355.68999999994</v>
      </c>
      <c r="D380" s="100">
        <f t="shared" si="159"/>
        <v>532317.63</v>
      </c>
      <c r="E380" s="100">
        <f t="shared" si="159"/>
        <v>532317.63</v>
      </c>
      <c r="F380" s="73">
        <f>IFERROR(E380/B380*100,0)</f>
        <v>73.806263436042101</v>
      </c>
      <c r="G380" s="73">
        <f>IFERROR(E380/C380*100,0)</f>
        <v>96.89853763051039</v>
      </c>
      <c r="H380" s="100">
        <f t="shared" si="160"/>
        <v>81316.899999999994</v>
      </c>
      <c r="I380" s="100">
        <f t="shared" si="160"/>
        <v>75148.100000000006</v>
      </c>
      <c r="J380" s="100">
        <f t="shared" si="160"/>
        <v>67806.299999999988</v>
      </c>
      <c r="K380" s="100">
        <f t="shared" si="160"/>
        <v>66872.899999999994</v>
      </c>
      <c r="L380" s="100">
        <f t="shared" si="160"/>
        <v>74309.7</v>
      </c>
      <c r="M380" s="100">
        <f t="shared" si="160"/>
        <v>72394.03</v>
      </c>
      <c r="N380" s="100">
        <f t="shared" si="160"/>
        <v>80735.700000000012</v>
      </c>
      <c r="O380" s="100">
        <f t="shared" si="160"/>
        <v>76746.799999999988</v>
      </c>
      <c r="P380" s="100">
        <f t="shared" si="160"/>
        <v>65054.8</v>
      </c>
      <c r="Q380" s="100">
        <f t="shared" si="160"/>
        <v>53237.200000000004</v>
      </c>
      <c r="R380" s="100">
        <f t="shared" si="160"/>
        <v>80026.600000000006</v>
      </c>
      <c r="S380" s="100">
        <f t="shared" si="160"/>
        <v>67136.5</v>
      </c>
      <c r="T380" s="100">
        <f t="shared" si="160"/>
        <v>52595.6</v>
      </c>
      <c r="U380" s="100">
        <f t="shared" si="160"/>
        <v>57161.9</v>
      </c>
      <c r="V380" s="100">
        <f t="shared" si="160"/>
        <v>48024.490000000005</v>
      </c>
      <c r="W380" s="100">
        <f t="shared" si="160"/>
        <v>23519.4</v>
      </c>
      <c r="X380" s="100">
        <f t="shared" si="160"/>
        <v>31639.1</v>
      </c>
      <c r="Y380" s="100">
        <f t="shared" si="160"/>
        <v>7090.9</v>
      </c>
      <c r="Z380" s="100">
        <f t="shared" si="160"/>
        <v>72877.600000000006</v>
      </c>
      <c r="AA380" s="100">
        <f t="shared" si="160"/>
        <v>30574.899999999998</v>
      </c>
      <c r="AB380" s="100">
        <f t="shared" si="160"/>
        <v>35142.600000000006</v>
      </c>
      <c r="AC380" s="100">
        <f t="shared" si="160"/>
        <v>0</v>
      </c>
      <c r="AD380" s="100">
        <f t="shared" si="160"/>
        <v>54156.999999999985</v>
      </c>
      <c r="AE380" s="100">
        <f t="shared" si="160"/>
        <v>0</v>
      </c>
      <c r="AF380" s="99"/>
      <c r="AG380" s="29"/>
    </row>
    <row r="381" spans="1:33" ht="18.75" x14ac:dyDescent="0.3">
      <c r="A381" s="109" t="s">
        <v>64</v>
      </c>
      <c r="B381" s="100">
        <f t="shared" si="159"/>
        <v>18125</v>
      </c>
      <c r="C381" s="100">
        <f t="shared" si="159"/>
        <v>9490</v>
      </c>
      <c r="D381" s="100">
        <f t="shared" si="159"/>
        <v>9490</v>
      </c>
      <c r="E381" s="100">
        <f t="shared" si="159"/>
        <v>9490</v>
      </c>
      <c r="F381" s="73">
        <f>IFERROR(E381/B381*100,0)</f>
        <v>52.358620689655176</v>
      </c>
      <c r="G381" s="73">
        <f>IFERROR(E381/C381*100,0)</f>
        <v>100</v>
      </c>
      <c r="H381" s="100">
        <f t="shared" si="160"/>
        <v>0</v>
      </c>
      <c r="I381" s="100">
        <f t="shared" si="160"/>
        <v>0</v>
      </c>
      <c r="J381" s="100">
        <f t="shared" si="160"/>
        <v>0</v>
      </c>
      <c r="K381" s="100">
        <f t="shared" si="160"/>
        <v>0</v>
      </c>
      <c r="L381" s="100">
        <f t="shared" si="160"/>
        <v>0</v>
      </c>
      <c r="M381" s="100">
        <f t="shared" si="160"/>
        <v>0</v>
      </c>
      <c r="N381" s="100">
        <f t="shared" si="160"/>
        <v>5207.2</v>
      </c>
      <c r="O381" s="100">
        <f t="shared" si="160"/>
        <v>5207.2</v>
      </c>
      <c r="P381" s="100">
        <f t="shared" si="160"/>
        <v>0</v>
      </c>
      <c r="Q381" s="100">
        <f t="shared" si="160"/>
        <v>1970.5</v>
      </c>
      <c r="R381" s="100">
        <f t="shared" si="160"/>
        <v>1470</v>
      </c>
      <c r="S381" s="100">
        <f t="shared" si="160"/>
        <v>1657.8</v>
      </c>
      <c r="T381" s="100">
        <f t="shared" si="160"/>
        <v>7530</v>
      </c>
      <c r="U381" s="100">
        <f t="shared" si="160"/>
        <v>0</v>
      </c>
      <c r="V381" s="100">
        <f t="shared" si="160"/>
        <v>0</v>
      </c>
      <c r="W381" s="100">
        <f t="shared" si="160"/>
        <v>0</v>
      </c>
      <c r="X381" s="100">
        <f t="shared" si="160"/>
        <v>0</v>
      </c>
      <c r="Y381" s="100">
        <f t="shared" si="160"/>
        <v>0</v>
      </c>
      <c r="Z381" s="100">
        <f t="shared" si="160"/>
        <v>1654.5</v>
      </c>
      <c r="AA381" s="100">
        <f t="shared" si="160"/>
        <v>654.5</v>
      </c>
      <c r="AB381" s="100">
        <f t="shared" si="160"/>
        <v>0</v>
      </c>
      <c r="AC381" s="100">
        <f t="shared" si="160"/>
        <v>0</v>
      </c>
      <c r="AD381" s="100">
        <f t="shared" si="160"/>
        <v>0</v>
      </c>
      <c r="AE381" s="100">
        <f t="shared" si="160"/>
        <v>0</v>
      </c>
      <c r="AF381" s="99"/>
      <c r="AG381" s="29"/>
    </row>
    <row r="382" spans="1:33" ht="15.75" x14ac:dyDescent="0.25">
      <c r="A382" s="15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5"/>
      <c r="AG382" s="2"/>
    </row>
    <row r="383" spans="1:33" ht="18.75" x14ac:dyDescent="0.25">
      <c r="A383" s="154" t="s">
        <v>123</v>
      </c>
      <c r="B383" s="154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5"/>
      <c r="AF383" s="156"/>
      <c r="AG383" s="157"/>
    </row>
    <row r="384" spans="1:33" ht="15.75" x14ac:dyDescent="0.25">
      <c r="A384" s="158"/>
      <c r="B384" s="155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9"/>
      <c r="AG384" s="157"/>
    </row>
    <row r="385" spans="1:33" ht="18.75" x14ac:dyDescent="0.25">
      <c r="A385" s="154" t="s">
        <v>124</v>
      </c>
      <c r="B385" s="154"/>
      <c r="C385" s="154"/>
      <c r="D385" s="154"/>
      <c r="E385" s="154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4"/>
      <c r="W385" s="154"/>
      <c r="X385" s="154"/>
      <c r="Y385" s="154"/>
      <c r="Z385" s="154"/>
      <c r="AA385" s="154"/>
      <c r="AB385" s="154"/>
      <c r="AC385" s="154"/>
      <c r="AD385" s="154"/>
      <c r="AE385" s="155"/>
      <c r="AF385" s="160"/>
      <c r="AG385" s="157"/>
    </row>
  </sheetData>
  <mergeCells count="87">
    <mergeCell ref="A317:AE317"/>
    <mergeCell ref="AF317:AF320"/>
    <mergeCell ref="A383:AD383"/>
    <mergeCell ref="A385:AD385"/>
    <mergeCell ref="A292:AE292"/>
    <mergeCell ref="AF293:AF297"/>
    <mergeCell ref="A298:AE298"/>
    <mergeCell ref="AF299:AF303"/>
    <mergeCell ref="A304:AD304"/>
    <mergeCell ref="A311:AE311"/>
    <mergeCell ref="A263:AD263"/>
    <mergeCell ref="A265:AD265"/>
    <mergeCell ref="AF266:AF278"/>
    <mergeCell ref="A272:AE272"/>
    <mergeCell ref="A280:AD280"/>
    <mergeCell ref="A286:AE286"/>
    <mergeCell ref="A216:AE216"/>
    <mergeCell ref="A222:AE222"/>
    <mergeCell ref="A228:AE228"/>
    <mergeCell ref="A234:AE234"/>
    <mergeCell ref="AF235:AF243"/>
    <mergeCell ref="A240:AE240"/>
    <mergeCell ref="A192:AE192"/>
    <mergeCell ref="AF192:AF197"/>
    <mergeCell ref="A198:AE198"/>
    <mergeCell ref="AF198:AF201"/>
    <mergeCell ref="A204:AE204"/>
    <mergeCell ref="A210:AE210"/>
    <mergeCell ref="AF210:AF215"/>
    <mergeCell ref="A169:AE169"/>
    <mergeCell ref="A172:AE172"/>
    <mergeCell ref="A175:AE175"/>
    <mergeCell ref="AF176:AF184"/>
    <mergeCell ref="A180:AE180"/>
    <mergeCell ref="A186:AE186"/>
    <mergeCell ref="AF110:AF115"/>
    <mergeCell ref="A116:AE116"/>
    <mergeCell ref="A141:AD141"/>
    <mergeCell ref="A143:AE143"/>
    <mergeCell ref="A149:AE149"/>
    <mergeCell ref="A167:AD167"/>
    <mergeCell ref="A83:AE83"/>
    <mergeCell ref="A89:AE89"/>
    <mergeCell ref="A95:AE95"/>
    <mergeCell ref="A102:AE102"/>
    <mergeCell ref="AF102:AF108"/>
    <mergeCell ref="A109:AE109"/>
    <mergeCell ref="A53:AE53"/>
    <mergeCell ref="A59:AE59"/>
    <mergeCell ref="AF59:AF64"/>
    <mergeCell ref="A71:AE71"/>
    <mergeCell ref="AF71:AF77"/>
    <mergeCell ref="A77:AE77"/>
    <mergeCell ref="A29:AE29"/>
    <mergeCell ref="A35:AE35"/>
    <mergeCell ref="A41:AE41"/>
    <mergeCell ref="AF41:AF44"/>
    <mergeCell ref="A47:AE47"/>
    <mergeCell ref="AF47:AF50"/>
    <mergeCell ref="A8:AD8"/>
    <mergeCell ref="A10:AE10"/>
    <mergeCell ref="A16:AE16"/>
    <mergeCell ref="AF16:AF21"/>
    <mergeCell ref="A22:AE22"/>
    <mergeCell ref="AF22:AF27"/>
    <mergeCell ref="V4:W5"/>
    <mergeCell ref="X4:Y5"/>
    <mergeCell ref="Z4:AA5"/>
    <mergeCell ref="AB4:AC5"/>
    <mergeCell ref="AD4:AE5"/>
    <mergeCell ref="AF4:AF6"/>
    <mergeCell ref="J4:K5"/>
    <mergeCell ref="L4:M5"/>
    <mergeCell ref="N4:O5"/>
    <mergeCell ref="P4:Q5"/>
    <mergeCell ref="R4:S5"/>
    <mergeCell ref="T4:U5"/>
    <mergeCell ref="A1:O1"/>
    <mergeCell ref="T1:AD1"/>
    <mergeCell ref="A2:O2"/>
    <mergeCell ref="A4:A6"/>
    <mergeCell ref="B4:B5"/>
    <mergeCell ref="C4:C5"/>
    <mergeCell ref="D4:D5"/>
    <mergeCell ref="E4:E5"/>
    <mergeCell ref="F4:G5"/>
    <mergeCell ref="H4:I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2023-11-30T03:15:37Z</dcterms:modified>
</cp:coreProperties>
</file>