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25" windowWidth="15990" windowHeight="8835"/>
  </bookViews>
  <sheets>
    <sheet name="на 01.11.2021" sheetId="25" r:id="rId1"/>
  </sheets>
  <calcPr calcId="145621" iterate="1"/>
</workbook>
</file>

<file path=xl/calcChain.xml><?xml version="1.0" encoding="utf-8"?>
<calcChain xmlns="http://schemas.openxmlformats.org/spreadsheetml/2006/main">
  <c r="D101" i="25" l="1"/>
  <c r="D100" i="25"/>
  <c r="B100" i="25"/>
  <c r="F98" i="25"/>
  <c r="H98" i="25" s="1"/>
  <c r="E98" i="25"/>
  <c r="D98" i="25"/>
  <c r="D97" i="25"/>
  <c r="F93" i="25"/>
  <c r="H93" i="25" s="1"/>
  <c r="E93" i="25"/>
  <c r="E90" i="25" s="1"/>
  <c r="D93" i="25"/>
  <c r="C93" i="25"/>
  <c r="C90" i="25" s="1"/>
  <c r="AQ90" i="25"/>
  <c r="AP90" i="25"/>
  <c r="AO90" i="25"/>
  <c r="AN90" i="25"/>
  <c r="AM90" i="25"/>
  <c r="AL90" i="25"/>
  <c r="AK90" i="25"/>
  <c r="AJ90" i="25"/>
  <c r="AI90" i="25"/>
  <c r="AH90" i="25"/>
  <c r="AG90" i="25"/>
  <c r="AF90" i="25"/>
  <c r="AE90" i="25"/>
  <c r="AD90" i="25"/>
  <c r="AC90" i="25"/>
  <c r="AB90" i="25"/>
  <c r="AA90" i="25"/>
  <c r="Z90" i="25"/>
  <c r="Y90" i="25"/>
  <c r="X90" i="25"/>
  <c r="W90" i="25"/>
  <c r="V90" i="25"/>
  <c r="U90" i="25"/>
  <c r="T90" i="25"/>
  <c r="S90" i="25"/>
  <c r="R90" i="25"/>
  <c r="Q90" i="25"/>
  <c r="P90" i="25"/>
  <c r="O90" i="25"/>
  <c r="N90" i="25"/>
  <c r="M90" i="25"/>
  <c r="L90" i="25"/>
  <c r="K90" i="25"/>
  <c r="J90" i="25"/>
  <c r="I90" i="25"/>
  <c r="H90" i="25"/>
  <c r="F90" i="25"/>
  <c r="D90" i="25"/>
  <c r="AL87" i="25"/>
  <c r="F87" i="25" s="1"/>
  <c r="H87" i="25" s="1"/>
  <c r="G87" i="25"/>
  <c r="G84" i="25" s="1"/>
  <c r="E87" i="25"/>
  <c r="E84" i="25" s="1"/>
  <c r="D87" i="25"/>
  <c r="C87" i="25"/>
  <c r="C84" i="25" s="1"/>
  <c r="AQ84" i="25"/>
  <c r="AP84" i="25"/>
  <c r="AO84" i="25"/>
  <c r="AN84" i="25"/>
  <c r="AM84" i="25"/>
  <c r="AL84" i="25"/>
  <c r="AK84" i="25"/>
  <c r="AJ84" i="25"/>
  <c r="AI84" i="25"/>
  <c r="AH84" i="25"/>
  <c r="AG84" i="25"/>
  <c r="AF84" i="25"/>
  <c r="AE84" i="25"/>
  <c r="AD84" i="25"/>
  <c r="AC84" i="25"/>
  <c r="AB84" i="25"/>
  <c r="AA84" i="25"/>
  <c r="Z84" i="25"/>
  <c r="Y84" i="25"/>
  <c r="X84" i="25"/>
  <c r="W84" i="25"/>
  <c r="V84" i="25"/>
  <c r="U84" i="25"/>
  <c r="T84" i="25"/>
  <c r="S84" i="25"/>
  <c r="R84" i="25"/>
  <c r="Q84" i="25"/>
  <c r="P84" i="25"/>
  <c r="O84" i="25"/>
  <c r="N84" i="25"/>
  <c r="M84" i="25"/>
  <c r="L84" i="25"/>
  <c r="K84" i="25"/>
  <c r="J84" i="25"/>
  <c r="I84" i="25"/>
  <c r="H84" i="25"/>
  <c r="F84" i="25"/>
  <c r="D84" i="25"/>
  <c r="F81" i="25"/>
  <c r="D81" i="25"/>
  <c r="H81" i="25" s="1"/>
  <c r="C81" i="25"/>
  <c r="F78" i="25"/>
  <c r="G78" i="25" s="1"/>
  <c r="D78" i="25"/>
  <c r="H78" i="25" s="1"/>
  <c r="C78" i="25"/>
  <c r="C77" i="25"/>
  <c r="C76" i="25"/>
  <c r="F75" i="25"/>
  <c r="D75" i="25"/>
  <c r="D72" i="25" s="1"/>
  <c r="C75" i="25"/>
  <c r="C74" i="25"/>
  <c r="C72" i="25" s="1"/>
  <c r="C73" i="25"/>
  <c r="AQ72" i="25"/>
  <c r="AP72" i="25"/>
  <c r="AO72" i="25"/>
  <c r="AN72" i="25"/>
  <c r="AM72" i="25"/>
  <c r="AL72" i="25"/>
  <c r="AK72" i="25"/>
  <c r="AJ72" i="25"/>
  <c r="AI72" i="25"/>
  <c r="AH72" i="25"/>
  <c r="AG72" i="25"/>
  <c r="AF72" i="25"/>
  <c r="AE72" i="25"/>
  <c r="AD72" i="25"/>
  <c r="AC72" i="25"/>
  <c r="AB72" i="25"/>
  <c r="AA72" i="25"/>
  <c r="Z72" i="25"/>
  <c r="Y72" i="25"/>
  <c r="X72" i="25"/>
  <c r="W72" i="25"/>
  <c r="V72" i="25"/>
  <c r="U72" i="25"/>
  <c r="T72" i="25"/>
  <c r="S72" i="25"/>
  <c r="R72" i="25"/>
  <c r="Q72" i="25"/>
  <c r="P72" i="25"/>
  <c r="O72" i="25"/>
  <c r="N72" i="25"/>
  <c r="M72" i="25"/>
  <c r="L72" i="25"/>
  <c r="K72" i="25"/>
  <c r="J72" i="25"/>
  <c r="I72" i="25"/>
  <c r="B72" i="25"/>
  <c r="C71" i="25"/>
  <c r="B71" i="25"/>
  <c r="B101" i="25" s="1"/>
  <c r="C70" i="25"/>
  <c r="AQ69" i="25"/>
  <c r="AQ99" i="25" s="1"/>
  <c r="AQ96" i="25" s="1"/>
  <c r="AP69" i="25"/>
  <c r="AP99" i="25" s="1"/>
  <c r="AP96" i="25" s="1"/>
  <c r="AO69" i="25"/>
  <c r="AO99" i="25" s="1"/>
  <c r="AO96" i="25" s="1"/>
  <c r="AN69" i="25"/>
  <c r="AM69" i="25"/>
  <c r="AM99" i="25" s="1"/>
  <c r="AM96" i="25" s="1"/>
  <c r="AL69" i="25"/>
  <c r="AL99" i="25" s="1"/>
  <c r="AL96" i="25" s="1"/>
  <c r="AK69" i="25"/>
  <c r="AK99" i="25" s="1"/>
  <c r="AK96" i="25" s="1"/>
  <c r="AJ69" i="25"/>
  <c r="AI69" i="25"/>
  <c r="AI99" i="25" s="1"/>
  <c r="AI96" i="25" s="1"/>
  <c r="AH69" i="25"/>
  <c r="AH99" i="25" s="1"/>
  <c r="AH96" i="25" s="1"/>
  <c r="AG69" i="25"/>
  <c r="AG99" i="25" s="1"/>
  <c r="AG96" i="25" s="1"/>
  <c r="AF69" i="25"/>
  <c r="AE69" i="25"/>
  <c r="AE99" i="25" s="1"/>
  <c r="AE96" i="25" s="1"/>
  <c r="AD69" i="25"/>
  <c r="AD99" i="25" s="1"/>
  <c r="AD96" i="25" s="1"/>
  <c r="AC69" i="25"/>
  <c r="AC99" i="25" s="1"/>
  <c r="AC96" i="25" s="1"/>
  <c r="AB69" i="25"/>
  <c r="AA69" i="25"/>
  <c r="AA99" i="25" s="1"/>
  <c r="AA96" i="25" s="1"/>
  <c r="Z69" i="25"/>
  <c r="Z99" i="25" s="1"/>
  <c r="Z96" i="25" s="1"/>
  <c r="Y69" i="25"/>
  <c r="Y99" i="25" s="1"/>
  <c r="Y96" i="25" s="1"/>
  <c r="X69" i="25"/>
  <c r="W69" i="25"/>
  <c r="W99" i="25" s="1"/>
  <c r="W96" i="25" s="1"/>
  <c r="V69" i="25"/>
  <c r="V99" i="25" s="1"/>
  <c r="V96" i="25" s="1"/>
  <c r="U69" i="25"/>
  <c r="U99" i="25" s="1"/>
  <c r="U96" i="25" s="1"/>
  <c r="T69" i="25"/>
  <c r="S69" i="25"/>
  <c r="S99" i="25" s="1"/>
  <c r="S96" i="25" s="1"/>
  <c r="R69" i="25"/>
  <c r="R99" i="25" s="1"/>
  <c r="R96" i="25" s="1"/>
  <c r="Q69" i="25"/>
  <c r="P69" i="25"/>
  <c r="O69" i="25"/>
  <c r="O99" i="25" s="1"/>
  <c r="O96" i="25" s="1"/>
  <c r="N69" i="25"/>
  <c r="N99" i="25" s="1"/>
  <c r="N96" i="25" s="1"/>
  <c r="M69" i="25"/>
  <c r="M99" i="25" s="1"/>
  <c r="M96" i="25" s="1"/>
  <c r="L69" i="25"/>
  <c r="C69" i="25" s="1"/>
  <c r="C66" i="25" s="1"/>
  <c r="K69" i="25"/>
  <c r="K99" i="25" s="1"/>
  <c r="K96" i="25" s="1"/>
  <c r="J69" i="25"/>
  <c r="J99" i="25" s="1"/>
  <c r="J96" i="25" s="1"/>
  <c r="I69" i="25"/>
  <c r="I99" i="25" s="1"/>
  <c r="I96" i="25" s="1"/>
  <c r="F69" i="25"/>
  <c r="B69" i="25"/>
  <c r="B99" i="25" s="1"/>
  <c r="C68" i="25"/>
  <c r="B68" i="25"/>
  <c r="C67" i="25"/>
  <c r="B67" i="25"/>
  <c r="B66" i="25" s="1"/>
  <c r="AQ66" i="25"/>
  <c r="AP66" i="25"/>
  <c r="AO66" i="25"/>
  <c r="AN66" i="25"/>
  <c r="AM66" i="25"/>
  <c r="AL66" i="25"/>
  <c r="AK66" i="25"/>
  <c r="AJ66" i="25"/>
  <c r="AI66" i="25"/>
  <c r="AH66" i="25"/>
  <c r="AG66" i="25"/>
  <c r="AF66" i="25"/>
  <c r="AE66" i="25"/>
  <c r="AD66" i="25"/>
  <c r="AC66" i="25"/>
  <c r="AB66" i="25"/>
  <c r="AA66" i="25"/>
  <c r="Z66" i="25"/>
  <c r="Y66" i="25"/>
  <c r="X66" i="25"/>
  <c r="W66" i="25"/>
  <c r="V66" i="25"/>
  <c r="U66" i="25"/>
  <c r="T66" i="25"/>
  <c r="S66" i="25"/>
  <c r="R66" i="25"/>
  <c r="Q66" i="25"/>
  <c r="P66" i="25"/>
  <c r="O66" i="25"/>
  <c r="N66" i="25"/>
  <c r="M66" i="25"/>
  <c r="L66" i="25"/>
  <c r="K66" i="25"/>
  <c r="J66" i="25"/>
  <c r="I66" i="25"/>
  <c r="C65" i="25"/>
  <c r="C64" i="25"/>
  <c r="F63" i="25"/>
  <c r="H63" i="25" s="1"/>
  <c r="E63" i="25"/>
  <c r="E60" i="25" s="1"/>
  <c r="D63" i="25"/>
  <c r="C63" i="25"/>
  <c r="C62" i="25"/>
  <c r="C61" i="25"/>
  <c r="AQ60" i="25"/>
  <c r="AP60" i="25"/>
  <c r="AO60" i="25"/>
  <c r="AN60" i="25"/>
  <c r="AM60" i="25"/>
  <c r="AL60" i="25"/>
  <c r="AK60" i="25"/>
  <c r="AJ60" i="25"/>
  <c r="AI60" i="25"/>
  <c r="AH60" i="25"/>
  <c r="AG60" i="25"/>
  <c r="AF60" i="25"/>
  <c r="AE60" i="25"/>
  <c r="AD60" i="25"/>
  <c r="AC60" i="25"/>
  <c r="AB60" i="25"/>
  <c r="AA60" i="25"/>
  <c r="Z60" i="25"/>
  <c r="Y60" i="25"/>
  <c r="X60" i="25"/>
  <c r="W60" i="25"/>
  <c r="V60" i="25"/>
  <c r="U60" i="25"/>
  <c r="T60" i="25"/>
  <c r="S60" i="25"/>
  <c r="R60" i="25"/>
  <c r="Q60" i="25"/>
  <c r="P60" i="25"/>
  <c r="O60" i="25"/>
  <c r="N60" i="25"/>
  <c r="M60" i="25"/>
  <c r="L60" i="25"/>
  <c r="K60" i="25"/>
  <c r="J60" i="25"/>
  <c r="I60" i="25"/>
  <c r="F60" i="25"/>
  <c r="D60" i="25"/>
  <c r="H60" i="25" s="1"/>
  <c r="B60" i="25"/>
  <c r="C59" i="25"/>
  <c r="C58" i="25"/>
  <c r="F57" i="25"/>
  <c r="H57" i="25" s="1"/>
  <c r="E57" i="25"/>
  <c r="E54" i="25" s="1"/>
  <c r="D57" i="25"/>
  <c r="C57" i="25"/>
  <c r="C56" i="25"/>
  <c r="C55" i="25"/>
  <c r="AQ54" i="25"/>
  <c r="AP54" i="25"/>
  <c r="AO54" i="25"/>
  <c r="AN54" i="25"/>
  <c r="AM54" i="25"/>
  <c r="AL54" i="25"/>
  <c r="AK54" i="25"/>
  <c r="AJ54" i="25"/>
  <c r="AI54" i="25"/>
  <c r="AH54" i="25"/>
  <c r="AG54" i="25"/>
  <c r="AF54" i="25"/>
  <c r="AE54" i="25"/>
  <c r="AD54" i="25"/>
  <c r="AC54" i="25"/>
  <c r="AB54" i="25"/>
  <c r="AA54" i="25"/>
  <c r="Z54" i="25"/>
  <c r="Y54" i="25"/>
  <c r="X54" i="25"/>
  <c r="W54" i="25"/>
  <c r="V54" i="25"/>
  <c r="U54" i="25"/>
  <c r="T54" i="25"/>
  <c r="S54" i="25"/>
  <c r="R54" i="25"/>
  <c r="Q54" i="25"/>
  <c r="P54" i="25"/>
  <c r="O54" i="25"/>
  <c r="N54" i="25"/>
  <c r="M54" i="25"/>
  <c r="L54" i="25"/>
  <c r="K54" i="25"/>
  <c r="J54" i="25"/>
  <c r="I54" i="25"/>
  <c r="F54" i="25"/>
  <c r="D54" i="25"/>
  <c r="H54" i="25" s="1"/>
  <c r="B54" i="25"/>
  <c r="C53" i="25"/>
  <c r="C52" i="25"/>
  <c r="F51" i="25"/>
  <c r="H51" i="25" s="1"/>
  <c r="E51" i="25"/>
  <c r="E48" i="25" s="1"/>
  <c r="D51" i="25"/>
  <c r="C51" i="25"/>
  <c r="C50" i="25"/>
  <c r="C49" i="25"/>
  <c r="AQ48" i="25"/>
  <c r="AP48" i="25"/>
  <c r="AO48" i="25"/>
  <c r="AN48" i="25"/>
  <c r="AM48" i="25"/>
  <c r="AL48" i="25"/>
  <c r="AK48" i="25"/>
  <c r="AJ48" i="25"/>
  <c r="AI48" i="25"/>
  <c r="AH48" i="25"/>
  <c r="AG48" i="25"/>
  <c r="AF48" i="25"/>
  <c r="AE48" i="25"/>
  <c r="AD48" i="25"/>
  <c r="AC48" i="25"/>
  <c r="AB48" i="25"/>
  <c r="AA48" i="25"/>
  <c r="Z48" i="25"/>
  <c r="Y48" i="25"/>
  <c r="X48" i="25"/>
  <c r="W48" i="25"/>
  <c r="V48" i="25"/>
  <c r="U48" i="25"/>
  <c r="T48" i="25"/>
  <c r="S48" i="25"/>
  <c r="R48" i="25"/>
  <c r="Q48" i="25"/>
  <c r="P48" i="25"/>
  <c r="O48" i="25"/>
  <c r="N48" i="25"/>
  <c r="M48" i="25"/>
  <c r="L48" i="25"/>
  <c r="K48" i="25"/>
  <c r="J48" i="25"/>
  <c r="I48" i="25"/>
  <c r="F48" i="25"/>
  <c r="D48" i="25"/>
  <c r="H48" i="25" s="1"/>
  <c r="B48" i="25"/>
  <c r="C47" i="25"/>
  <c r="C46" i="25"/>
  <c r="F45" i="25"/>
  <c r="H45" i="25" s="1"/>
  <c r="E45" i="25"/>
  <c r="D45" i="25"/>
  <c r="C45" i="25"/>
  <c r="G45" i="25" s="1"/>
  <c r="C44" i="25"/>
  <c r="C43" i="25"/>
  <c r="AQ42" i="25"/>
  <c r="AP42" i="25"/>
  <c r="AO42" i="25"/>
  <c r="AN42" i="25"/>
  <c r="AM42" i="25"/>
  <c r="AL42" i="25"/>
  <c r="AK42" i="25"/>
  <c r="AJ42" i="25"/>
  <c r="AI42" i="25"/>
  <c r="AH42" i="25"/>
  <c r="AG42" i="25"/>
  <c r="AF42" i="25"/>
  <c r="AE42" i="25"/>
  <c r="AD42" i="25"/>
  <c r="AC42" i="25"/>
  <c r="AB42" i="25"/>
  <c r="AA42" i="25"/>
  <c r="Z42" i="25"/>
  <c r="Y42" i="25"/>
  <c r="X42" i="25"/>
  <c r="W42" i="25"/>
  <c r="V42" i="25"/>
  <c r="U42" i="25"/>
  <c r="T42" i="25"/>
  <c r="S42" i="25"/>
  <c r="R42" i="25"/>
  <c r="Q42" i="25"/>
  <c r="P42" i="25"/>
  <c r="O42" i="25"/>
  <c r="N42" i="25"/>
  <c r="M42" i="25"/>
  <c r="L42" i="25"/>
  <c r="K42" i="25"/>
  <c r="J42" i="25"/>
  <c r="I42" i="25"/>
  <c r="H42" i="25"/>
  <c r="F42" i="25"/>
  <c r="E42" i="25"/>
  <c r="D42" i="25"/>
  <c r="C42" i="25"/>
  <c r="B42" i="25"/>
  <c r="C41" i="25"/>
  <c r="C40" i="25"/>
  <c r="F39" i="25"/>
  <c r="G39" i="25" s="1"/>
  <c r="D39" i="25"/>
  <c r="D36" i="25" s="1"/>
  <c r="C39" i="25"/>
  <c r="C38" i="25"/>
  <c r="C37" i="25"/>
  <c r="AQ36" i="25"/>
  <c r="AP36" i="25"/>
  <c r="AO36" i="25"/>
  <c r="AN36" i="25"/>
  <c r="AM36" i="25"/>
  <c r="AL36" i="25"/>
  <c r="AK36" i="25"/>
  <c r="AJ36" i="25"/>
  <c r="AI36" i="25"/>
  <c r="AH36" i="25"/>
  <c r="AG36" i="25"/>
  <c r="AF36" i="25"/>
  <c r="AE36" i="25"/>
  <c r="AD36" i="25"/>
  <c r="AC36" i="25"/>
  <c r="AB36" i="25"/>
  <c r="AA36" i="25"/>
  <c r="Z36" i="25"/>
  <c r="Y36" i="25"/>
  <c r="X36" i="25"/>
  <c r="W36" i="25"/>
  <c r="V36" i="25"/>
  <c r="U36" i="25"/>
  <c r="T36" i="25"/>
  <c r="S36" i="25"/>
  <c r="R36" i="25"/>
  <c r="Q36" i="25"/>
  <c r="P36" i="25"/>
  <c r="O36" i="25"/>
  <c r="N36" i="25"/>
  <c r="M36" i="25"/>
  <c r="L36" i="25"/>
  <c r="K36" i="25"/>
  <c r="J36" i="25"/>
  <c r="I36" i="25"/>
  <c r="C36" i="25"/>
  <c r="B36" i="25"/>
  <c r="C35" i="25"/>
  <c r="C101" i="25" s="1"/>
  <c r="C34" i="25"/>
  <c r="F33" i="25"/>
  <c r="G33" i="25" s="1"/>
  <c r="D33" i="25"/>
  <c r="D30" i="25" s="1"/>
  <c r="C33" i="25"/>
  <c r="C32" i="25"/>
  <c r="C31" i="25"/>
  <c r="AQ30" i="25"/>
  <c r="AP30" i="25"/>
  <c r="AO30" i="25"/>
  <c r="AN30" i="25"/>
  <c r="AM30" i="25"/>
  <c r="AL30" i="25"/>
  <c r="AK30" i="25"/>
  <c r="AJ30" i="25"/>
  <c r="AI30" i="25"/>
  <c r="AH30" i="25"/>
  <c r="AG30" i="25"/>
  <c r="AF30" i="25"/>
  <c r="AE30" i="25"/>
  <c r="AD30" i="25"/>
  <c r="AC30" i="25"/>
  <c r="AB30" i="25"/>
  <c r="AA30" i="25"/>
  <c r="Z30" i="25"/>
  <c r="Y30" i="25"/>
  <c r="X30" i="25"/>
  <c r="W30" i="25"/>
  <c r="V30" i="25"/>
  <c r="U30" i="25"/>
  <c r="T30" i="25"/>
  <c r="S30" i="25"/>
  <c r="R30" i="25"/>
  <c r="Q30" i="25"/>
  <c r="P30" i="25"/>
  <c r="O30" i="25"/>
  <c r="N30" i="25"/>
  <c r="M30" i="25"/>
  <c r="L30" i="25"/>
  <c r="K30" i="25"/>
  <c r="J30" i="25"/>
  <c r="I30" i="25"/>
  <c r="C30" i="25"/>
  <c r="B30" i="25"/>
  <c r="C29" i="25"/>
  <c r="C28" i="25"/>
  <c r="AP27" i="25"/>
  <c r="U27" i="25"/>
  <c r="T27" i="25"/>
  <c r="R27" i="25"/>
  <c r="Q27" i="25"/>
  <c r="Q24" i="25" s="1"/>
  <c r="O27" i="25"/>
  <c r="N27" i="25"/>
  <c r="F27" i="25" s="1"/>
  <c r="L27" i="25"/>
  <c r="D27" i="25"/>
  <c r="C27" i="25"/>
  <c r="C9" i="25" s="1"/>
  <c r="C99" i="25" s="1"/>
  <c r="C26" i="25"/>
  <c r="C25" i="25"/>
  <c r="C7" i="25" s="1"/>
  <c r="AQ24" i="25"/>
  <c r="AP24" i="25"/>
  <c r="AO24" i="25"/>
  <c r="AN24" i="25"/>
  <c r="AM24" i="25"/>
  <c r="AL24" i="25"/>
  <c r="AK24" i="25"/>
  <c r="AJ24" i="25"/>
  <c r="AI24" i="25"/>
  <c r="AH24" i="25"/>
  <c r="AG24" i="25"/>
  <c r="AF24" i="25"/>
  <c r="AE24" i="25"/>
  <c r="AD24" i="25"/>
  <c r="AC24" i="25"/>
  <c r="AB24" i="25"/>
  <c r="AA24" i="25"/>
  <c r="Z24" i="25"/>
  <c r="Y24" i="25"/>
  <c r="X24" i="25"/>
  <c r="W24" i="25"/>
  <c r="V24" i="25"/>
  <c r="U24" i="25"/>
  <c r="T24" i="25"/>
  <c r="S24" i="25"/>
  <c r="R24" i="25"/>
  <c r="P24" i="25"/>
  <c r="O24" i="25"/>
  <c r="N24" i="25"/>
  <c r="M24" i="25"/>
  <c r="L24" i="25"/>
  <c r="J24" i="25"/>
  <c r="I24" i="25"/>
  <c r="D24" i="25"/>
  <c r="C24" i="25"/>
  <c r="B24" i="25"/>
  <c r="C23" i="25"/>
  <c r="C22" i="25"/>
  <c r="F21" i="25"/>
  <c r="G21" i="25" s="1"/>
  <c r="D21" i="25"/>
  <c r="D18" i="25" s="1"/>
  <c r="C21" i="25"/>
  <c r="C20" i="25"/>
  <c r="C19" i="25"/>
  <c r="AQ18" i="25"/>
  <c r="AP18" i="25"/>
  <c r="AO18" i="25"/>
  <c r="AN18" i="25"/>
  <c r="AM18" i="25"/>
  <c r="AL18" i="25"/>
  <c r="AK18" i="25"/>
  <c r="AJ18" i="25"/>
  <c r="AI18" i="25"/>
  <c r="AH18" i="25"/>
  <c r="AG18" i="25"/>
  <c r="AF18" i="25"/>
  <c r="AE18" i="25"/>
  <c r="AD18" i="25"/>
  <c r="AC18" i="25"/>
  <c r="AB18" i="25"/>
  <c r="AA18" i="25"/>
  <c r="Z18" i="25"/>
  <c r="Y18" i="25"/>
  <c r="X18" i="25"/>
  <c r="W18" i="25"/>
  <c r="V18" i="25"/>
  <c r="U18" i="25"/>
  <c r="T18" i="25"/>
  <c r="S18" i="25"/>
  <c r="R18" i="25"/>
  <c r="Q18" i="25"/>
  <c r="P18" i="25"/>
  <c r="O18" i="25"/>
  <c r="N18" i="25"/>
  <c r="M18" i="25"/>
  <c r="L18" i="25"/>
  <c r="K18" i="25"/>
  <c r="J18" i="25"/>
  <c r="I18" i="25"/>
  <c r="C18" i="25"/>
  <c r="B18" i="25"/>
  <c r="C17" i="25"/>
  <c r="C16" i="25"/>
  <c r="F15" i="25"/>
  <c r="G15" i="25" s="1"/>
  <c r="D15" i="25"/>
  <c r="D12" i="25" s="1"/>
  <c r="C15" i="25"/>
  <c r="C14" i="25"/>
  <c r="C8" i="25" s="1"/>
  <c r="C6" i="25" s="1"/>
  <c r="C13" i="25"/>
  <c r="AQ12" i="25"/>
  <c r="AP12" i="25"/>
  <c r="AO12" i="25"/>
  <c r="AN12" i="25"/>
  <c r="AM12" i="25"/>
  <c r="AL12" i="25"/>
  <c r="AK12" i="25"/>
  <c r="AJ12" i="25"/>
  <c r="AI12" i="25"/>
  <c r="AH12" i="25"/>
  <c r="AG12" i="25"/>
  <c r="AF12" i="25"/>
  <c r="AE12" i="25"/>
  <c r="AD12" i="25"/>
  <c r="AC12" i="25"/>
  <c r="AB12" i="25"/>
  <c r="AA12" i="25"/>
  <c r="Z12" i="25"/>
  <c r="Y12" i="25"/>
  <c r="X12" i="25"/>
  <c r="W12" i="25"/>
  <c r="V12" i="25"/>
  <c r="U12" i="25"/>
  <c r="T12" i="25"/>
  <c r="S12" i="25"/>
  <c r="R12" i="25"/>
  <c r="Q12" i="25"/>
  <c r="P12" i="25"/>
  <c r="O12" i="25"/>
  <c r="N12" i="25"/>
  <c r="M12" i="25"/>
  <c r="L12" i="25"/>
  <c r="K12" i="25"/>
  <c r="J12" i="25"/>
  <c r="I12" i="25"/>
  <c r="C12" i="25"/>
  <c r="B12" i="25"/>
  <c r="C11" i="25"/>
  <c r="B11" i="25"/>
  <c r="C10" i="25"/>
  <c r="AQ9" i="25"/>
  <c r="AP9" i="25"/>
  <c r="AO9" i="25"/>
  <c r="AN9" i="25"/>
  <c r="AN99" i="25" s="1"/>
  <c r="AN96" i="25" s="1"/>
  <c r="AM9" i="25"/>
  <c r="AL9" i="25"/>
  <c r="AK9" i="25"/>
  <c r="AJ9" i="25"/>
  <c r="AJ99" i="25" s="1"/>
  <c r="AJ96" i="25" s="1"/>
  <c r="AI9" i="25"/>
  <c r="AH9" i="25"/>
  <c r="AG9" i="25"/>
  <c r="AF9" i="25"/>
  <c r="AF99" i="25" s="1"/>
  <c r="AF96" i="25" s="1"/>
  <c r="AE9" i="25"/>
  <c r="AD9" i="25"/>
  <c r="AC9" i="25"/>
  <c r="AB9" i="25"/>
  <c r="AB99" i="25" s="1"/>
  <c r="AB96" i="25" s="1"/>
  <c r="AA9" i="25"/>
  <c r="Z9" i="25"/>
  <c r="Y9" i="25"/>
  <c r="X9" i="25"/>
  <c r="X99" i="25" s="1"/>
  <c r="X96" i="25" s="1"/>
  <c r="W9" i="25"/>
  <c r="V9" i="25"/>
  <c r="U9" i="25"/>
  <c r="T9" i="25"/>
  <c r="T99" i="25" s="1"/>
  <c r="T96" i="25" s="1"/>
  <c r="S9" i="25"/>
  <c r="R9" i="25"/>
  <c r="P9" i="25"/>
  <c r="P99" i="25" s="1"/>
  <c r="P96" i="25" s="1"/>
  <c r="O9" i="25"/>
  <c r="N9" i="25"/>
  <c r="M9" i="25"/>
  <c r="L9" i="25"/>
  <c r="L99" i="25" s="1"/>
  <c r="L96" i="25" s="1"/>
  <c r="K9" i="25"/>
  <c r="J9" i="25"/>
  <c r="I9" i="25"/>
  <c r="D9" i="25"/>
  <c r="B9" i="25"/>
  <c r="B8" i="25"/>
  <c r="B7" i="25"/>
  <c r="AQ6" i="25"/>
  <c r="AP6" i="25"/>
  <c r="AO6" i="25"/>
  <c r="AN6" i="25"/>
  <c r="AM6" i="25"/>
  <c r="AL6" i="25"/>
  <c r="AK6" i="25"/>
  <c r="AJ6" i="25"/>
  <c r="AI6" i="25"/>
  <c r="AH6" i="25"/>
  <c r="AG6" i="25"/>
  <c r="AF6" i="25"/>
  <c r="AE6" i="25"/>
  <c r="AD6" i="25"/>
  <c r="AC6" i="25"/>
  <c r="AB6" i="25"/>
  <c r="AA6" i="25"/>
  <c r="Z6" i="25"/>
  <c r="Y6" i="25"/>
  <c r="X6" i="25"/>
  <c r="W6" i="25"/>
  <c r="V6" i="25"/>
  <c r="U6" i="25"/>
  <c r="T6" i="25"/>
  <c r="S6" i="25"/>
  <c r="R6" i="25"/>
  <c r="P6" i="25"/>
  <c r="O6" i="25"/>
  <c r="N6" i="25"/>
  <c r="M6" i="25"/>
  <c r="L6" i="25"/>
  <c r="K6" i="25"/>
  <c r="J6" i="25"/>
  <c r="I6" i="25"/>
  <c r="D6" i="25"/>
  <c r="B6" i="25"/>
  <c r="F24" i="25" l="1"/>
  <c r="G27" i="25"/>
  <c r="E27" i="25"/>
  <c r="E24" i="25" s="1"/>
  <c r="F9" i="25"/>
  <c r="C98" i="25"/>
  <c r="H15" i="25"/>
  <c r="H21" i="25"/>
  <c r="H33" i="25"/>
  <c r="H39" i="25"/>
  <c r="C48" i="25"/>
  <c r="G51" i="25"/>
  <c r="C54" i="25"/>
  <c r="G54" i="25" s="1"/>
  <c r="G57" i="25"/>
  <c r="C60" i="25"/>
  <c r="G63" i="25"/>
  <c r="B98" i="25"/>
  <c r="B96" i="25" s="1"/>
  <c r="G69" i="25"/>
  <c r="E69" i="25"/>
  <c r="E66" i="25" s="1"/>
  <c r="H75" i="25"/>
  <c r="G93" i="25"/>
  <c r="G90" i="25" s="1"/>
  <c r="B97" i="25"/>
  <c r="Q9" i="25"/>
  <c r="Q6" i="25" s="1"/>
  <c r="F12" i="25"/>
  <c r="E15" i="25"/>
  <c r="E12" i="25" s="1"/>
  <c r="F18" i="25"/>
  <c r="E21" i="25"/>
  <c r="E18" i="25" s="1"/>
  <c r="F30" i="25"/>
  <c r="E33" i="25"/>
  <c r="E30" i="25" s="1"/>
  <c r="F36" i="25"/>
  <c r="E39" i="25"/>
  <c r="E36" i="25" s="1"/>
  <c r="G42" i="25"/>
  <c r="G48" i="25"/>
  <c r="G60" i="25"/>
  <c r="F66" i="25"/>
  <c r="C97" i="25"/>
  <c r="D69" i="25"/>
  <c r="H69" i="25"/>
  <c r="C100" i="25"/>
  <c r="G75" i="25"/>
  <c r="E75" i="25"/>
  <c r="E72" i="25" s="1"/>
  <c r="F72" i="25"/>
  <c r="G81" i="25"/>
  <c r="E81" i="25"/>
  <c r="E78" i="25" s="1"/>
  <c r="H72" i="25" l="1"/>
  <c r="G72" i="25"/>
  <c r="G9" i="25"/>
  <c r="E9" i="25"/>
  <c r="E6" i="25" s="1"/>
  <c r="H9" i="25"/>
  <c r="F6" i="25"/>
  <c r="D99" i="25"/>
  <c r="D96" i="25" s="1"/>
  <c r="D66" i="25"/>
  <c r="G66" i="25"/>
  <c r="H66" i="25"/>
  <c r="H36" i="25"/>
  <c r="G36" i="25"/>
  <c r="H30" i="25"/>
  <c r="G30" i="25"/>
  <c r="H18" i="25"/>
  <c r="G18" i="25"/>
  <c r="H12" i="25"/>
  <c r="G12" i="25"/>
  <c r="Q99" i="25"/>
  <c r="C96" i="25"/>
  <c r="G98" i="25"/>
  <c r="H24" i="25"/>
  <c r="G24" i="25"/>
  <c r="G6" i="25" l="1"/>
  <c r="H6" i="25"/>
  <c r="Q96" i="25"/>
  <c r="F99" i="25"/>
  <c r="G99" i="25" l="1"/>
  <c r="E99" i="25"/>
  <c r="E96" i="25" s="1"/>
  <c r="F96" i="25"/>
  <c r="H99" i="25"/>
  <c r="G96" i="25" l="1"/>
  <c r="H96" i="25"/>
</calcChain>
</file>

<file path=xl/sharedStrings.xml><?xml version="1.0" encoding="utf-8"?>
<sst xmlns="http://schemas.openxmlformats.org/spreadsheetml/2006/main" count="171" uniqueCount="66">
  <si>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</si>
  <si>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</si>
  <si>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</si>
  <si>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</si>
  <si>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</si>
  <si>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</si>
  <si>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</si>
  <si>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</si>
  <si>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</si>
  <si>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</si>
  <si>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</si>
  <si>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</si>
  <si>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</si>
  <si>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</si>
  <si>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</si>
  <si>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</si>
  <si>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</si>
  <si>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касса</t>
  </si>
  <si>
    <t>к плану на год</t>
  </si>
  <si>
    <t>план</t>
  </si>
  <si>
    <t>Исполнено,%</t>
  </si>
  <si>
    <t>иные внебюджетные источники</t>
  </si>
  <si>
    <t>Ответственный за составление сетевого графика</t>
  </si>
  <si>
    <t>План на
 2021 год, тыс.руб.</t>
  </si>
  <si>
    <t>средства бюджета Ханты-Мансийского автономного округа – Югры (далее -бюджет ХМАО – Югры)</t>
  </si>
  <si>
    <t>в т.ч. МБ в части софинансирования</t>
  </si>
  <si>
    <t>бюджет ХМАО – Югры</t>
  </si>
  <si>
    <t>А.Т.Бутаев</t>
  </si>
  <si>
    <t>Основные мероприятия
 муниципальной программы</t>
  </si>
  <si>
    <t>План на
 2019 год, тыс.руб.</t>
  </si>
  <si>
    <t xml:space="preserve"> 2019 год</t>
  </si>
  <si>
    <t>1.1.   Содержание объектов благоустройства территории города Когалыма, включая озеленение территории и содержание малых архитектурных форм (1,2)</t>
  </si>
  <si>
    <t>1.1.1. Выполнение муниципальной работы «Уборка территории и аналогичная деятельность»</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</si>
  <si>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</si>
  <si>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</si>
  <si>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</si>
  <si>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 Организация освещения территорий города Когалыма (3, 13)</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</si>
  <si>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</si>
  <si>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1.3. Организация ритуальных услуг и содержание мест захоронения (4,5,6)</t>
  </si>
  <si>
    <t>1.4. Создание новых мест для отдыха и физического развития горожан (7)</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</si>
  <si>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</si>
  <si>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t>
  </si>
  <si>
    <t>1.7. Содержание, ремонт и реконструкция объектов благоустройства на территории города Когалыма (10,11,12)</t>
  </si>
  <si>
    <t>Всего по Программе</t>
  </si>
  <si>
    <t>И.А.Цыганкова, тел. 93-790</t>
  </si>
  <si>
    <t>Директор МКУ "УЖКХ города Когалыма"</t>
  </si>
  <si>
    <t>1.8. Арихитектурная подсветка улиц, зданий, сооружений и жилых домов, расположенных на территории города Когалыма</t>
  </si>
  <si>
    <t xml:space="preserve">1.7.1. Благоустройство дворовых территорий 
(в том числе пешеходные  переходы, пешеходные дорожки) </t>
  </si>
  <si>
    <t>1.7.2. Выполнение работ по оборудованию мест для выгула животных на территории города Когалыма</t>
  </si>
  <si>
    <t>1.9. Изготовление баннерной продукции</t>
  </si>
  <si>
    <r>
      <t xml:space="preserve">ОАиГ Администрации г.Когалыма
</t>
    </r>
    <r>
      <rPr>
        <sz val="12"/>
        <color indexed="8"/>
        <rFont val="Times New Roman"/>
        <family val="1"/>
        <charset val="204"/>
      </rPr>
      <t>Договор на изготовление баннерной продукции заключен с ООО «Олмарпресс». Оплата по договору произведена в полном объеме 28.06.2021.</t>
    </r>
  </si>
  <si>
    <r>
      <rPr>
        <b/>
        <sz val="12"/>
        <color indexed="8"/>
        <rFont val="Times New Roman"/>
        <family val="1"/>
        <charset val="204"/>
      </rPr>
      <t>МБУ "КСАТ":</t>
    </r>
    <r>
      <rPr>
        <sz val="12"/>
        <color indexed="8"/>
        <rFont val="Times New Roman"/>
        <family val="1"/>
        <charset val="204"/>
      </rPr>
      <t xml:space="preserve">
Неисполнение по статье расходов  в размере 5 422,36 рублей на оказание услуг по вывозу снега с территории города Когалыма, в связи с оплатой счетов по факту оказанных услуг
</t>
    </r>
    <r>
      <rPr>
        <b/>
        <sz val="12"/>
        <color indexed="8"/>
        <rFont val="Times New Roman"/>
        <family val="1"/>
        <charset val="204"/>
      </rPr>
      <t>МКУ "УЖКХ г.Когалыма":</t>
    </r>
    <r>
      <rPr>
        <sz val="12"/>
        <color indexed="8"/>
        <rFont val="Times New Roman"/>
        <family val="1"/>
        <charset val="204"/>
      </rPr>
      <t xml:space="preserve">
На оказание услуг по очистке и вывозу снега с территории города Когалыма в 2021 году заключен МК от 28.12.2020 №0187300013720000521 с ООО "АКВАСТРОЙ-СЕРВИС"на сумму 2 748,234 тыс.руб. Оплата работ производится по факту на основании счета и подписанного сторонами акта оказанных услуг.</t>
    </r>
  </si>
  <si>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01.11.2021</t>
  </si>
  <si>
    <t>План на 01.11.2021</t>
  </si>
  <si>
    <t>Профинансировано на 01.11.2021</t>
  </si>
  <si>
    <t>Кассовый расход на 01.11.2021</t>
  </si>
  <si>
    <r>
      <rPr>
        <b/>
        <sz val="12"/>
        <color indexed="8"/>
        <rFont val="Times New Roman"/>
        <family val="1"/>
        <charset val="204"/>
      </rPr>
      <t>МБУ "КСАТ":</t>
    </r>
    <r>
      <rPr>
        <sz val="12"/>
        <color indexed="8"/>
        <rFont val="Times New Roman"/>
        <family val="1"/>
        <charset val="204"/>
      </rPr>
      <t xml:space="preserve">
Отклонение от плана составляет  8 441,14 тыс.руб. в том числе:
1. 3 359,2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1 308,6 тыс.руб.  -неисполнение субсидии по статье начисления на оплату труда возникло в связи с оплатой страховых взносов в ноябре 2021г.
3. 59,9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452,23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265,94  тыс. руб. - неисполнение субсидии по статье оплата услуг по содержанию имущества возникла в связи с: 1.   . Оплата за  обслуживание компьютерной техники (инженер-программист/ аутсорсинг), произведена согласно выставленных счетов. 2. Оплата за прохождения технического осмотра, будет произведена по факту оказанных услуг
6. 524,65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услуг.3 Оплата за услуги по благоустройству  - аутсорсинг (цветники и покос травы), произведена по факту выставленных счетов 
7.  1 541,22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497,47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по факту поставки товара, согласно выставленных счетов. 2 Оплата счетов за приобретение шин произведена по факту поставки товара.3 Оплата счетов за приобретение материалов для объектов благоустройства, произведена по факту поставки товара, согласно выставленных счетов
9. 10,22 тыс.руб.- неисполнение субсидии по статье увеличение стоимости продуктов питания, в связи с оплатой по факту поставки  молока, согласно поданных заявок.
10. 99,96 тыс.руб. -неисполнение субсидии по статье увеличение стоимости мягкого инвентаря, оплата произведена по факту поставки товара, согласно заключенного договора
11. 55,48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12. 12,28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14. 23,64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15. 49,39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16. 180,96 тыс.руб-неисполнение субсидии по статье при обретение основных средств, оплата произведена по факту оказанных услуг</t>
    </r>
  </si>
  <si>
    <r>
      <t xml:space="preserve">МКУ "УЖКХ г.Когалыма":
</t>
    </r>
    <r>
      <rPr>
        <sz val="12"/>
        <color indexed="8"/>
        <rFont val="Times New Roman"/>
        <family val="1"/>
        <charset val="204"/>
      </rPr>
      <t>На организацию освещения улиц и дворовых территорий г.Когалыма в 2021 году заключен контракт от 30.12.2020 №ЭС1902000062/21 с АО "Газпром энергосбыт Тюмень" на сумму 14 367,10 тыс.руб.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в 2021 году с АО "ЮТЭК-Когалым" заключен МК от 15.01.2021 №0187300013720000450 на сумму 22 809,90 тыс.руб. (в т.ч. на ТО сетей НО на сумму 17 882,90 тыс.руб.).
Заключены договоры:
- от 12.03.2021 №7 с АО "ЮТЭК-Когалым" на восстановление опоры наружного освещения вдоль автодороги по улице Дружбы народов (между кольцевой развязкой с проспектом Шмидта и мостом через реку Ингу-Ягун) на сумму 84,583 тыс.руб.;
- от 02.06.2021 №8 с АО "ЮТЭК-Когалым" на выполнение работ по восстановлению опор наружного освещения на территории города Когалыма на сумму 520,98 тыс.руб.
Заключен МК от 01.06.2021 №0187300013721000105 с Филиалом АО "Россети Тюмень" Когалымские электрические сети на выполнение работ по ремонту (замене) оборудования сетей наружного освещения на территории города Когалыма на сумму 960,822 тыс.руб.
С АО "ЮТЭК-Когалым" заключен договор от 18.10.2021 №72 на выполнение работ по установке опор наружного освещенияв районе площадки для выгула собак на сумму 59,4 тыс.руб.</t>
    </r>
  </si>
  <si>
    <r>
      <rPr>
        <b/>
        <sz val="12"/>
        <color indexed="8"/>
        <rFont val="Times New Roman"/>
        <family val="1"/>
        <charset val="204"/>
      </rPr>
      <t>МКУ "УЖКХ г.Когалыма":</t>
    </r>
    <r>
      <rPr>
        <sz val="12"/>
        <color indexed="8"/>
        <rFont val="Times New Roman"/>
        <family val="1"/>
        <charset val="204"/>
      </rPr>
      <t xml:space="preserve">
С ООО "БЛ ЭНЕРГО" г.Москва заключен МК от 14.07.2020 №0187300013720000073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на сумму 51 159,41 тыс.руб. Дата завершения исполнения контракта 30.11.2026.
Оплата услуг производится после подписания акта о достигнутой экономии энергетических ресурсов, на основании счета и промежуточного отчета.
Неполное освоение плановых ассигований обусловлено несвоевременным предоставлением исполнителем услуг документов для оплаты.</t>
    </r>
  </si>
  <si>
    <r>
      <t xml:space="preserve">МКУ "УЖКХ г.Когалыма":
</t>
    </r>
    <r>
      <rPr>
        <sz val="12"/>
        <color indexed="8"/>
        <rFont val="Times New Roman"/>
        <family val="1"/>
        <charset val="204"/>
      </rPr>
      <t>С ООО "Ритуал" на оказание услуг в 2021 году заключены:
- договор от 30.12.2020 №1-29-КО на сумму 1 542,71 тыс.руб. о предоставлении из бюджета города Когалыма субсидии на возмещение части затрат в связи с оказанием ритуальных услуг;
- МК от 22.12.2020 №0187300013720000472 на сумму 1 198,435 тыс.руб. на оказание услуг по содержанию городского кладбища на территории города Когалыма;
- МК от 22.12.2020 №0187300013720000475 на сумму 914,415 тыс.руб. на оказание услуг по перевозке умерших с места летального исхода. 
Оплата ритуальных услуг и услуг по транспортировке умерших производится по факту на основании актов приемки  оказанных услуг и счетов на оплату.
На основании подписанного доп.соглашения к договору на выполнение работ по разработке проекта санитарно-защитной зоны на объекте "Городское кладбище г.Когалыма" (470,00 тыс.руб.) период окончания работ и оплата по договору перенесены на декабрь 2021 года. 
На оказание услуг по содержанию городского кладбища на территории города Когалыма во втором полугодии 2021 года заключен МК с ООО "Ритуал" от 01.06.2021 №0187300013721000102 на сумму 1 210,60 тыс.руб.
На оказание услуг по перевозке умерших с места летального исхода в 2021 году заключен договор от 13.09.2021 №57 на сумму 232,61 тыс.руб.
На основаниее постановления Администрации города Когалыма от 08.10.2021 №2001 перераспределены дополнительные плановые ассигнования на транспортировку умерших в сумме 283,0 тыс.руб., ритуальные услуги в сумме 268,90 тыс.руб. и увеличение земельного участка территории городского гладбища в размере 1 169,80 тыс.руб.</t>
    </r>
  </si>
  <si>
    <r>
      <t xml:space="preserve">МКУ "УЖКХ г.Когалыма":
</t>
    </r>
    <r>
      <rPr>
        <sz val="12"/>
        <color indexed="8"/>
        <rFont val="Times New Roman"/>
        <family val="1"/>
        <charset val="204"/>
      </rPr>
      <t>С ООО "КСИЛ-Югра" заключен договор от 09.04.2021 №05 на выполнение работ по ремонту игрового комплекса на территории города Когалыма по адресу ул.Сибирская, д.15 на сумму 20,65 тыс.руб. Работы по договору выполнены. Оплата произведена в полном объеме. На поставку малых архитектурных форм заключен контракт №80 с ООО "КСИЛ" на сумму 599,28 тыс.руб.
На основании постановления Администрации города Когалыма от 08.10.2021 №2001 перераспределены плановые ассигнования в сумме 1 376,30 тыс.руб. (в т.ч. на транспортировку умерших в сумме 283,0 тыс.руб., ритуальные услуги в сумме 268,90 тыс.руб. и увеличение земельного участка территории городского кладбища в размере 824,40 тыс.руб.)</t>
    </r>
  </si>
  <si>
    <r>
      <t xml:space="preserve">МКУ "УЖКХ г.Когалыма":
</t>
    </r>
    <r>
      <rPr>
        <sz val="12"/>
        <color indexed="8"/>
        <rFont val="Times New Roman"/>
        <family val="1"/>
        <charset val="204"/>
      </rPr>
      <t>Неполное освоение плановых ассигнований в сумме 947,90 тыс.руб. обусловлено следующими причинами: 
- 549,60 тыс.руб. по выплате заработной платы (в связи с выплатой премии по итогам 3 квартала в меньшем размере от запланированного;
- 187,8 тыс.руб. - по уплате страховых взносов от ФЗП;
- 6,7 тыс.руб. - по оплате пособий по временной нетрудоспособности (оплата производится по факту на основании предоставленных листков нетрудоспособности); 
- 30,8 тыс.руб. по услугам связи (оплата произведена по факту на основании счетов-фактур);
- 61,8 тыс.руб. - компенсация стоимости проезда к месту отпуска и обратно произведена по факту на основании предоставленных документов;
- 63,0 тыс.руб. - договор на канцтовары не заключался по причине достаточного количества канцтоваров в наличии;
- 48,2 тыс.руб. - экономия по прочим расходам (оплата услуг по размещению информационных материалов производится по факту оказанных услуг после предоставления оригиналов документов для оплаты) .</t>
    </r>
  </si>
  <si>
    <r>
      <rPr>
        <b/>
        <sz val="12"/>
        <color indexed="8"/>
        <rFont val="Times New Roman"/>
        <family val="1"/>
        <charset val="204"/>
      </rPr>
      <t>МКУ "УЖКХ г.Когалыма":</t>
    </r>
    <r>
      <rPr>
        <sz val="12"/>
        <color indexed="8"/>
        <rFont val="Times New Roman"/>
        <family val="1"/>
        <charset val="204"/>
      </rPr>
      <t xml:space="preserve">
На основании рушения Думы г.Когалыма от 10.02.2021 №530-ГД выделены дополнительные плановые ассигнования:
- на выполнение работ по проведению инженерно-технического обследования и оценке технического состояния жилых многоквартирных домов в сумме 930,0 тыс.руб.;
- на проведение работ по устройству подъездных путей к источникам противопожарного водоснабжения  в сумме 705,1 тыс.руб. (по ул.Комсомольская к ПГ-129 (91,29 тыс.руб.); по ул.Прибалтиская к ПГ4-10 (453,72 тыс.руб.); по ул.Бакинская к ПГ 5-12 (82,55 тыс.руб.); по ул.Ленинградская к ПГ 3-8 (77,44 тыс.руб.)
Заключены договоры и муниципальные контракты: 
- на оказание услуг по содержанию мест (площадок) накопления ТКО в 1 квартале 2021 года   №4 от 01.01.2021 на сумму 147,988 тыс.руб. с ИП Толстихиным Н.В.;
- на выполнение работ по восстановлению металлических конструкций флаговых композиций от 05.02.2021 №Д-2021-0056 на сумму 566,05 тыс.руб. с ООО "Когалым нефтепромысловое оборудование-Сервис" ;
- на выполнение работ по оценке технического состояния несущих и ограждающих конструкций жилых домов от 17.02.2021 №УПЭЦ-21-05 на сумму 210,0 тыс.руб. с ООО "Уральский проектно-экспертный центр";                                                                                                                                                                                                                                                                                                                                                   
-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г.Когалыма от 20.02.2021 №0187300013721000002 на сумму 992,185 тыс.руб. с ООО Медицинская клиника "Артромедика";
- на оказание услуг по содержанию мест (площадок) накопления ТКО от 17.03.2021 №0187300013721000017 на сумму 532,17 тыс.руб. с ИП Толстихиным Н.В.; 
- на поставку флагов от 18.03.2021 №01/2021 на сумму 336,0 тыс.руб. с ИП Мамировой З.Ю.;
- на поставку флагов от 07.04.2021 №22 на сумму 70,81 тыс.руб. с ИП Лежневым А.И.;
- на поставку инвентаря для субботников от 16.04.2021 №10/21К на сумму 43,5 тыс.руб. с ИП Комаровой И.А.;
- на выполнение работ по оценке технического состояния несущих и ограждающих конструкций жилых домов от 11.05.2021 №УПЭЦ-21-020 на сумму 365,0 тыс.руб. с ООО "УПЭЦ"; 
 - на оказание услуг по разработке проектной документации по демонтажу МО "Средняя общеобразовательная школа №7, корпус №2, расположенная по ул.Привокзальная, д.27 от 11.05.2021 №2021-02 с ООО "СеверСтройПроект" на сумму 210,0 тыс.руб.; 
- на изготовление и установку информационных табличек (знаков) от 18.05.2021 №25 на сумму 13,3 тыс.руб. с ООО "Жемчужина Сибири";
- на поставку флагов от 13.05.2021 №02/2021 на сумму 70,0 тыс.руб. с ИП Мамировой З.Ю.; 
- на поставку шнура полиамидного от 14.07.2021 №42 с ООО "Трэйд" на сумму 100,0 тыс.руб.; 
-  на поставку флагов от 15.07.2021 №03/2021 на сумму 190,0 тыс.руб. с ИП Мамировой З.Ю.; 
- на поставку хозтоваров от  02.08.2021 №20/21 на сумму  12,25 тыс.руб. и от 18.08.2021 №22/21К на сумму 7,8 тыс.руб. с ИП Комаровой И.А.; 
- на оказание услуг по установке железобетонных блоков от 02.08.2021 №20д/21 на сумму 325,0 тыс.руб. с ООО "УПТК"; 
- на поставку аккумуляторных батареек от 23.08.2021 №33 на сумму 10,88 тыс.руб. с ИП Григоров Р.В.
На основании решения Думы г.Когалыма от 23.06.2021 №570-ГД выделены дополнительные плановые ассигнования на выполнение работ по художественному оформлению трансформаторной подстанции в 11 микрорайоне города Когалыма в сумме 200,0 тыс.руб. На выполнение данных работ заключен договор №25 с ИП Лашмановым Д.А.  Работы выполнены. Оплата произведена в полном объеме. 
Заключены договоры: 
- на выполнение работ по обустройству подъездных путей к источникам противопожарного водоснабжения с ООО "УПТК" от 11.06.2021 №16д/21 на сумму 599,91 тыс.руб.;
- на оказание услуг по изготовлению и установке информационных табличек с ООО "Жемчужина Сибири" от 26.07.2021 №41 на сумму 19,38 тыс.руб.
Заключен  МК на выполнение работ по подключению остановочных павильонов к сетям электроснабжения с ООО "Бастион" от 20.07.2021 №0187300013721000144 на сумму 3 252,1 тыс.руб.    
Заключен договор на оказание услуг по изготовлению и установке информационных табличек от 29.09.2021 №65 с ИП Григоровым Р.В. на сумму 34,38 тыс.руб.
Неполное освоение плановых ассигнований в сумме 234,3 тыс.руб. обусловлено экономией по результатам электронного аукциона на оказание услуг по содержанию мест (площадок) накопления ТКО - 145,12 тыс.руб.; экономией при заключении договоров:  на приобретение верёвки для монтажа флаговых композиций - 5,1 тыс.руб., на поставку флагов - 50,79 тыс.руб., на поставку хозинвентаря для субботников - 12,57 тыс.руб. ; несвоевременным предоставлением документов для оплаты  услуг: по изготовлению и установке информационных табличек- 19,38 тыс.,уб по услугам связи для фотоловушек 1,3 тыс.руб.
На основании приказа комитета финансов от 18.10.2021 №90-о перераспределена экономия плановых ассигнований на выполнение работ по восстановлению светильников, а также увеличения земельного участка для размещения городского кладбища.</t>
    </r>
  </si>
  <si>
    <r>
      <rPr>
        <b/>
        <sz val="12"/>
        <color indexed="8"/>
        <rFont val="Times New Roman"/>
        <family val="1"/>
        <charset val="204"/>
      </rPr>
      <t>МКУ "УЖКХ г.Когалыма":</t>
    </r>
    <r>
      <rPr>
        <sz val="12"/>
        <color indexed="8"/>
        <rFont val="Times New Roman"/>
        <family val="1"/>
        <charset val="204"/>
      </rPr>
      <t xml:space="preserve">
На основании рушения Думы г.Когалыма от 10.02.2021 №530-ГД выделены дополнительные плановые ассигнования:                                                                                                                                                                      
 - на выполнение работ по ремонту сетей ливневой канализации на сумму 4 305,8 тыс.руб. (ул.Мира, д.16 - 165,03 тыс.руб.; ул.Молодежная, д.1, д.3 - 351,94 тыс.руб.; ул.Молодежная, д.34 - 809,58 тыс.руб.; проезд Солнечный, д.7 - 603,77 тыс.руб.; ул.Рижская, д.41 2 375,47 тыс.руб.);
- на выполнение работ по обустройству пешеходных дорожек на сумму 2 773,2 тыс.руб. (ул.Прибалтийская в районе остановки "КонцессКом" - 815,02 тыс.руб.; Прибалтийская, д.5 пешеходный переход - 386,32 тыс.руб.; Прибалтийская д.11, д.13 - 652,86 тыс.руб.; ул.Бакинская, д.25, д.29 здание МАОУ СШ №6 - 367,21 тыс.руб.; ул.Дружбы Народов 18, ул.Молодежная 5/1 сквер 1м/р-на до ТК МИСНЭ - 551,8 тыс.руб.). 
Заключены контракты:                                                                                                                                                                                                                                                                                                                    
- на выполнение работ по установке ограждений в районе пешеходных переходов от 19.03.2021 №4329 с ФКУ "Лечебное исправительное учреждение №51 ГУ ФСИН по Свердловской области"  на сумму 2 960,32 тыс.руб.; 
- на выполнение работ по обслуживанию магистральных сетей ливневой канализации в г.Когалыме  от 22.03.2021 №0187300013721000016 на сумму 687,06 тыс.руб.;
- на выполнение работ по благоустройству дворовых территорий микрорайонов города с восстановлением систем ливневой канализации от 20.04.2021 №0187300013721000049 с ООО "Горводоканал" на сумму 7 385,68 тыс.руб.; 
- на выполнение работ по обустройству пешеходных дорожек и тротуаров от 22.04.2021 №0187300013721000048 с ООО "СПЕЦАВТОСЕРВИС"  на сумму 2 229,28 тыс.руб;
- на выполнение работ по обустройству пешеходных дорожек и тротуаров от 14.05.2021 №0187300013721000099 с ИП Аразмедовой А.О. на сумму 3 189,95 тыс.руб.;
- на выполнение работ по благоустройству дворовых территорий микрорайонов города с восстановлением систем ливневой канализации (ул.Сургутское шоссе, д.3) от 07.06.2021 №0187300013721000122 с ООО "Горводоканал" на сумму 1 176,14 тыс.руб.                                                                                                                                                                                                                                                    
Заключено соглашение от 03.06.2021 №121060149 об установлении срочного сервитута в отношении части земельного участка с кадастровым номером 86:17:0010109:2683 с Департаментом имущества Югры на сумму 0,14 тыс.руб. 
Заключены договоры:                                                                                                                                                                                                                                                                                                                    
- на выполнение работ по обустройству пешеходной дорожки (ул.Прибалтийская,33) от 02.07.2021 №17д/21 с ООО "УПТК" на сумму 295,71 тыс.руб.;
- на оказание услуг по откачке дождевых вод от 14.07.2021 №21СД0182 с ООО "Когалымское УТТ) на сумму 256,14 тыс.руб.;
 МК на выполнение работ по благоустройству дворовых территорий микрорайонов города с восстановлением систем ливневой канализации (ул.Молодежная, д.19/6) от 05.07.2021 №0187300013721000141 с ООО "АКВАСТРОЙ-СЕРВИС" на сумму 1 918,81 тыс.руб.;                                                                                                                                                                                                                                                                                                                                                                                                                                                                                                                                                                                         
- на выполнение работ по устройству сетей ливневой канализации на территории города Когалыма от 31.08.2021 №54 с ООО "Горводоканал" на сумму 567,43 тыс.руб.;
- на оказание услуг по установке железобетонных плит от 31.08.2021 №53 с ООО "УПТК" на сумму 599,999 тыс.руб.;
- на выполнение работ по установке железобетонных плит от 31.08.2021 №2УД/21 с ООО "УПТК" на сумму 599,999 тыс.руб.;
- на выполнение работ по ремонту пешеходной дорожки (ул.Комсомольская, 10А)  от 09.09.2021 №56 с ООО "ЭКО ТЕХНОЛОДЖИ" на сумму 194,814 тыс.руб.;
- на выполнение работ по обустройству пешеходных дорожек с ООО "Дорстройсервис" от 09.09.2021 №21ДО527 на сумму 553,875 тыс.руб.
На основании приказа КФ от 18.10.2021 №90-О перераспределена экономия плановых ассигнований на выполнение работ по обустройству пешеходных дорожек  в сумме 82,58 тыс.руб.</t>
    </r>
  </si>
  <si>
    <r>
      <rPr>
        <b/>
        <sz val="12"/>
        <color indexed="8"/>
        <rFont val="Times New Roman"/>
        <family val="1"/>
        <charset val="204"/>
      </rPr>
      <t>МКУ "УЖКХ г.Когалыма":</t>
    </r>
    <r>
      <rPr>
        <sz val="12"/>
        <color indexed="8"/>
        <rFont val="Times New Roman"/>
        <family val="1"/>
        <charset val="204"/>
      </rPr>
      <t xml:space="preserve">
На основании решения Думы г.Когалыма от 10.02.2021 №530-ГД выделены дополнительные плановые ассигнования:                                                                                  
- на выполнение работ по обустройству гостевой автомобильной стоянки в районе дома №39 по ул.Дружбы Народов в сумме 1 813,60 тыс.руб.;
- на оборудование мест для выгула животных на территории города Когалыма в сумме 948,40 тыс.руб. 
Заключен МК от 16.06.2021 №0187300013721000127 на оказание услуг по оборудованию мест для выгула животных на территории города Когалыма с ИП Радостевым Евгением Михайловичем на сумму 790,65 тыс.руб.
 На основании приказа комитета финансов от 18.10.2021 №90-о перераспределена экономия плановых ассигнований по итогам электронного аукциона на оказание услуг по оборудованию мест для выгула животных на территории города Когалыма на выполнение работ по обустройству пешеходных дорожек  и установку опор наружного освещения в сумме 141,98 тыс.руб.</t>
    </r>
  </si>
  <si>
    <r>
      <rPr>
        <b/>
        <sz val="12"/>
        <color indexed="8"/>
        <rFont val="Times New Roman"/>
        <family val="1"/>
        <charset val="204"/>
      </rPr>
      <t>ОАиГ Администрации г.Когалыма:</t>
    </r>
    <r>
      <rPr>
        <sz val="12"/>
        <color indexed="8"/>
        <rFont val="Times New Roman"/>
        <family val="1"/>
        <charset val="204"/>
      </rPr>
      <t xml:space="preserve">
Заключен МК от 23.07.2021 №01873000137210001500001 на выполнение работ по установке архитектурной подсветки здания котельной ООО "Концесском". Цена контракта - 6 968 800,00 рублей. Работы выполнены и оплачены в полном объеме.
</t>
    </r>
    <r>
      <rPr>
        <b/>
        <sz val="12"/>
        <color indexed="8"/>
        <rFont val="Times New Roman"/>
        <family val="1"/>
        <charset val="204"/>
      </rPr>
      <t>МКУ "УЖКХ г.Когалыма":</t>
    </r>
    <r>
      <rPr>
        <sz val="12"/>
        <color indexed="8"/>
        <rFont val="Times New Roman"/>
        <family val="1"/>
        <charset val="204"/>
      </rPr>
      <t xml:space="preserve">
С АО "ЮТЭК - Когалым" заключен договор от 23.09.2021 №58 на работы по восстановлению светильников архитектурной подсветки на пл.Мира и аллее к храму по ул.Югорская. Работы выполнены и оплачены в полном объеме.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</si>
</sst>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indexed="8"/>
      <name val="Times New Roman"/>
      <family val="1"/>
      <charset val="204"/>
    </font>
    <font>
      <sz val="13"/>
      <color theme="1"/>
      <name val="Times New Roman"/>
      <family val="1"/>
      <charset val="204"/>
    </font>
    <font>
      <b/>
      <sz val="13"/>
      <color indexed="8"/>
      <name val="Times New Roman"/>
      <family val="1"/>
      <charset val="204"/>
    </font>
    <font>
      <i/>
      <sz val="11"/>
      <color indexed="8"/>
      <name val="Times New Roman"/>
      <family val="1"/>
      <charset val="204"/>
    </font>
    <font>
      <i/>
      <sz val="11"/>
      <color theme="1"/>
      <name val="Times New Roman"/>
      <family val="1"/>
      <charset val="204"/>
    </font>
    <font>
      <b/>
      <sz val="13"/>
      <color theme="1"/>
      <name val="Times New Roman"/>
      <family val="1"/>
      <charset val="204"/>
    </font>
    <font>
      <sz val="12"/>
      <color indexed="8"/>
      <name val="Times New Roman"/>
      <family val="1"/>
      <charset val="204"/>
    </font>
    <font>
      <b/>
      <sz val="12"/>
      <color indexed="8"/>
      <name val="Times New Roman"/>
      <family val="1"/>
      <charset val="204"/>
    </font>
    <font>
      <sz val="11"/>
      <color theme="1"/>
      <name val="Times New Roman"/>
      <family val="1"/>
      <charset val="204"/>
    </font>
    <font>
      <sz val="10"/>
      <name val="Arial Cyr"/>
      <charset val="204"/>
    </font>
    <font>
      <sz val="11"/>
      <color indexed="8"/>
      <name val="Calibri"/>
      <family val="2"/>
      <charset val="204"/>
    </font>
    <font>
      <i/>
      <sz val="12"/>
      <color indexed="8"/>
      <name val="Times New Roman"/>
      <family val="1"/>
      <charset val="204"/>
    </font>
    <font>
      <b/>
      <sz val="18"/>
      <name val="Times New Roman"/>
      <family val="1"/>
      <charset val="204"/>
    </font>
  </fonts>
  <fills count="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0">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164"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9" fillId="0" borderId="0"/>
    <xf numFmtId="0" fontId="8" fillId="0" borderId="0"/>
    <xf numFmtId="9" fontId="8" fillId="0" borderId="0" applyFont="0" applyFill="0" applyBorder="0" applyAlignment="0" applyProtection="0"/>
    <xf numFmtId="167" fontId="2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0" fontId="1" fillId="0" borderId="0"/>
    <xf numFmtId="0" fontId="1" fillId="0" borderId="0"/>
  </cellStyleXfs>
  <cellXfs count="98">
    <xf numFmtId="0" fontId="0" fillId="0" borderId="0" xfId="0"/>
    <xf numFmtId="0" fontId="11" fillId="0" borderId="0" xfId="16" applyFont="1"/>
    <xf numFmtId="0" fontId="11" fillId="0" borderId="1" xfId="16" applyFont="1" applyFill="1" applyBorder="1" applyAlignment="1">
      <alignment horizontal="center" vertical="center" wrapText="1"/>
    </xf>
    <xf numFmtId="4" fontId="10" fillId="0" borderId="1" xfId="16" applyNumberFormat="1" applyFont="1" applyBorder="1" applyAlignment="1">
      <alignment horizontal="center" vertical="center" wrapText="1"/>
    </xf>
    <xf numFmtId="4" fontId="11" fillId="0" borderId="1" xfId="16" applyNumberFormat="1" applyFont="1" applyFill="1" applyBorder="1" applyAlignment="1">
      <alignment horizontal="center" vertical="center" wrapText="1"/>
    </xf>
    <xf numFmtId="0" fontId="11" fillId="0" borderId="1" xfId="16" applyFont="1" applyFill="1" applyBorder="1"/>
    <xf numFmtId="4" fontId="13" fillId="0" borderId="1" xfId="16" applyNumberFormat="1" applyFont="1" applyBorder="1" applyAlignment="1">
      <alignment horizontal="center" vertical="center" wrapText="1"/>
    </xf>
    <xf numFmtId="4" fontId="14" fillId="0" borderId="1" xfId="16" applyNumberFormat="1" applyFont="1" applyFill="1" applyBorder="1" applyAlignment="1">
      <alignment horizontal="center" vertical="center" wrapText="1"/>
    </xf>
    <xf numFmtId="0" fontId="13" fillId="0" borderId="0" xfId="16" applyFont="1"/>
    <xf numFmtId="168" fontId="11" fillId="0" borderId="1" xfId="16" applyNumberFormat="1" applyFont="1" applyFill="1" applyBorder="1" applyAlignment="1">
      <alignment horizontal="center" vertical="center" wrapText="1"/>
    </xf>
    <xf numFmtId="4" fontId="11" fillId="0" borderId="1" xfId="16" applyNumberFormat="1" applyFont="1" applyBorder="1"/>
    <xf numFmtId="4" fontId="11" fillId="0" borderId="1" xfId="16" applyNumberFormat="1" applyFont="1" applyFill="1" applyBorder="1"/>
    <xf numFmtId="0" fontId="11" fillId="0" borderId="0" xfId="16" applyFont="1" applyBorder="1"/>
    <xf numFmtId="0" fontId="10" fillId="0" borderId="0" xfId="16" applyFont="1" applyBorder="1"/>
    <xf numFmtId="4" fontId="15" fillId="0" borderId="0" xfId="16" applyNumberFormat="1" applyFont="1" applyFill="1" applyBorder="1" applyAlignment="1">
      <alignment horizontal="center" vertical="center" wrapText="1"/>
    </xf>
    <xf numFmtId="4" fontId="11" fillId="0" borderId="0" xfId="16" applyNumberFormat="1" applyFont="1" applyBorder="1"/>
    <xf numFmtId="0" fontId="10" fillId="0" borderId="1" xfId="16" applyFont="1" applyBorder="1"/>
    <xf numFmtId="0" fontId="13" fillId="0" borderId="1" xfId="16" applyFont="1" applyBorder="1"/>
    <xf numFmtId="0" fontId="16" fillId="0" borderId="0" xfId="16" applyFont="1"/>
    <xf numFmtId="0" fontId="17" fillId="2" borderId="1" xfId="16" applyFont="1" applyFill="1" applyBorder="1" applyAlignment="1">
      <alignment horizontal="left" vertical="center" wrapText="1"/>
    </xf>
    <xf numFmtId="4" fontId="17" fillId="2" borderId="1" xfId="16" applyNumberFormat="1" applyFont="1" applyFill="1" applyBorder="1" applyAlignment="1">
      <alignment horizontal="center" vertical="center" wrapText="1"/>
    </xf>
    <xf numFmtId="4" fontId="12" fillId="2" borderId="1" xfId="16" applyNumberFormat="1" applyFont="1" applyFill="1" applyBorder="1" applyAlignment="1">
      <alignment horizontal="center" vertical="center" wrapText="1"/>
    </xf>
    <xf numFmtId="0" fontId="17" fillId="0" borderId="0" xfId="16" applyFont="1"/>
    <xf numFmtId="0" fontId="16" fillId="0" borderId="1" xfId="16" applyFont="1" applyBorder="1" applyAlignment="1">
      <alignment horizontal="left" vertical="center"/>
    </xf>
    <xf numFmtId="4" fontId="16" fillId="0" borderId="1" xfId="16" applyNumberFormat="1" applyFont="1" applyBorder="1" applyAlignment="1">
      <alignment horizontal="center" vertical="center" wrapText="1"/>
    </xf>
    <xf numFmtId="4" fontId="16" fillId="0" borderId="5" xfId="16" applyNumberFormat="1" applyFont="1" applyBorder="1" applyAlignment="1">
      <alignment horizontal="center" vertical="center" wrapText="1"/>
    </xf>
    <xf numFmtId="4" fontId="11" fillId="0" borderId="0" xfId="16" applyNumberFormat="1" applyFont="1" applyFill="1" applyBorder="1" applyAlignment="1">
      <alignment horizontal="center" vertical="center" wrapText="1"/>
    </xf>
    <xf numFmtId="0" fontId="16" fillId="0" borderId="1" xfId="16" applyFont="1" applyBorder="1" applyAlignment="1">
      <alignment horizontal="left" vertical="center" wrapText="1"/>
    </xf>
    <xf numFmtId="0" fontId="14" fillId="0" borderId="1" xfId="16" applyFont="1" applyFill="1" applyBorder="1" applyAlignment="1">
      <alignment horizontal="left" vertical="center" wrapText="1"/>
    </xf>
    <xf numFmtId="4" fontId="13" fillId="0" borderId="5" xfId="16" applyNumberFormat="1" applyFont="1" applyBorder="1" applyAlignment="1">
      <alignment horizontal="center" vertical="center" wrapText="1"/>
    </xf>
    <xf numFmtId="4" fontId="14" fillId="0" borderId="0" xfId="16" applyNumberFormat="1" applyFont="1" applyFill="1" applyBorder="1" applyAlignment="1">
      <alignment horizontal="center" vertical="center" wrapText="1"/>
    </xf>
    <xf numFmtId="0" fontId="16" fillId="3" borderId="1" xfId="16" applyFont="1" applyFill="1" applyBorder="1" applyAlignment="1">
      <alignment horizontal="left" vertical="center" wrapText="1"/>
    </xf>
    <xf numFmtId="4" fontId="16" fillId="3" borderId="1" xfId="16" applyNumberFormat="1" applyFont="1" applyFill="1" applyBorder="1" applyAlignment="1">
      <alignment horizontal="center" vertical="center" wrapText="1"/>
    </xf>
    <xf numFmtId="4" fontId="16" fillId="3" borderId="5" xfId="16" applyNumberFormat="1" applyFont="1" applyFill="1" applyBorder="1" applyAlignment="1">
      <alignment horizontal="center" vertical="center" wrapText="1"/>
    </xf>
    <xf numFmtId="4" fontId="10" fillId="3" borderId="1" xfId="16" applyNumberFormat="1" applyFont="1" applyFill="1" applyBorder="1" applyAlignment="1">
      <alignment horizontal="center" vertical="center" wrapText="1"/>
    </xf>
    <xf numFmtId="168" fontId="11" fillId="0" borderId="0" xfId="16" applyNumberFormat="1" applyFont="1" applyFill="1" applyBorder="1" applyAlignment="1">
      <alignment horizontal="center" vertical="center" wrapText="1"/>
    </xf>
    <xf numFmtId="0" fontId="17" fillId="3" borderId="1" xfId="16" applyFont="1" applyFill="1" applyBorder="1" applyAlignment="1">
      <alignment horizontal="left" vertical="center" wrapText="1"/>
    </xf>
    <xf numFmtId="4" fontId="17" fillId="3" borderId="1" xfId="16" applyNumberFormat="1" applyFont="1" applyFill="1" applyBorder="1" applyAlignment="1">
      <alignment horizontal="center" vertical="center" wrapText="1"/>
    </xf>
    <xf numFmtId="4" fontId="12" fillId="3" borderId="1" xfId="16" applyNumberFormat="1" applyFont="1" applyFill="1" applyBorder="1" applyAlignment="1">
      <alignment horizontal="center" vertical="center" wrapText="1"/>
    </xf>
    <xf numFmtId="0" fontId="11" fillId="0" borderId="0" xfId="16" applyFont="1" applyFill="1" applyBorder="1"/>
    <xf numFmtId="4" fontId="11" fillId="0" borderId="1" xfId="16" applyNumberFormat="1" applyFont="1" applyFill="1" applyBorder="1" applyAlignment="1">
      <alignment horizontal="center"/>
    </xf>
    <xf numFmtId="0" fontId="11" fillId="0" borderId="1" xfId="16" applyFont="1" applyFill="1" applyBorder="1" applyAlignment="1">
      <alignment horizontal="center"/>
    </xf>
    <xf numFmtId="0" fontId="11" fillId="0" borderId="0" xfId="16" applyFont="1" applyFill="1" applyBorder="1" applyAlignment="1">
      <alignment horizontal="center"/>
    </xf>
    <xf numFmtId="4" fontId="11" fillId="0" borderId="0" xfId="16" applyNumberFormat="1" applyFont="1" applyFill="1" applyBorder="1"/>
    <xf numFmtId="0" fontId="17" fillId="2" borderId="1" xfId="16" applyFont="1" applyFill="1" applyBorder="1" applyAlignment="1">
      <alignment horizontal="left"/>
    </xf>
    <xf numFmtId="0" fontId="16" fillId="0" borderId="1" xfId="16" applyFont="1" applyBorder="1" applyAlignment="1">
      <alignment horizontal="left" wrapText="1"/>
    </xf>
    <xf numFmtId="0" fontId="18" fillId="0" borderId="0" xfId="16" applyFont="1"/>
    <xf numFmtId="0" fontId="16" fillId="0" borderId="0" xfId="16" applyFont="1" applyBorder="1"/>
    <xf numFmtId="0" fontId="17" fillId="0" borderId="1" xfId="16" applyFont="1" applyBorder="1"/>
    <xf numFmtId="0" fontId="16" fillId="0" borderId="1" xfId="16" applyFont="1" applyBorder="1"/>
    <xf numFmtId="168" fontId="11" fillId="0" borderId="5" xfId="16" applyNumberFormat="1" applyFont="1" applyFill="1" applyBorder="1" applyAlignment="1">
      <alignment horizontal="center" vertical="center" wrapText="1"/>
    </xf>
    <xf numFmtId="4" fontId="11" fillId="0" borderId="5" xfId="16" applyNumberFormat="1" applyFont="1" applyFill="1" applyBorder="1" applyAlignment="1">
      <alignment horizontal="center" vertical="center" wrapText="1"/>
    </xf>
    <xf numFmtId="4" fontId="10" fillId="0" borderId="5" xfId="16" applyNumberFormat="1" applyFont="1" applyBorder="1" applyAlignment="1">
      <alignment horizontal="center" vertical="center" wrapText="1"/>
    </xf>
    <xf numFmtId="0" fontId="16" fillId="0" borderId="1" xfId="16" applyFont="1" applyBorder="1" applyAlignment="1">
      <alignment horizontal="center" vertical="center" wrapText="1"/>
    </xf>
    <xf numFmtId="0" fontId="16" fillId="0" borderId="4" xfId="16" applyFont="1" applyBorder="1" applyAlignment="1">
      <alignment horizontal="center" vertical="center" wrapText="1"/>
    </xf>
    <xf numFmtId="0" fontId="11" fillId="0" borderId="0" xfId="17" applyFont="1"/>
    <xf numFmtId="0" fontId="11" fillId="0" borderId="0" xfId="17" applyFont="1" applyAlignment="1"/>
    <xf numFmtId="0" fontId="11" fillId="0" borderId="8" xfId="17" applyFont="1" applyBorder="1"/>
    <xf numFmtId="4" fontId="11" fillId="3" borderId="1" xfId="16" applyNumberFormat="1" applyFont="1" applyFill="1" applyBorder="1"/>
    <xf numFmtId="4" fontId="11" fillId="3" borderId="0" xfId="16" applyNumberFormat="1" applyFont="1" applyFill="1" applyBorder="1"/>
    <xf numFmtId="0" fontId="16" fillId="3" borderId="1" xfId="16" applyFont="1" applyFill="1" applyBorder="1"/>
    <xf numFmtId="0" fontId="16" fillId="2" borderId="1" xfId="16" applyFont="1" applyFill="1" applyBorder="1" applyAlignment="1">
      <alignment horizontal="left" vertical="center" wrapText="1"/>
    </xf>
    <xf numFmtId="4" fontId="16" fillId="2" borderId="1" xfId="16" applyNumberFormat="1" applyFont="1" applyFill="1" applyBorder="1" applyAlignment="1">
      <alignment horizontal="center" vertical="center" wrapText="1"/>
    </xf>
    <xf numFmtId="4" fontId="16" fillId="2" borderId="5" xfId="16" applyNumberFormat="1" applyFont="1" applyFill="1" applyBorder="1" applyAlignment="1">
      <alignment horizontal="center" vertical="center" wrapText="1"/>
    </xf>
    <xf numFmtId="0" fontId="21" fillId="0" borderId="1" xfId="16" applyFont="1" applyBorder="1" applyAlignment="1">
      <alignment horizontal="left" vertical="center" wrapText="1"/>
    </xf>
    <xf numFmtId="4" fontId="16" fillId="3" borderId="5" xfId="16" applyNumberFormat="1" applyFont="1" applyFill="1" applyBorder="1" applyAlignment="1">
      <alignment horizontal="left" vertical="center" wrapText="1"/>
    </xf>
    <xf numFmtId="0" fontId="17" fillId="0" borderId="1" xfId="16" applyFont="1" applyBorder="1" applyAlignment="1">
      <alignment vertical="center" wrapText="1"/>
    </xf>
    <xf numFmtId="0" fontId="17" fillId="0" borderId="1" xfId="16" applyFont="1" applyBorder="1" applyAlignment="1">
      <alignment horizontal="left" vertical="center" wrapText="1"/>
    </xf>
    <xf numFmtId="4" fontId="11" fillId="0" borderId="1" xfId="16" applyNumberFormat="1" applyFont="1" applyFill="1" applyBorder="1" applyAlignment="1">
      <alignment horizontal="center" vertical="center"/>
    </xf>
    <xf numFmtId="4" fontId="11" fillId="0" borderId="1" xfId="16" applyNumberFormat="1" applyFont="1" applyFill="1" applyBorder="1" applyAlignment="1">
      <alignment vertical="center"/>
    </xf>
    <xf numFmtId="4" fontId="11" fillId="0" borderId="0" xfId="16" applyNumberFormat="1" applyFont="1" applyFill="1" applyBorder="1" applyAlignment="1">
      <alignment vertical="center"/>
    </xf>
    <xf numFmtId="0" fontId="16" fillId="0" borderId="1" xfId="16" applyFont="1" applyBorder="1" applyAlignment="1">
      <alignment vertical="center"/>
    </xf>
    <xf numFmtId="0" fontId="16" fillId="0" borderId="4" xfId="16" applyFont="1" applyBorder="1" applyAlignment="1">
      <alignment horizontal="left" vertical="center"/>
    </xf>
    <xf numFmtId="0" fontId="11" fillId="0" borderId="0" xfId="16" applyFont="1" applyAlignment="1">
      <alignment horizontal="center"/>
    </xf>
    <xf numFmtId="0" fontId="17" fillId="0" borderId="1" xfId="16" applyFont="1" applyBorder="1" applyAlignment="1">
      <alignment horizontal="center" vertical="center" wrapText="1"/>
    </xf>
    <xf numFmtId="0" fontId="16" fillId="0" borderId="1" xfId="16" applyFont="1" applyBorder="1" applyAlignment="1">
      <alignment horizontal="center" wrapText="1"/>
    </xf>
    <xf numFmtId="0" fontId="16" fillId="0" borderId="2" xfId="16" applyFont="1" applyBorder="1" applyAlignment="1">
      <alignment horizontal="left" vertical="center" wrapText="1"/>
    </xf>
    <xf numFmtId="0" fontId="16" fillId="0" borderId="3" xfId="16" applyFont="1" applyBorder="1" applyAlignment="1">
      <alignment horizontal="left" vertical="center"/>
    </xf>
    <xf numFmtId="0" fontId="16" fillId="0" borderId="4" xfId="16" applyFont="1" applyBorder="1" applyAlignment="1">
      <alignment horizontal="left" vertical="center"/>
    </xf>
    <xf numFmtId="0" fontId="11" fillId="0" borderId="0" xfId="17" applyFont="1" applyAlignment="1">
      <alignment horizontal="left"/>
    </xf>
    <xf numFmtId="0" fontId="11" fillId="0" borderId="8" xfId="17" applyFont="1" applyBorder="1" applyAlignment="1">
      <alignment horizontal="center"/>
    </xf>
    <xf numFmtId="0" fontId="11" fillId="0" borderId="0" xfId="16" applyFont="1" applyAlignment="1">
      <alignment horizontal="center"/>
    </xf>
    <xf numFmtId="0" fontId="17" fillId="0" borderId="2" xfId="16" applyFont="1" applyBorder="1" applyAlignment="1">
      <alignment horizontal="left" vertical="center" wrapText="1"/>
    </xf>
    <xf numFmtId="0" fontId="17" fillId="0" borderId="3" xfId="16" applyFont="1" applyBorder="1" applyAlignment="1">
      <alignment horizontal="left" vertical="center"/>
    </xf>
    <xf numFmtId="0" fontId="17" fillId="0" borderId="4" xfId="16" applyFont="1" applyBorder="1" applyAlignment="1">
      <alignment horizontal="left" vertical="center"/>
    </xf>
    <xf numFmtId="0" fontId="11" fillId="0" borderId="0" xfId="16" applyFont="1" applyBorder="1" applyAlignment="1">
      <alignment horizontal="center"/>
    </xf>
    <xf numFmtId="165" fontId="6" fillId="0" borderId="5" xfId="16" applyNumberFormat="1" applyFont="1" applyFill="1" applyBorder="1" applyAlignment="1">
      <alignment horizontal="center" vertical="center" wrapText="1"/>
    </xf>
    <xf numFmtId="165" fontId="6" fillId="0" borderId="6" xfId="16" applyNumberFormat="1" applyFont="1" applyFill="1" applyBorder="1" applyAlignment="1">
      <alignment horizontal="center" vertical="center" wrapText="1"/>
    </xf>
    <xf numFmtId="165" fontId="6" fillId="0" borderId="7" xfId="16" applyNumberFormat="1" applyFont="1" applyFill="1" applyBorder="1" applyAlignment="1">
      <alignment horizontal="center" vertical="center" wrapText="1"/>
    </xf>
    <xf numFmtId="0" fontId="17" fillId="0" borderId="1" xfId="16" applyFont="1" applyBorder="1" applyAlignment="1">
      <alignment horizontal="center" vertical="center" wrapText="1"/>
    </xf>
    <xf numFmtId="0" fontId="17" fillId="0" borderId="2" xfId="16" applyFont="1" applyBorder="1" applyAlignment="1">
      <alignment horizontal="center" vertical="center" wrapText="1"/>
    </xf>
    <xf numFmtId="0" fontId="17" fillId="0" borderId="4" xfId="16" applyFont="1" applyBorder="1" applyAlignment="1">
      <alignment horizontal="center" vertical="center" wrapText="1"/>
    </xf>
    <xf numFmtId="0" fontId="17" fillId="0" borderId="5" xfId="16" applyFont="1" applyBorder="1" applyAlignment="1">
      <alignment horizontal="center" vertical="center" wrapText="1"/>
    </xf>
    <xf numFmtId="0" fontId="17" fillId="0" borderId="7" xfId="16" applyFont="1" applyBorder="1" applyAlignment="1">
      <alignment horizontal="center" vertical="center" wrapText="1"/>
    </xf>
    <xf numFmtId="165" fontId="6" fillId="0" borderId="1" xfId="16" applyNumberFormat="1" applyFont="1" applyFill="1" applyBorder="1" applyAlignment="1">
      <alignment horizontal="center" vertical="center" wrapText="1"/>
    </xf>
    <xf numFmtId="0" fontId="16" fillId="0" borderId="1" xfId="16" applyFont="1" applyBorder="1" applyAlignment="1">
      <alignment horizontal="center" wrapText="1"/>
    </xf>
    <xf numFmtId="0" fontId="22" fillId="0" borderId="0" xfId="16" applyFont="1" applyAlignment="1">
      <alignment horizontal="center" vertical="center" wrapText="1"/>
    </xf>
    <xf numFmtId="0" fontId="22" fillId="0" borderId="0" xfId="16" applyFont="1" applyAlignment="1">
      <alignment horizontal="center" vertical="center"/>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5 3" xfId="28"/>
    <cellStyle name="Обычный 6" xfId="17"/>
    <cellStyle name="Обычный 6 2"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2"/>
  <sheetViews>
    <sheetView tabSelected="1" topLeftCell="K1" zoomScale="60" zoomScaleNormal="60" workbookViewId="0">
      <selection activeCell="N63" sqref="N63"/>
    </sheetView>
  </sheetViews>
  <sheetFormatPr defaultColWidth="9.28515625" defaultRowHeight="16.5" x14ac:dyDescent="0.25"/>
  <cols>
    <col min="1" max="1" width="52.28515625" style="18" customWidth="1"/>
    <col min="2" max="2" width="17.5703125" style="18" hidden="1" customWidth="1"/>
    <col min="3" max="3" width="15.28515625" style="18" customWidth="1"/>
    <col min="4" max="4" width="16.7109375" style="18" customWidth="1"/>
    <col min="5" max="5" width="18.42578125" style="18" customWidth="1"/>
    <col min="6" max="6" width="17.28515625" style="18" customWidth="1"/>
    <col min="7" max="7" width="13.5703125" style="18" customWidth="1"/>
    <col min="8" max="8" width="14.5703125" style="18" customWidth="1"/>
    <col min="9" max="9" width="15.7109375" style="1" customWidth="1"/>
    <col min="10" max="10" width="11" style="1" hidden="1" customWidth="1"/>
    <col min="11" max="11" width="14.28515625" style="1" customWidth="1"/>
    <col min="12" max="12" width="14.42578125" style="1" customWidth="1"/>
    <col min="13" max="13" width="12.7109375" style="1" hidden="1" customWidth="1"/>
    <col min="14" max="14" width="12.7109375" style="1" customWidth="1"/>
    <col min="15" max="15" width="14" style="1" customWidth="1"/>
    <col min="16" max="16" width="9.28515625" style="1" hidden="1" customWidth="1"/>
    <col min="17" max="17" width="15.7109375" style="1" customWidth="1"/>
    <col min="18" max="18" width="14.42578125" style="1" customWidth="1"/>
    <col min="19" max="19" width="9.28515625" style="1" hidden="1" customWidth="1"/>
    <col min="20" max="20" width="12.42578125" style="1" customWidth="1"/>
    <col min="21" max="21" width="16.28515625" style="1" customWidth="1"/>
    <col min="22" max="22" width="9.28515625" style="1" hidden="1" customWidth="1"/>
    <col min="23" max="23" width="11.28515625" style="1" customWidth="1"/>
    <col min="24" max="24" width="12.28515625" style="1" customWidth="1"/>
    <col min="25" max="25" width="9.28515625" style="1" hidden="1" customWidth="1"/>
    <col min="26" max="26" width="12.5703125" style="1" customWidth="1"/>
    <col min="27" max="27" width="13.28515625" style="1" customWidth="1"/>
    <col min="28" max="28" width="9.28515625" style="1" hidden="1" customWidth="1"/>
    <col min="29" max="29" width="12" style="1" customWidth="1"/>
    <col min="30" max="30" width="13" style="1" customWidth="1"/>
    <col min="31" max="31" width="9.28515625" style="1" hidden="1" customWidth="1"/>
    <col min="32" max="32" width="15.5703125" style="1" customWidth="1"/>
    <col min="33" max="33" width="12.7109375" style="1" customWidth="1"/>
    <col min="34" max="34" width="9.28515625" style="1" hidden="1" customWidth="1"/>
    <col min="35" max="35" width="12.42578125" style="1" customWidth="1"/>
    <col min="36" max="36" width="13.28515625" style="1" customWidth="1"/>
    <col min="37" max="37" width="9.28515625" style="1" hidden="1" customWidth="1"/>
    <col min="38" max="39" width="13.7109375" style="1" customWidth="1"/>
    <col min="40" max="40" width="9.28515625" style="1" hidden="1" customWidth="1"/>
    <col min="41" max="41" width="13.28515625" style="1" customWidth="1"/>
    <col min="42" max="42" width="14.42578125" style="1" customWidth="1"/>
    <col min="43" max="43" width="14.42578125" style="18" customWidth="1"/>
    <col min="44" max="44" width="125" style="18" customWidth="1"/>
    <col min="45" max="16384" width="9.28515625" style="18"/>
  </cols>
  <sheetData>
    <row r="1" spans="1:44" ht="47.65" customHeight="1" x14ac:dyDescent="0.25">
      <c r="A1" s="96" t="s">
        <v>52</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ht="19.899999999999999" customHeight="1" x14ac:dyDescent="0.25">
      <c r="I2" s="73"/>
    </row>
    <row r="3" spans="1:44" ht="46.5" customHeight="1" x14ac:dyDescent="0.25">
      <c r="A3" s="89" t="s">
        <v>28</v>
      </c>
      <c r="B3" s="74" t="s">
        <v>29</v>
      </c>
      <c r="C3" s="90" t="s">
        <v>23</v>
      </c>
      <c r="D3" s="90" t="s">
        <v>53</v>
      </c>
      <c r="E3" s="90" t="s">
        <v>54</v>
      </c>
      <c r="F3" s="90" t="s">
        <v>55</v>
      </c>
      <c r="G3" s="92" t="s">
        <v>20</v>
      </c>
      <c r="H3" s="93"/>
      <c r="I3" s="86" t="s">
        <v>0</v>
      </c>
      <c r="J3" s="87"/>
      <c r="K3" s="88"/>
      <c r="L3" s="86" t="s">
        <v>1</v>
      </c>
      <c r="M3" s="87"/>
      <c r="N3" s="88"/>
      <c r="O3" s="86" t="s">
        <v>2</v>
      </c>
      <c r="P3" s="87"/>
      <c r="Q3" s="88"/>
      <c r="R3" s="86" t="s">
        <v>3</v>
      </c>
      <c r="S3" s="87"/>
      <c r="T3" s="88"/>
      <c r="U3" s="86" t="s">
        <v>4</v>
      </c>
      <c r="V3" s="87"/>
      <c r="W3" s="88"/>
      <c r="X3" s="86" t="s">
        <v>5</v>
      </c>
      <c r="Y3" s="87"/>
      <c r="Z3" s="88"/>
      <c r="AA3" s="86" t="s">
        <v>6</v>
      </c>
      <c r="AB3" s="87"/>
      <c r="AC3" s="88"/>
      <c r="AD3" s="86" t="s">
        <v>7</v>
      </c>
      <c r="AE3" s="87"/>
      <c r="AF3" s="88"/>
      <c r="AG3" s="86" t="s">
        <v>8</v>
      </c>
      <c r="AH3" s="87"/>
      <c r="AI3" s="88"/>
      <c r="AJ3" s="86" t="s">
        <v>9</v>
      </c>
      <c r="AK3" s="87"/>
      <c r="AL3" s="88"/>
      <c r="AM3" s="86" t="s">
        <v>10</v>
      </c>
      <c r="AN3" s="87"/>
      <c r="AO3" s="88"/>
      <c r="AP3" s="94" t="s">
        <v>11</v>
      </c>
      <c r="AQ3" s="94"/>
      <c r="AR3" s="95" t="s">
        <v>12</v>
      </c>
    </row>
    <row r="4" spans="1:44" ht="49.5" x14ac:dyDescent="0.25">
      <c r="A4" s="89"/>
      <c r="B4" s="74" t="s">
        <v>30</v>
      </c>
      <c r="C4" s="91"/>
      <c r="D4" s="91"/>
      <c r="E4" s="91"/>
      <c r="F4" s="91"/>
      <c r="G4" s="74" t="s">
        <v>18</v>
      </c>
      <c r="H4" s="74" t="s">
        <v>13</v>
      </c>
      <c r="I4" s="2" t="s">
        <v>19</v>
      </c>
      <c r="J4" s="2" t="s">
        <v>14</v>
      </c>
      <c r="K4" s="2" t="s">
        <v>17</v>
      </c>
      <c r="L4" s="2" t="s">
        <v>19</v>
      </c>
      <c r="M4" s="2" t="s">
        <v>14</v>
      </c>
      <c r="N4" s="2" t="s">
        <v>17</v>
      </c>
      <c r="O4" s="2" t="s">
        <v>19</v>
      </c>
      <c r="P4" s="2" t="s">
        <v>14</v>
      </c>
      <c r="Q4" s="2" t="s">
        <v>17</v>
      </c>
      <c r="R4" s="2" t="s">
        <v>19</v>
      </c>
      <c r="S4" s="2" t="s">
        <v>14</v>
      </c>
      <c r="T4" s="2" t="s">
        <v>17</v>
      </c>
      <c r="U4" s="2" t="s">
        <v>19</v>
      </c>
      <c r="V4" s="2" t="s">
        <v>14</v>
      </c>
      <c r="W4" s="2" t="s">
        <v>17</v>
      </c>
      <c r="X4" s="2" t="s">
        <v>19</v>
      </c>
      <c r="Y4" s="2" t="s">
        <v>14</v>
      </c>
      <c r="Z4" s="2" t="s">
        <v>17</v>
      </c>
      <c r="AA4" s="2" t="s">
        <v>19</v>
      </c>
      <c r="AB4" s="2" t="s">
        <v>14</v>
      </c>
      <c r="AC4" s="2" t="s">
        <v>17</v>
      </c>
      <c r="AD4" s="2" t="s">
        <v>19</v>
      </c>
      <c r="AE4" s="2" t="s">
        <v>14</v>
      </c>
      <c r="AF4" s="2" t="s">
        <v>17</v>
      </c>
      <c r="AG4" s="2" t="s">
        <v>19</v>
      </c>
      <c r="AH4" s="2" t="s">
        <v>14</v>
      </c>
      <c r="AI4" s="2" t="s">
        <v>17</v>
      </c>
      <c r="AJ4" s="2" t="s">
        <v>19</v>
      </c>
      <c r="AK4" s="2" t="s">
        <v>14</v>
      </c>
      <c r="AL4" s="2" t="s">
        <v>17</v>
      </c>
      <c r="AM4" s="2" t="s">
        <v>19</v>
      </c>
      <c r="AN4" s="2" t="s">
        <v>14</v>
      </c>
      <c r="AO4" s="2" t="s">
        <v>17</v>
      </c>
      <c r="AP4" s="2" t="s">
        <v>19</v>
      </c>
      <c r="AQ4" s="2" t="s">
        <v>17</v>
      </c>
      <c r="AR4" s="95"/>
    </row>
    <row r="5" spans="1:44" x14ac:dyDescent="0.25">
      <c r="A5" s="53">
        <v>1</v>
      </c>
      <c r="B5" s="53"/>
      <c r="C5" s="54">
        <v>2</v>
      </c>
      <c r="D5" s="54">
        <v>3</v>
      </c>
      <c r="E5" s="54">
        <v>4</v>
      </c>
      <c r="F5" s="54">
        <v>5</v>
      </c>
      <c r="G5" s="53">
        <v>6</v>
      </c>
      <c r="H5" s="53">
        <v>7</v>
      </c>
      <c r="I5" s="2">
        <v>8</v>
      </c>
      <c r="J5" s="2"/>
      <c r="K5" s="2">
        <v>9</v>
      </c>
      <c r="L5" s="2">
        <v>10</v>
      </c>
      <c r="M5" s="2"/>
      <c r="N5" s="2">
        <v>11</v>
      </c>
      <c r="O5" s="2">
        <v>12</v>
      </c>
      <c r="P5" s="2"/>
      <c r="Q5" s="2">
        <v>13</v>
      </c>
      <c r="R5" s="2">
        <v>14</v>
      </c>
      <c r="S5" s="2"/>
      <c r="T5" s="2">
        <v>15</v>
      </c>
      <c r="U5" s="2">
        <v>16</v>
      </c>
      <c r="V5" s="2"/>
      <c r="W5" s="2">
        <v>17</v>
      </c>
      <c r="X5" s="2">
        <v>18</v>
      </c>
      <c r="Y5" s="2"/>
      <c r="Z5" s="2">
        <v>19</v>
      </c>
      <c r="AA5" s="2">
        <v>20</v>
      </c>
      <c r="AB5" s="2"/>
      <c r="AC5" s="2">
        <v>21</v>
      </c>
      <c r="AD5" s="2">
        <v>22</v>
      </c>
      <c r="AE5" s="2"/>
      <c r="AF5" s="2">
        <v>23</v>
      </c>
      <c r="AG5" s="2">
        <v>24</v>
      </c>
      <c r="AH5" s="2"/>
      <c r="AI5" s="2">
        <v>25</v>
      </c>
      <c r="AJ5" s="2">
        <v>26</v>
      </c>
      <c r="AK5" s="2"/>
      <c r="AL5" s="2">
        <v>27</v>
      </c>
      <c r="AM5" s="2">
        <v>28</v>
      </c>
      <c r="AN5" s="2"/>
      <c r="AO5" s="2">
        <v>29</v>
      </c>
      <c r="AP5" s="2">
        <v>30</v>
      </c>
      <c r="AQ5" s="2">
        <v>31</v>
      </c>
      <c r="AR5" s="75">
        <v>32</v>
      </c>
    </row>
    <row r="6" spans="1:44" s="22" customFormat="1" ht="84.6" customHeight="1" x14ac:dyDescent="0.25">
      <c r="A6" s="19" t="s">
        <v>31</v>
      </c>
      <c r="B6" s="20">
        <f>B8+B9+B7+B11</f>
        <v>82774</v>
      </c>
      <c r="C6" s="20">
        <f>C8+C9+C7+C11</f>
        <v>78628.899999999994</v>
      </c>
      <c r="D6" s="20">
        <f t="shared" ref="D6:F6" si="0">D8+D9+D7+D11</f>
        <v>69259.850000000006</v>
      </c>
      <c r="E6" s="20">
        <f t="shared" si="0"/>
        <v>55271.580000000009</v>
      </c>
      <c r="F6" s="20">
        <f t="shared" si="0"/>
        <v>55271.580000000009</v>
      </c>
      <c r="G6" s="20">
        <f>F6/C6*100</f>
        <v>70.294230238500106</v>
      </c>
      <c r="H6" s="20">
        <f>F6/D6*100</f>
        <v>79.803204887102709</v>
      </c>
      <c r="I6" s="21">
        <f>I7+I8+I9+I10+I11</f>
        <v>3862.87</v>
      </c>
      <c r="J6" s="21">
        <f t="shared" ref="J6:AQ6" si="1">J7+J8+J9+J10+J11</f>
        <v>0</v>
      </c>
      <c r="K6" s="21">
        <f t="shared" si="1"/>
        <v>1831.28</v>
      </c>
      <c r="L6" s="21">
        <f t="shared" si="1"/>
        <v>10658.34</v>
      </c>
      <c r="M6" s="21">
        <f t="shared" si="1"/>
        <v>0</v>
      </c>
      <c r="N6" s="21">
        <f t="shared" si="1"/>
        <v>7061.1100000000006</v>
      </c>
      <c r="O6" s="21">
        <f t="shared" si="1"/>
        <v>8150.630000000001</v>
      </c>
      <c r="P6" s="21">
        <f t="shared" si="1"/>
        <v>0</v>
      </c>
      <c r="Q6" s="21">
        <f t="shared" si="1"/>
        <v>6494.58</v>
      </c>
      <c r="R6" s="21">
        <f t="shared" si="1"/>
        <v>8553.130000000001</v>
      </c>
      <c r="S6" s="21">
        <f t="shared" si="1"/>
        <v>0</v>
      </c>
      <c r="T6" s="21">
        <f t="shared" si="1"/>
        <v>8432.35</v>
      </c>
      <c r="U6" s="21">
        <f t="shared" si="1"/>
        <v>7612.88</v>
      </c>
      <c r="V6" s="21">
        <f t="shared" si="1"/>
        <v>0</v>
      </c>
      <c r="W6" s="21">
        <f t="shared" si="1"/>
        <v>4737.8099999999995</v>
      </c>
      <c r="X6" s="21">
        <f t="shared" si="1"/>
        <v>9106.52</v>
      </c>
      <c r="Y6" s="21">
        <f t="shared" si="1"/>
        <v>891.62</v>
      </c>
      <c r="Z6" s="21">
        <f t="shared" si="1"/>
        <v>4456.63</v>
      </c>
      <c r="AA6" s="21">
        <f t="shared" si="1"/>
        <v>6462.71</v>
      </c>
      <c r="AB6" s="21">
        <f t="shared" si="1"/>
        <v>891.62</v>
      </c>
      <c r="AC6" s="21">
        <f t="shared" si="1"/>
        <v>5575.48</v>
      </c>
      <c r="AD6" s="21">
        <f t="shared" si="1"/>
        <v>5429.37</v>
      </c>
      <c r="AE6" s="21">
        <f t="shared" si="1"/>
        <v>891.62</v>
      </c>
      <c r="AF6" s="21">
        <f t="shared" si="1"/>
        <v>7511.43</v>
      </c>
      <c r="AG6" s="21">
        <f t="shared" si="1"/>
        <v>3922.77</v>
      </c>
      <c r="AH6" s="21">
        <f t="shared" si="1"/>
        <v>891.62</v>
      </c>
      <c r="AI6" s="21">
        <f t="shared" si="1"/>
        <v>4084.27</v>
      </c>
      <c r="AJ6" s="21">
        <f t="shared" si="1"/>
        <v>5500.63</v>
      </c>
      <c r="AK6" s="21">
        <f t="shared" si="1"/>
        <v>891.62</v>
      </c>
      <c r="AL6" s="21">
        <f t="shared" si="1"/>
        <v>5086.6399999999994</v>
      </c>
      <c r="AM6" s="21">
        <f t="shared" si="1"/>
        <v>3974.0699999999997</v>
      </c>
      <c r="AN6" s="21">
        <f t="shared" si="1"/>
        <v>891.62</v>
      </c>
      <c r="AO6" s="21">
        <f t="shared" si="1"/>
        <v>0</v>
      </c>
      <c r="AP6" s="21">
        <f t="shared" si="1"/>
        <v>5394.9800000000005</v>
      </c>
      <c r="AQ6" s="21">
        <f t="shared" si="1"/>
        <v>0</v>
      </c>
      <c r="AR6" s="48"/>
    </row>
    <row r="7" spans="1:44" x14ac:dyDescent="0.25">
      <c r="A7" s="23" t="s">
        <v>16</v>
      </c>
      <c r="B7" s="24">
        <f>B13+B19+B25</f>
        <v>0</v>
      </c>
      <c r="C7" s="25">
        <f t="shared" ref="C7:C11" si="2">C13+C19+C25</f>
        <v>0</v>
      </c>
      <c r="D7" s="25"/>
      <c r="E7" s="25"/>
      <c r="F7" s="25"/>
      <c r="G7" s="25"/>
      <c r="H7" s="25"/>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26"/>
      <c r="AO7" s="4"/>
      <c r="AP7" s="4"/>
      <c r="AQ7" s="49"/>
      <c r="AR7" s="49"/>
    </row>
    <row r="8" spans="1:44" ht="47.25" x14ac:dyDescent="0.25">
      <c r="A8" s="27" t="s">
        <v>24</v>
      </c>
      <c r="B8" s="24">
        <f>B14+B20+B26</f>
        <v>0</v>
      </c>
      <c r="C8" s="25">
        <f t="shared" si="2"/>
        <v>0</v>
      </c>
      <c r="D8" s="25"/>
      <c r="E8" s="25"/>
      <c r="F8" s="25"/>
      <c r="G8" s="25"/>
      <c r="H8" s="25"/>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26"/>
      <c r="AO8" s="4"/>
      <c r="AP8" s="4"/>
      <c r="AQ8" s="49"/>
      <c r="AR8" s="49"/>
    </row>
    <row r="9" spans="1:44" x14ac:dyDescent="0.25">
      <c r="A9" s="27" t="s">
        <v>15</v>
      </c>
      <c r="B9" s="24">
        <f>B15+B21+B27</f>
        <v>82774</v>
      </c>
      <c r="C9" s="25">
        <f>C15+C21+C27</f>
        <v>78628.899999999994</v>
      </c>
      <c r="D9" s="25">
        <f>D15+D21+D27</f>
        <v>69259.850000000006</v>
      </c>
      <c r="E9" s="25">
        <f>F9</f>
        <v>55271.580000000009</v>
      </c>
      <c r="F9" s="25">
        <f>F15+F21+F27</f>
        <v>55271.580000000009</v>
      </c>
      <c r="G9" s="25">
        <f>F9/C9*100</f>
        <v>70.294230238500106</v>
      </c>
      <c r="H9" s="25">
        <f>F9/D9*100</f>
        <v>79.803204887102709</v>
      </c>
      <c r="I9" s="4">
        <f>I15+I21+I27</f>
        <v>3862.87</v>
      </c>
      <c r="J9" s="4">
        <f t="shared" ref="J9:AQ9" si="3">J15+J21+J27</f>
        <v>0</v>
      </c>
      <c r="K9" s="4">
        <f>K15+K21+K27</f>
        <v>1831.28</v>
      </c>
      <c r="L9" s="4">
        <f t="shared" si="3"/>
        <v>10658.34</v>
      </c>
      <c r="M9" s="4">
        <f t="shared" si="3"/>
        <v>0</v>
      </c>
      <c r="N9" s="4">
        <f t="shared" si="3"/>
        <v>7061.1100000000006</v>
      </c>
      <c r="O9" s="4">
        <f t="shared" si="3"/>
        <v>8150.630000000001</v>
      </c>
      <c r="P9" s="4">
        <f t="shared" si="3"/>
        <v>0</v>
      </c>
      <c r="Q9" s="4">
        <f t="shared" si="3"/>
        <v>6494.58</v>
      </c>
      <c r="R9" s="4">
        <f t="shared" si="3"/>
        <v>8553.130000000001</v>
      </c>
      <c r="S9" s="4">
        <f t="shared" si="3"/>
        <v>0</v>
      </c>
      <c r="T9" s="4">
        <f t="shared" si="3"/>
        <v>8432.35</v>
      </c>
      <c r="U9" s="4">
        <f t="shared" si="3"/>
        <v>7612.88</v>
      </c>
      <c r="V9" s="4">
        <f t="shared" si="3"/>
        <v>0</v>
      </c>
      <c r="W9" s="4">
        <f t="shared" si="3"/>
        <v>4737.8099999999995</v>
      </c>
      <c r="X9" s="4">
        <f t="shared" si="3"/>
        <v>9106.52</v>
      </c>
      <c r="Y9" s="4">
        <f t="shared" si="3"/>
        <v>891.62</v>
      </c>
      <c r="Z9" s="4">
        <f t="shared" si="3"/>
        <v>4456.63</v>
      </c>
      <c r="AA9" s="4">
        <f t="shared" si="3"/>
        <v>6462.71</v>
      </c>
      <c r="AB9" s="4">
        <f t="shared" si="3"/>
        <v>891.62</v>
      </c>
      <c r="AC9" s="4">
        <f t="shared" si="3"/>
        <v>5575.48</v>
      </c>
      <c r="AD9" s="4">
        <f t="shared" si="3"/>
        <v>5429.37</v>
      </c>
      <c r="AE9" s="4">
        <f t="shared" si="3"/>
        <v>891.62</v>
      </c>
      <c r="AF9" s="4">
        <f t="shared" si="3"/>
        <v>7511.43</v>
      </c>
      <c r="AG9" s="4">
        <f t="shared" si="3"/>
        <v>3922.77</v>
      </c>
      <c r="AH9" s="4">
        <f t="shared" si="3"/>
        <v>891.62</v>
      </c>
      <c r="AI9" s="4">
        <f t="shared" si="3"/>
        <v>4084.27</v>
      </c>
      <c r="AJ9" s="4">
        <f t="shared" si="3"/>
        <v>5500.63</v>
      </c>
      <c r="AK9" s="4">
        <f t="shared" si="3"/>
        <v>891.62</v>
      </c>
      <c r="AL9" s="4">
        <f t="shared" si="3"/>
        <v>5086.6399999999994</v>
      </c>
      <c r="AM9" s="4">
        <f t="shared" si="3"/>
        <v>3974.0699999999997</v>
      </c>
      <c r="AN9" s="4">
        <f t="shared" si="3"/>
        <v>891.62</v>
      </c>
      <c r="AO9" s="4">
        <f t="shared" si="3"/>
        <v>0</v>
      </c>
      <c r="AP9" s="4">
        <f t="shared" si="3"/>
        <v>5394.9800000000005</v>
      </c>
      <c r="AQ9" s="4">
        <f t="shared" si="3"/>
        <v>0</v>
      </c>
      <c r="AR9" s="49"/>
    </row>
    <row r="10" spans="1:44" s="8" customFormat="1" ht="15.75" x14ac:dyDescent="0.25">
      <c r="A10" s="28" t="s">
        <v>25</v>
      </c>
      <c r="B10" s="6"/>
      <c r="C10" s="25">
        <f t="shared" si="2"/>
        <v>0</v>
      </c>
      <c r="D10" s="29"/>
      <c r="E10" s="29"/>
      <c r="F10" s="29"/>
      <c r="G10" s="29"/>
      <c r="H10" s="29"/>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30"/>
      <c r="AO10" s="7"/>
      <c r="AP10" s="7"/>
      <c r="AQ10" s="17"/>
      <c r="AR10" s="17"/>
    </row>
    <row r="11" spans="1:44" x14ac:dyDescent="0.25">
      <c r="A11" s="27" t="s">
        <v>21</v>
      </c>
      <c r="B11" s="24">
        <f>B17+B23+B29</f>
        <v>0</v>
      </c>
      <c r="C11" s="25">
        <f t="shared" si="2"/>
        <v>0</v>
      </c>
      <c r="D11" s="25"/>
      <c r="E11" s="25"/>
      <c r="F11" s="25"/>
      <c r="G11" s="25"/>
      <c r="H11" s="25"/>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26"/>
      <c r="AO11" s="4"/>
      <c r="AP11" s="4"/>
      <c r="AQ11" s="49"/>
      <c r="AR11" s="49"/>
    </row>
    <row r="12" spans="1:44" ht="335.25" customHeight="1" x14ac:dyDescent="0.25">
      <c r="A12" s="31" t="s">
        <v>32</v>
      </c>
      <c r="B12" s="32">
        <f>B13+B14+B15+B17</f>
        <v>70804</v>
      </c>
      <c r="C12" s="33">
        <f>C13+C14+C15+C17</f>
        <v>51244.5</v>
      </c>
      <c r="D12" s="33">
        <f t="shared" ref="D12:F12" si="4">D13+D14+D15+D17</f>
        <v>45519.23</v>
      </c>
      <c r="E12" s="33">
        <f t="shared" si="4"/>
        <v>37078.090000000004</v>
      </c>
      <c r="F12" s="33">
        <f t="shared" si="4"/>
        <v>37078.090000000004</v>
      </c>
      <c r="G12" s="33">
        <f>F12/C12*100</f>
        <v>72.355257637405003</v>
      </c>
      <c r="H12" s="33">
        <f>F12/D12*100</f>
        <v>81.455881393424278</v>
      </c>
      <c r="I12" s="34">
        <f t="shared" ref="I12:AQ12" si="5">I13+I14+I15+I17</f>
        <v>2971.24</v>
      </c>
      <c r="J12" s="34">
        <f t="shared" si="5"/>
        <v>0</v>
      </c>
      <c r="K12" s="34">
        <f t="shared" si="5"/>
        <v>939.66</v>
      </c>
      <c r="L12" s="34">
        <f t="shared" si="5"/>
        <v>6065.21</v>
      </c>
      <c r="M12" s="34">
        <f t="shared" si="5"/>
        <v>0</v>
      </c>
      <c r="N12" s="34">
        <f t="shared" si="5"/>
        <v>5532.43</v>
      </c>
      <c r="O12" s="34">
        <f t="shared" si="5"/>
        <v>3468.23</v>
      </c>
      <c r="P12" s="34">
        <f t="shared" si="5"/>
        <v>0</v>
      </c>
      <c r="Q12" s="34">
        <f t="shared" si="5"/>
        <v>2675.34</v>
      </c>
      <c r="R12" s="34">
        <f t="shared" si="5"/>
        <v>3642.16</v>
      </c>
      <c r="S12" s="34">
        <f t="shared" si="5"/>
        <v>0</v>
      </c>
      <c r="T12" s="34">
        <f t="shared" si="5"/>
        <v>3172.67</v>
      </c>
      <c r="U12" s="34">
        <f t="shared" si="5"/>
        <v>3408.51</v>
      </c>
      <c r="V12" s="34">
        <f t="shared" si="5"/>
        <v>0</v>
      </c>
      <c r="W12" s="34">
        <f t="shared" si="5"/>
        <v>2501.65</v>
      </c>
      <c r="X12" s="34">
        <f t="shared" si="5"/>
        <v>8214.9</v>
      </c>
      <c r="Y12" s="34">
        <f t="shared" si="5"/>
        <v>0</v>
      </c>
      <c r="Z12" s="34">
        <f t="shared" si="5"/>
        <v>3565.01</v>
      </c>
      <c r="AA12" s="34">
        <f t="shared" si="5"/>
        <v>5571.08</v>
      </c>
      <c r="AB12" s="34">
        <f t="shared" si="5"/>
        <v>0</v>
      </c>
      <c r="AC12" s="34">
        <f t="shared" si="5"/>
        <v>4683.8599999999997</v>
      </c>
      <c r="AD12" s="34">
        <f t="shared" si="5"/>
        <v>4537.75</v>
      </c>
      <c r="AE12" s="34">
        <f t="shared" si="5"/>
        <v>0</v>
      </c>
      <c r="AF12" s="34">
        <f t="shared" si="5"/>
        <v>6619.8</v>
      </c>
      <c r="AG12" s="34">
        <f t="shared" si="5"/>
        <v>3031.14</v>
      </c>
      <c r="AH12" s="34">
        <f t="shared" si="5"/>
        <v>0</v>
      </c>
      <c r="AI12" s="34">
        <f t="shared" si="5"/>
        <v>3192.64</v>
      </c>
      <c r="AJ12" s="34">
        <f t="shared" si="5"/>
        <v>4609.01</v>
      </c>
      <c r="AK12" s="34">
        <f t="shared" si="5"/>
        <v>0</v>
      </c>
      <c r="AL12" s="34">
        <f t="shared" si="5"/>
        <v>4195.03</v>
      </c>
      <c r="AM12" s="34">
        <f t="shared" si="5"/>
        <v>3082.45</v>
      </c>
      <c r="AN12" s="34">
        <f t="shared" si="5"/>
        <v>0</v>
      </c>
      <c r="AO12" s="34">
        <f t="shared" si="5"/>
        <v>0</v>
      </c>
      <c r="AP12" s="34">
        <f t="shared" si="5"/>
        <v>2642.82</v>
      </c>
      <c r="AQ12" s="34">
        <f t="shared" si="5"/>
        <v>0</v>
      </c>
      <c r="AR12" s="76" t="s">
        <v>56</v>
      </c>
    </row>
    <row r="13" spans="1:44" ht="35.25" customHeight="1" x14ac:dyDescent="0.25">
      <c r="A13" s="23" t="s">
        <v>16</v>
      </c>
      <c r="B13" s="24">
        <v>0</v>
      </c>
      <c r="C13" s="25">
        <f t="shared" ref="C13:C71" si="6">I13+L13+O13+R13+U13+X13+AA13+AD13+AG13+AJ13+AM13+AP13</f>
        <v>0</v>
      </c>
      <c r="D13" s="25"/>
      <c r="E13" s="25"/>
      <c r="F13" s="25"/>
      <c r="G13" s="25"/>
      <c r="H13" s="25"/>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35"/>
      <c r="AO13" s="9"/>
      <c r="AP13" s="9"/>
      <c r="AQ13" s="49"/>
      <c r="AR13" s="77"/>
    </row>
    <row r="14" spans="1:44" ht="39" customHeight="1" x14ac:dyDescent="0.25">
      <c r="A14" s="27" t="s">
        <v>26</v>
      </c>
      <c r="B14" s="24">
        <v>0</v>
      </c>
      <c r="C14" s="25">
        <f t="shared" si="6"/>
        <v>0</v>
      </c>
      <c r="D14" s="25"/>
      <c r="E14" s="25"/>
      <c r="F14" s="25"/>
      <c r="G14" s="25"/>
      <c r="H14" s="25"/>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35"/>
      <c r="AO14" s="9"/>
      <c r="AP14" s="9"/>
      <c r="AQ14" s="49"/>
      <c r="AR14" s="77"/>
    </row>
    <row r="15" spans="1:44" ht="126.75" customHeight="1" x14ac:dyDescent="0.25">
      <c r="A15" s="27" t="s">
        <v>15</v>
      </c>
      <c r="B15" s="24">
        <v>70804</v>
      </c>
      <c r="C15" s="25">
        <f>I15+L15+O15+R15+U15+X15+AA15+AD15+AG15+AJ15+AM15+AP15</f>
        <v>51244.5</v>
      </c>
      <c r="D15" s="25">
        <f>I15+L15+O15+R15+U15+X15+AA15+AD15+AG15+AJ15</f>
        <v>45519.23</v>
      </c>
      <c r="E15" s="25">
        <f>F15</f>
        <v>37078.090000000004</v>
      </c>
      <c r="F15" s="25">
        <f>K15+N15+Q15+T15+W15+Z15+AC15+AF15+AI15+AL15+AO15+AQ15</f>
        <v>37078.090000000004</v>
      </c>
      <c r="G15" s="25">
        <f>F15/C15*100</f>
        <v>72.355257637405003</v>
      </c>
      <c r="H15" s="25">
        <f>F15/D15*100</f>
        <v>81.455881393424278</v>
      </c>
      <c r="I15" s="9">
        <v>2971.24</v>
      </c>
      <c r="J15" s="9"/>
      <c r="K15" s="9">
        <v>939.66</v>
      </c>
      <c r="L15" s="9">
        <v>6065.21</v>
      </c>
      <c r="M15" s="9"/>
      <c r="N15" s="9">
        <v>5532.43</v>
      </c>
      <c r="O15" s="9">
        <v>3468.23</v>
      </c>
      <c r="P15" s="9"/>
      <c r="Q15" s="9">
        <v>2675.34</v>
      </c>
      <c r="R15" s="9">
        <v>3642.16</v>
      </c>
      <c r="S15" s="9"/>
      <c r="T15" s="9">
        <v>3172.67</v>
      </c>
      <c r="U15" s="9">
        <v>3408.51</v>
      </c>
      <c r="V15" s="9"/>
      <c r="W15" s="9">
        <v>2501.65</v>
      </c>
      <c r="X15" s="9">
        <v>8214.9</v>
      </c>
      <c r="Y15" s="9"/>
      <c r="Z15" s="9">
        <v>3565.01</v>
      </c>
      <c r="AA15" s="9">
        <v>5571.08</v>
      </c>
      <c r="AB15" s="9"/>
      <c r="AC15" s="9">
        <v>4683.8599999999997</v>
      </c>
      <c r="AD15" s="9">
        <v>4537.75</v>
      </c>
      <c r="AE15" s="9"/>
      <c r="AF15" s="9">
        <v>6619.8</v>
      </c>
      <c r="AG15" s="9">
        <v>3031.14</v>
      </c>
      <c r="AH15" s="9"/>
      <c r="AI15" s="9">
        <v>3192.64</v>
      </c>
      <c r="AJ15" s="9">
        <v>4609.01</v>
      </c>
      <c r="AK15" s="9"/>
      <c r="AL15" s="9">
        <v>4195.03</v>
      </c>
      <c r="AM15" s="9">
        <v>3082.45</v>
      </c>
      <c r="AN15" s="35"/>
      <c r="AO15" s="9"/>
      <c r="AP15" s="9">
        <v>2642.82</v>
      </c>
      <c r="AQ15" s="49"/>
      <c r="AR15" s="77"/>
    </row>
    <row r="16" spans="1:44" s="8" customFormat="1" ht="30" customHeight="1" x14ac:dyDescent="0.25">
      <c r="A16" s="28" t="s">
        <v>25</v>
      </c>
      <c r="B16" s="6"/>
      <c r="C16" s="29">
        <f t="shared" si="6"/>
        <v>0</v>
      </c>
      <c r="D16" s="29"/>
      <c r="E16" s="29"/>
      <c r="F16" s="29"/>
      <c r="G16" s="29"/>
      <c r="H16" s="29"/>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30"/>
      <c r="AO16" s="7"/>
      <c r="AP16" s="7"/>
      <c r="AQ16" s="17"/>
      <c r="AR16" s="77"/>
    </row>
    <row r="17" spans="1:44" ht="95.25" customHeight="1" x14ac:dyDescent="0.25">
      <c r="A17" s="27" t="s">
        <v>21</v>
      </c>
      <c r="B17" s="24">
        <v>0</v>
      </c>
      <c r="C17" s="25">
        <f t="shared" si="6"/>
        <v>0</v>
      </c>
      <c r="D17" s="25"/>
      <c r="E17" s="25"/>
      <c r="F17" s="25"/>
      <c r="G17" s="25"/>
      <c r="H17" s="25"/>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35"/>
      <c r="AO17" s="9"/>
      <c r="AP17" s="9"/>
      <c r="AQ17" s="49"/>
      <c r="AR17" s="78"/>
    </row>
    <row r="18" spans="1:44" ht="75.75" customHeight="1" x14ac:dyDescent="0.25">
      <c r="A18" s="31" t="s">
        <v>33</v>
      </c>
      <c r="B18" s="32">
        <f>B21+B19+B20+B23</f>
        <v>10699.5</v>
      </c>
      <c r="C18" s="33">
        <f>C21+C19+C20+C23</f>
        <v>10699.5</v>
      </c>
      <c r="D18" s="33">
        <f t="shared" ref="D18:F18" si="7">D21+D19+D20+D23</f>
        <v>8916.25</v>
      </c>
      <c r="E18" s="33">
        <f t="shared" si="7"/>
        <v>8916.23</v>
      </c>
      <c r="F18" s="33">
        <f t="shared" si="7"/>
        <v>8916.23</v>
      </c>
      <c r="G18" s="33">
        <f>F18/C18*100</f>
        <v>83.333146408710675</v>
      </c>
      <c r="H18" s="33">
        <f>F18/D18*100</f>
        <v>99.999775690452822</v>
      </c>
      <c r="I18" s="34">
        <f t="shared" ref="I18:AQ18" si="8">I21+I19+I20+I23</f>
        <v>891.63</v>
      </c>
      <c r="J18" s="34">
        <f t="shared" si="8"/>
        <v>0</v>
      </c>
      <c r="K18" s="34">
        <f t="shared" si="8"/>
        <v>891.62</v>
      </c>
      <c r="L18" s="34">
        <f t="shared" si="8"/>
        <v>891.63</v>
      </c>
      <c r="M18" s="34">
        <f t="shared" si="8"/>
        <v>0</v>
      </c>
      <c r="N18" s="34">
        <f t="shared" si="8"/>
        <v>891.63</v>
      </c>
      <c r="O18" s="34">
        <f t="shared" si="8"/>
        <v>891.62</v>
      </c>
      <c r="P18" s="34">
        <f t="shared" si="8"/>
        <v>0</v>
      </c>
      <c r="Q18" s="34">
        <f t="shared" si="8"/>
        <v>891.62</v>
      </c>
      <c r="R18" s="34">
        <f t="shared" si="8"/>
        <v>891.63</v>
      </c>
      <c r="S18" s="34">
        <f t="shared" si="8"/>
        <v>0</v>
      </c>
      <c r="T18" s="34">
        <f t="shared" si="8"/>
        <v>891.63</v>
      </c>
      <c r="U18" s="34">
        <f t="shared" si="8"/>
        <v>891.62</v>
      </c>
      <c r="V18" s="34">
        <f t="shared" si="8"/>
        <v>0</v>
      </c>
      <c r="W18" s="34">
        <f t="shared" si="8"/>
        <v>891.62</v>
      </c>
      <c r="X18" s="34">
        <f t="shared" si="8"/>
        <v>891.62</v>
      </c>
      <c r="Y18" s="34">
        <f t="shared" si="8"/>
        <v>891.62</v>
      </c>
      <c r="Z18" s="34">
        <f t="shared" si="8"/>
        <v>891.62</v>
      </c>
      <c r="AA18" s="34">
        <f t="shared" si="8"/>
        <v>891.63</v>
      </c>
      <c r="AB18" s="34">
        <f t="shared" si="8"/>
        <v>891.62</v>
      </c>
      <c r="AC18" s="34">
        <f t="shared" si="8"/>
        <v>891.62</v>
      </c>
      <c r="AD18" s="34">
        <f t="shared" si="8"/>
        <v>891.62</v>
      </c>
      <c r="AE18" s="34">
        <f t="shared" si="8"/>
        <v>891.62</v>
      </c>
      <c r="AF18" s="34">
        <f t="shared" si="8"/>
        <v>891.63</v>
      </c>
      <c r="AG18" s="34">
        <f t="shared" si="8"/>
        <v>891.63</v>
      </c>
      <c r="AH18" s="34">
        <f t="shared" si="8"/>
        <v>891.62</v>
      </c>
      <c r="AI18" s="34">
        <f t="shared" si="8"/>
        <v>891.63</v>
      </c>
      <c r="AJ18" s="34">
        <f t="shared" si="8"/>
        <v>891.62</v>
      </c>
      <c r="AK18" s="34">
        <f t="shared" si="8"/>
        <v>891.62</v>
      </c>
      <c r="AL18" s="34">
        <f t="shared" si="8"/>
        <v>891.61</v>
      </c>
      <c r="AM18" s="34">
        <f t="shared" si="8"/>
        <v>891.62</v>
      </c>
      <c r="AN18" s="34">
        <f t="shared" si="8"/>
        <v>891.62</v>
      </c>
      <c r="AO18" s="34">
        <f t="shared" si="8"/>
        <v>0</v>
      </c>
      <c r="AP18" s="34">
        <f t="shared" si="8"/>
        <v>891.63</v>
      </c>
      <c r="AQ18" s="34">
        <f t="shared" si="8"/>
        <v>0</v>
      </c>
      <c r="AR18" s="49"/>
    </row>
    <row r="19" spans="1:44" x14ac:dyDescent="0.25">
      <c r="A19" s="23" t="s">
        <v>16</v>
      </c>
      <c r="B19" s="24">
        <v>0</v>
      </c>
      <c r="C19" s="25">
        <f t="shared" si="6"/>
        <v>0</v>
      </c>
      <c r="D19" s="25"/>
      <c r="E19" s="25"/>
      <c r="F19" s="25"/>
      <c r="G19" s="25"/>
      <c r="H19" s="25"/>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35"/>
      <c r="AO19" s="9"/>
      <c r="AP19" s="9"/>
      <c r="AQ19" s="49"/>
      <c r="AR19" s="49"/>
    </row>
    <row r="20" spans="1:44" x14ac:dyDescent="0.25">
      <c r="A20" s="27" t="s">
        <v>26</v>
      </c>
      <c r="B20" s="24">
        <v>0</v>
      </c>
      <c r="C20" s="25">
        <f t="shared" si="6"/>
        <v>0</v>
      </c>
      <c r="D20" s="25"/>
      <c r="E20" s="25"/>
      <c r="F20" s="25"/>
      <c r="G20" s="25"/>
      <c r="H20" s="25"/>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35"/>
      <c r="AO20" s="9"/>
      <c r="AP20" s="9"/>
      <c r="AQ20" s="49"/>
      <c r="AR20" s="49"/>
    </row>
    <row r="21" spans="1:44" x14ac:dyDescent="0.25">
      <c r="A21" s="27" t="s">
        <v>15</v>
      </c>
      <c r="B21" s="24">
        <v>10699.5</v>
      </c>
      <c r="C21" s="25">
        <f t="shared" si="6"/>
        <v>10699.5</v>
      </c>
      <c r="D21" s="25">
        <f>I21+L21+O21+R21+U21+X21+AA21+AD21+AG21+AJ21</f>
        <v>8916.25</v>
      </c>
      <c r="E21" s="25">
        <f>F21</f>
        <v>8916.23</v>
      </c>
      <c r="F21" s="25">
        <f>K21+N21+Q21+T21+W21+Z21+AC21+AF21+AI21+AL21+AO21+AQ21</f>
        <v>8916.23</v>
      </c>
      <c r="G21" s="25">
        <f>F21/C21*100</f>
        <v>83.333146408710675</v>
      </c>
      <c r="H21" s="25">
        <f>F21/D21*100</f>
        <v>99.999775690452822</v>
      </c>
      <c r="I21" s="9">
        <v>891.63</v>
      </c>
      <c r="J21" s="9"/>
      <c r="K21" s="9">
        <v>891.62</v>
      </c>
      <c r="L21" s="9">
        <v>891.63</v>
      </c>
      <c r="M21" s="9"/>
      <c r="N21" s="9">
        <v>891.63</v>
      </c>
      <c r="O21" s="9">
        <v>891.62</v>
      </c>
      <c r="P21" s="9"/>
      <c r="Q21" s="9">
        <v>891.62</v>
      </c>
      <c r="R21" s="9">
        <v>891.63</v>
      </c>
      <c r="S21" s="9"/>
      <c r="T21" s="9">
        <v>891.63</v>
      </c>
      <c r="U21" s="9">
        <v>891.62</v>
      </c>
      <c r="V21" s="9"/>
      <c r="W21" s="9">
        <v>891.62</v>
      </c>
      <c r="X21" s="9">
        <v>891.62</v>
      </c>
      <c r="Y21" s="9">
        <v>891.62</v>
      </c>
      <c r="Z21" s="9">
        <v>891.62</v>
      </c>
      <c r="AA21" s="9">
        <v>891.63</v>
      </c>
      <c r="AB21" s="9">
        <v>891.62</v>
      </c>
      <c r="AC21" s="9">
        <v>891.62</v>
      </c>
      <c r="AD21" s="9">
        <v>891.62</v>
      </c>
      <c r="AE21" s="9">
        <v>891.62</v>
      </c>
      <c r="AF21" s="9">
        <v>891.63</v>
      </c>
      <c r="AG21" s="9">
        <v>891.63</v>
      </c>
      <c r="AH21" s="9">
        <v>891.62</v>
      </c>
      <c r="AI21" s="9">
        <v>891.63</v>
      </c>
      <c r="AJ21" s="9">
        <v>891.62</v>
      </c>
      <c r="AK21" s="9">
        <v>891.62</v>
      </c>
      <c r="AL21" s="9">
        <v>891.61</v>
      </c>
      <c r="AM21" s="9">
        <v>891.62</v>
      </c>
      <c r="AN21" s="50">
        <v>891.62</v>
      </c>
      <c r="AO21" s="9"/>
      <c r="AP21" s="9">
        <v>891.63</v>
      </c>
      <c r="AQ21" s="49"/>
      <c r="AR21" s="49"/>
    </row>
    <row r="22" spans="1:44" s="8" customFormat="1" ht="15" x14ac:dyDescent="0.25">
      <c r="A22" s="28" t="s">
        <v>25</v>
      </c>
      <c r="B22" s="6"/>
      <c r="C22" s="29">
        <f t="shared" si="6"/>
        <v>0</v>
      </c>
      <c r="D22" s="29"/>
      <c r="E22" s="29"/>
      <c r="F22" s="29"/>
      <c r="G22" s="29"/>
      <c r="H22" s="29"/>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30"/>
      <c r="AO22" s="7"/>
      <c r="AP22" s="7"/>
      <c r="AQ22" s="17"/>
      <c r="AR22" s="17"/>
    </row>
    <row r="23" spans="1:44" x14ac:dyDescent="0.25">
      <c r="A23" s="27" t="s">
        <v>21</v>
      </c>
      <c r="B23" s="24">
        <v>0</v>
      </c>
      <c r="C23" s="25">
        <f t="shared" si="6"/>
        <v>0</v>
      </c>
      <c r="D23" s="25"/>
      <c r="E23" s="25"/>
      <c r="F23" s="25"/>
      <c r="G23" s="25"/>
      <c r="H23" s="25"/>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3"/>
      <c r="AO23" s="16"/>
      <c r="AP23" s="16"/>
      <c r="AQ23" s="49"/>
      <c r="AR23" s="49"/>
    </row>
    <row r="24" spans="1:44" ht="124.5" customHeight="1" x14ac:dyDescent="0.25">
      <c r="A24" s="31" t="s">
        <v>34</v>
      </c>
      <c r="B24" s="32">
        <f>B25+B26+B29+B27</f>
        <v>1270.5</v>
      </c>
      <c r="C24" s="33">
        <f t="shared" ref="C24:AQ24" si="9">C25+C26+C29+C27</f>
        <v>16684.900000000001</v>
      </c>
      <c r="D24" s="33">
        <f>D25+D26+D29+D27</f>
        <v>14824.37</v>
      </c>
      <c r="E24" s="33">
        <f t="shared" si="9"/>
        <v>9277.26</v>
      </c>
      <c r="F24" s="33">
        <f t="shared" si="9"/>
        <v>9277.26</v>
      </c>
      <c r="G24" s="33">
        <f>F24/C24*100</f>
        <v>55.602730612709692</v>
      </c>
      <c r="H24" s="33">
        <f>F24/D24*100</f>
        <v>62.581141728113906</v>
      </c>
      <c r="I24" s="34">
        <f t="shared" si="9"/>
        <v>0</v>
      </c>
      <c r="J24" s="34">
        <f t="shared" si="9"/>
        <v>0</v>
      </c>
      <c r="K24" s="34"/>
      <c r="L24" s="34">
        <f>L25+L26+L29+L27</f>
        <v>3701.5</v>
      </c>
      <c r="M24" s="34">
        <f>M25+M26+M29+M27</f>
        <v>0</v>
      </c>
      <c r="N24" s="34">
        <f>N25+N26+N29+N27</f>
        <v>637.04999999999995</v>
      </c>
      <c r="O24" s="34">
        <f t="shared" si="9"/>
        <v>3790.78</v>
      </c>
      <c r="P24" s="34">
        <f>P25+P26+P29+P27</f>
        <v>0</v>
      </c>
      <c r="Q24" s="34">
        <f>Q25+Q26+Q29+Q27</f>
        <v>2927.62</v>
      </c>
      <c r="R24" s="34">
        <f t="shared" si="9"/>
        <v>4019.34</v>
      </c>
      <c r="S24" s="34">
        <f t="shared" si="9"/>
        <v>0</v>
      </c>
      <c r="T24" s="34">
        <f t="shared" si="9"/>
        <v>4368.05</v>
      </c>
      <c r="U24" s="34">
        <f t="shared" si="9"/>
        <v>3312.75</v>
      </c>
      <c r="V24" s="34">
        <f t="shared" si="9"/>
        <v>0</v>
      </c>
      <c r="W24" s="34">
        <f t="shared" si="9"/>
        <v>1344.54</v>
      </c>
      <c r="X24" s="34">
        <f t="shared" si="9"/>
        <v>0</v>
      </c>
      <c r="Y24" s="34">
        <f t="shared" si="9"/>
        <v>0</v>
      </c>
      <c r="Z24" s="34">
        <f t="shared" si="9"/>
        <v>0</v>
      </c>
      <c r="AA24" s="34">
        <f t="shared" si="9"/>
        <v>0</v>
      </c>
      <c r="AB24" s="34">
        <f t="shared" si="9"/>
        <v>0</v>
      </c>
      <c r="AC24" s="34">
        <f t="shared" si="9"/>
        <v>0</v>
      </c>
      <c r="AD24" s="34">
        <f t="shared" si="9"/>
        <v>0</v>
      </c>
      <c r="AE24" s="34">
        <f t="shared" si="9"/>
        <v>0</v>
      </c>
      <c r="AF24" s="34">
        <f t="shared" si="9"/>
        <v>0</v>
      </c>
      <c r="AG24" s="34">
        <f t="shared" si="9"/>
        <v>0</v>
      </c>
      <c r="AH24" s="34">
        <f t="shared" si="9"/>
        <v>0</v>
      </c>
      <c r="AI24" s="34">
        <f t="shared" si="9"/>
        <v>0</v>
      </c>
      <c r="AJ24" s="34">
        <f t="shared" si="9"/>
        <v>0</v>
      </c>
      <c r="AK24" s="34">
        <f t="shared" si="9"/>
        <v>0</v>
      </c>
      <c r="AL24" s="34">
        <f t="shared" si="9"/>
        <v>0</v>
      </c>
      <c r="AM24" s="34">
        <f t="shared" si="9"/>
        <v>0</v>
      </c>
      <c r="AN24" s="34">
        <f t="shared" si="9"/>
        <v>0</v>
      </c>
      <c r="AO24" s="34">
        <f t="shared" si="9"/>
        <v>0</v>
      </c>
      <c r="AP24" s="34">
        <f t="shared" si="9"/>
        <v>1860.5300000000002</v>
      </c>
      <c r="AQ24" s="34">
        <f t="shared" si="9"/>
        <v>0</v>
      </c>
      <c r="AR24" s="27" t="s">
        <v>51</v>
      </c>
    </row>
    <row r="25" spans="1:44" x14ac:dyDescent="0.25">
      <c r="A25" s="23" t="s">
        <v>35</v>
      </c>
      <c r="B25" s="24">
        <v>0</v>
      </c>
      <c r="C25" s="25">
        <f t="shared" si="6"/>
        <v>0</v>
      </c>
      <c r="D25" s="25"/>
      <c r="E25" s="25"/>
      <c r="F25" s="25"/>
      <c r="G25" s="25"/>
      <c r="H25" s="25"/>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35"/>
      <c r="AO25" s="9"/>
      <c r="AP25" s="9"/>
      <c r="AQ25" s="49"/>
      <c r="AR25" s="49"/>
    </row>
    <row r="26" spans="1:44" x14ac:dyDescent="0.25">
      <c r="A26" s="27" t="s">
        <v>26</v>
      </c>
      <c r="B26" s="24">
        <v>0</v>
      </c>
      <c r="C26" s="25">
        <f t="shared" si="6"/>
        <v>0</v>
      </c>
      <c r="D26" s="25"/>
      <c r="E26" s="25"/>
      <c r="F26" s="25"/>
      <c r="G26" s="25"/>
      <c r="H26" s="25"/>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35"/>
      <c r="AO26" s="9"/>
      <c r="AP26" s="9"/>
      <c r="AQ26" s="49"/>
      <c r="AR26" s="49"/>
    </row>
    <row r="27" spans="1:44" x14ac:dyDescent="0.25">
      <c r="A27" s="27" t="s">
        <v>15</v>
      </c>
      <c r="B27" s="24">
        <v>1270.5</v>
      </c>
      <c r="C27" s="25">
        <f>I27+L27+O27+R27+U27+X27+AA27+AD27+AG27+AJ27+AM27+AP27</f>
        <v>16684.900000000001</v>
      </c>
      <c r="D27" s="25">
        <f>I27+L27+O27+R27+U27+X27+AA27+AD27+AG27+AJ27</f>
        <v>14824.37</v>
      </c>
      <c r="E27" s="25">
        <f>F27</f>
        <v>9277.26</v>
      </c>
      <c r="F27" s="25">
        <f>K27+N27+Q27+T27+W27+Z27+AC27+AF27+AI27+AL27+AO27+AQ27</f>
        <v>9277.26</v>
      </c>
      <c r="G27" s="25">
        <f>F27/C27*100</f>
        <v>55.602730612709692</v>
      </c>
      <c r="H27" s="25"/>
      <c r="I27" s="9"/>
      <c r="J27" s="9"/>
      <c r="K27" s="9"/>
      <c r="L27" s="9">
        <f>3186+515.5</f>
        <v>3701.5</v>
      </c>
      <c r="M27" s="9"/>
      <c r="N27" s="9">
        <f>637.05</f>
        <v>637.04999999999995</v>
      </c>
      <c r="O27" s="9">
        <f>3014.8+775.98</f>
        <v>3790.78</v>
      </c>
      <c r="P27" s="9"/>
      <c r="Q27" s="9">
        <f>1636.14+1291.48</f>
        <v>2927.62</v>
      </c>
      <c r="R27" s="9">
        <f>3373.6+645.74</f>
        <v>4019.34</v>
      </c>
      <c r="S27" s="9"/>
      <c r="T27" s="9">
        <f>3722.31+645.74</f>
        <v>4368.05</v>
      </c>
      <c r="U27" s="9">
        <f>3188+124.75</f>
        <v>3312.75</v>
      </c>
      <c r="V27" s="9"/>
      <c r="W27" s="9">
        <v>1344.54</v>
      </c>
      <c r="X27" s="9"/>
      <c r="Y27" s="9"/>
      <c r="Z27" s="9"/>
      <c r="AA27" s="9"/>
      <c r="AB27" s="9"/>
      <c r="AC27" s="9"/>
      <c r="AD27" s="9"/>
      <c r="AE27" s="9"/>
      <c r="AF27" s="9"/>
      <c r="AG27" s="9"/>
      <c r="AH27" s="9"/>
      <c r="AI27" s="9"/>
      <c r="AJ27" s="9"/>
      <c r="AK27" s="9"/>
      <c r="AL27" s="9"/>
      <c r="AM27" s="9"/>
      <c r="AN27" s="35"/>
      <c r="AO27" s="9"/>
      <c r="AP27" s="9">
        <f>1173.2+687.33</f>
        <v>1860.5300000000002</v>
      </c>
      <c r="AQ27" s="49"/>
      <c r="AR27" s="49"/>
    </row>
    <row r="28" spans="1:44" s="8" customFormat="1" ht="15" x14ac:dyDescent="0.25">
      <c r="A28" s="28" t="s">
        <v>25</v>
      </c>
      <c r="B28" s="6"/>
      <c r="C28" s="29">
        <f t="shared" si="6"/>
        <v>0</v>
      </c>
      <c r="D28" s="29"/>
      <c r="E28" s="29"/>
      <c r="F28" s="29"/>
      <c r="G28" s="29"/>
      <c r="H28" s="29"/>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30"/>
      <c r="AO28" s="7"/>
      <c r="AP28" s="7"/>
      <c r="AQ28" s="17"/>
      <c r="AR28" s="17"/>
    </row>
    <row r="29" spans="1:44" x14ac:dyDescent="0.25">
      <c r="A29" s="27" t="s">
        <v>21</v>
      </c>
      <c r="B29" s="24">
        <v>0</v>
      </c>
      <c r="C29" s="25">
        <f t="shared" si="6"/>
        <v>0</v>
      </c>
      <c r="D29" s="25"/>
      <c r="E29" s="25"/>
      <c r="F29" s="25"/>
      <c r="G29" s="25"/>
      <c r="H29" s="25"/>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35"/>
      <c r="AO29" s="9"/>
      <c r="AP29" s="9"/>
      <c r="AQ29" s="49"/>
      <c r="AR29" s="49"/>
    </row>
    <row r="30" spans="1:44" s="22" customFormat="1" ht="222.75" customHeight="1" x14ac:dyDescent="0.25">
      <c r="A30" s="19" t="s">
        <v>36</v>
      </c>
      <c r="B30" s="20">
        <f>B32+B33+B31+B35</f>
        <v>43221.8</v>
      </c>
      <c r="C30" s="20">
        <f t="shared" ref="C30:AQ30" si="10">C32+C33+C31+C35</f>
        <v>42511.8</v>
      </c>
      <c r="D30" s="20">
        <f t="shared" si="10"/>
        <v>38405.74</v>
      </c>
      <c r="E30" s="20">
        <f t="shared" si="10"/>
        <v>34416.35</v>
      </c>
      <c r="F30" s="20">
        <f t="shared" si="10"/>
        <v>34416.35</v>
      </c>
      <c r="G30" s="20">
        <f>F30/C30*100</f>
        <v>80.95716953881039</v>
      </c>
      <c r="H30" s="20">
        <f>F30/D30*100</f>
        <v>89.612516254080774</v>
      </c>
      <c r="I30" s="21">
        <f t="shared" si="10"/>
        <v>4874.8900000000003</v>
      </c>
      <c r="J30" s="21">
        <f t="shared" si="10"/>
        <v>0</v>
      </c>
      <c r="K30" s="21">
        <f t="shared" si="10"/>
        <v>3580.41</v>
      </c>
      <c r="L30" s="21">
        <f t="shared" si="10"/>
        <v>5220.24</v>
      </c>
      <c r="M30" s="21">
        <f t="shared" si="10"/>
        <v>0</v>
      </c>
      <c r="N30" s="21">
        <f t="shared" si="10"/>
        <v>3087.68</v>
      </c>
      <c r="O30" s="21">
        <f t="shared" si="10"/>
        <v>4166.2</v>
      </c>
      <c r="P30" s="21">
        <f t="shared" si="10"/>
        <v>0</v>
      </c>
      <c r="Q30" s="21">
        <f t="shared" si="10"/>
        <v>5646.17</v>
      </c>
      <c r="R30" s="21">
        <f t="shared" si="10"/>
        <v>4382.16</v>
      </c>
      <c r="S30" s="21">
        <f t="shared" si="10"/>
        <v>0</v>
      </c>
      <c r="T30" s="21">
        <f t="shared" si="10"/>
        <v>4322.47</v>
      </c>
      <c r="U30" s="21">
        <f t="shared" si="10"/>
        <v>3177.54</v>
      </c>
      <c r="V30" s="21">
        <f t="shared" si="10"/>
        <v>0</v>
      </c>
      <c r="W30" s="21">
        <f t="shared" si="10"/>
        <v>2608.3200000000002</v>
      </c>
      <c r="X30" s="21">
        <f t="shared" si="10"/>
        <v>2574.85</v>
      </c>
      <c r="Y30" s="21">
        <f t="shared" si="10"/>
        <v>0</v>
      </c>
      <c r="Z30" s="21">
        <f t="shared" si="10"/>
        <v>2406.0700000000002</v>
      </c>
      <c r="AA30" s="21">
        <f t="shared" si="10"/>
        <v>2014.39</v>
      </c>
      <c r="AB30" s="21">
        <f t="shared" si="10"/>
        <v>0</v>
      </c>
      <c r="AC30" s="21">
        <f t="shared" si="10"/>
        <v>1474.28</v>
      </c>
      <c r="AD30" s="21">
        <f t="shared" si="10"/>
        <v>2740.51</v>
      </c>
      <c r="AE30" s="21">
        <f t="shared" si="10"/>
        <v>0</v>
      </c>
      <c r="AF30" s="21">
        <f t="shared" si="10"/>
        <v>3112.52</v>
      </c>
      <c r="AG30" s="21">
        <f t="shared" si="10"/>
        <v>4861.63</v>
      </c>
      <c r="AH30" s="21">
        <f t="shared" si="10"/>
        <v>0</v>
      </c>
      <c r="AI30" s="21">
        <f t="shared" si="10"/>
        <v>5016.6899999999996</v>
      </c>
      <c r="AJ30" s="21">
        <f t="shared" si="10"/>
        <v>4393.33</v>
      </c>
      <c r="AK30" s="21">
        <f t="shared" si="10"/>
        <v>0</v>
      </c>
      <c r="AL30" s="21">
        <f t="shared" si="10"/>
        <v>3161.74</v>
      </c>
      <c r="AM30" s="21">
        <f t="shared" si="10"/>
        <v>2831.9</v>
      </c>
      <c r="AN30" s="21">
        <f t="shared" si="10"/>
        <v>0</v>
      </c>
      <c r="AO30" s="21">
        <f t="shared" si="10"/>
        <v>0</v>
      </c>
      <c r="AP30" s="21">
        <f t="shared" si="10"/>
        <v>1274.1600000000001</v>
      </c>
      <c r="AQ30" s="21">
        <f t="shared" si="10"/>
        <v>0</v>
      </c>
      <c r="AR30" s="82" t="s">
        <v>57</v>
      </c>
    </row>
    <row r="31" spans="1:44" x14ac:dyDescent="0.25">
      <c r="A31" s="23" t="s">
        <v>16</v>
      </c>
      <c r="B31" s="24">
        <v>0</v>
      </c>
      <c r="C31" s="25">
        <f t="shared" si="6"/>
        <v>0</v>
      </c>
      <c r="D31" s="25"/>
      <c r="E31" s="25"/>
      <c r="F31" s="25"/>
      <c r="G31" s="25"/>
      <c r="H31" s="25"/>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50"/>
      <c r="AO31" s="9"/>
      <c r="AP31" s="9"/>
      <c r="AQ31" s="49"/>
      <c r="AR31" s="83"/>
    </row>
    <row r="32" spans="1:44" x14ac:dyDescent="0.25">
      <c r="A32" s="27" t="s">
        <v>26</v>
      </c>
      <c r="B32" s="24">
        <v>0</v>
      </c>
      <c r="C32" s="25">
        <f t="shared" si="6"/>
        <v>0</v>
      </c>
      <c r="D32" s="25"/>
      <c r="E32" s="25"/>
      <c r="F32" s="25"/>
      <c r="G32" s="25"/>
      <c r="H32" s="25"/>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50"/>
      <c r="AO32" s="9"/>
      <c r="AP32" s="9"/>
      <c r="AQ32" s="49"/>
      <c r="AR32" s="83"/>
    </row>
    <row r="33" spans="1:44" x14ac:dyDescent="0.25">
      <c r="A33" s="27" t="s">
        <v>15</v>
      </c>
      <c r="B33" s="24">
        <v>43221.8</v>
      </c>
      <c r="C33" s="25">
        <f>I33+L33+O33+R33+U33+X33+AA33+AD33+AG33+AJ33+AM33+AP33</f>
        <v>42511.8</v>
      </c>
      <c r="D33" s="25">
        <f>I33+L33+O33+R33+U33+X33+AA33+AD33+AG33+AJ33</f>
        <v>38405.74</v>
      </c>
      <c r="E33" s="25">
        <f>F33</f>
        <v>34416.35</v>
      </c>
      <c r="F33" s="25">
        <f>K33+N33+Q33+T33+W33+Z33+AC33+AF33+AI33+AL33+AO33+AQ33</f>
        <v>34416.35</v>
      </c>
      <c r="G33" s="25">
        <f>F33/C33*100</f>
        <v>80.95716953881039</v>
      </c>
      <c r="H33" s="25">
        <f>F33/D33*100</f>
        <v>89.612516254080774</v>
      </c>
      <c r="I33" s="9">
        <v>4874.8900000000003</v>
      </c>
      <c r="J33" s="9"/>
      <c r="K33" s="9">
        <v>3580.41</v>
      </c>
      <c r="L33" s="9">
        <v>5220.24</v>
      </c>
      <c r="M33" s="9"/>
      <c r="N33" s="9">
        <v>3087.68</v>
      </c>
      <c r="O33" s="9">
        <v>4166.2</v>
      </c>
      <c r="P33" s="9"/>
      <c r="Q33" s="9">
        <v>5646.17</v>
      </c>
      <c r="R33" s="9">
        <v>4382.16</v>
      </c>
      <c r="S33" s="9"/>
      <c r="T33" s="9">
        <v>4322.47</v>
      </c>
      <c r="U33" s="9">
        <v>3177.54</v>
      </c>
      <c r="V33" s="9"/>
      <c r="W33" s="9">
        <v>2608.3200000000002</v>
      </c>
      <c r="X33" s="9">
        <v>2574.85</v>
      </c>
      <c r="Y33" s="9"/>
      <c r="Z33" s="9">
        <v>2406.0700000000002</v>
      </c>
      <c r="AA33" s="9">
        <v>2014.39</v>
      </c>
      <c r="AB33" s="9"/>
      <c r="AC33" s="9">
        <v>1474.28</v>
      </c>
      <c r="AD33" s="9">
        <v>2740.51</v>
      </c>
      <c r="AE33" s="9"/>
      <c r="AF33" s="9">
        <v>3112.52</v>
      </c>
      <c r="AG33" s="9">
        <v>4861.63</v>
      </c>
      <c r="AH33" s="9"/>
      <c r="AI33" s="9">
        <v>5016.6899999999996</v>
      </c>
      <c r="AJ33" s="9">
        <v>4393.33</v>
      </c>
      <c r="AK33" s="9"/>
      <c r="AL33" s="9">
        <v>3161.74</v>
      </c>
      <c r="AM33" s="9">
        <v>2831.9</v>
      </c>
      <c r="AN33" s="50"/>
      <c r="AO33" s="9"/>
      <c r="AP33" s="9">
        <v>1274.1600000000001</v>
      </c>
      <c r="AQ33" s="49"/>
      <c r="AR33" s="83"/>
    </row>
    <row r="34" spans="1:44" s="8" customFormat="1" x14ac:dyDescent="0.25">
      <c r="A34" s="28" t="s">
        <v>25</v>
      </c>
      <c r="B34" s="6"/>
      <c r="C34" s="29">
        <f t="shared" si="6"/>
        <v>0</v>
      </c>
      <c r="D34" s="29"/>
      <c r="E34" s="29"/>
      <c r="F34" s="29"/>
      <c r="G34" s="29"/>
      <c r="H34" s="2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50"/>
      <c r="AO34" s="9"/>
      <c r="AP34" s="9"/>
      <c r="AQ34" s="17"/>
      <c r="AR34" s="83"/>
    </row>
    <row r="35" spans="1:44" x14ac:dyDescent="0.25">
      <c r="A35" s="27" t="s">
        <v>21</v>
      </c>
      <c r="B35" s="24">
        <v>0</v>
      </c>
      <c r="C35" s="25">
        <f t="shared" si="6"/>
        <v>0</v>
      </c>
      <c r="D35" s="25"/>
      <c r="E35" s="25"/>
      <c r="F35" s="25"/>
      <c r="G35" s="25"/>
      <c r="H35" s="25"/>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50"/>
      <c r="AO35" s="9"/>
      <c r="AP35" s="9"/>
      <c r="AQ35" s="49"/>
      <c r="AR35" s="84"/>
    </row>
    <row r="36" spans="1:44" s="22" customFormat="1" ht="99.75" customHeight="1" x14ac:dyDescent="0.25">
      <c r="A36" s="36" t="s">
        <v>37</v>
      </c>
      <c r="B36" s="37">
        <f>B38+B39+B37+B41</f>
        <v>43221.8</v>
      </c>
      <c r="C36" s="37">
        <f t="shared" ref="C36:AQ36" si="11">C38+C39+C37+C41</f>
        <v>8526.5999999999985</v>
      </c>
      <c r="D36" s="37">
        <f t="shared" si="11"/>
        <v>7392.8999999999987</v>
      </c>
      <c r="E36" s="37">
        <f t="shared" si="11"/>
        <v>6228.2499999999991</v>
      </c>
      <c r="F36" s="37">
        <f t="shared" si="11"/>
        <v>6228.2499999999991</v>
      </c>
      <c r="G36" s="37">
        <f>F36/C36*100</f>
        <v>73.04494171181949</v>
      </c>
      <c r="H36" s="37">
        <f>F36/D36*100</f>
        <v>84.246371518619227</v>
      </c>
      <c r="I36" s="38">
        <f t="shared" si="11"/>
        <v>1259.82</v>
      </c>
      <c r="J36" s="38">
        <f t="shared" si="11"/>
        <v>0</v>
      </c>
      <c r="K36" s="38">
        <f t="shared" si="11"/>
        <v>0</v>
      </c>
      <c r="L36" s="38">
        <f t="shared" si="11"/>
        <v>1315.79</v>
      </c>
      <c r="M36" s="38">
        <f t="shared" si="11"/>
        <v>0</v>
      </c>
      <c r="N36" s="38">
        <f t="shared" si="11"/>
        <v>0</v>
      </c>
      <c r="O36" s="38">
        <f t="shared" si="11"/>
        <v>951.77</v>
      </c>
      <c r="P36" s="38">
        <f t="shared" si="11"/>
        <v>0</v>
      </c>
      <c r="Q36" s="38">
        <f t="shared" si="11"/>
        <v>3020.45</v>
      </c>
      <c r="R36" s="38">
        <f t="shared" si="11"/>
        <v>1522.67</v>
      </c>
      <c r="S36" s="38">
        <f t="shared" si="11"/>
        <v>0</v>
      </c>
      <c r="T36" s="38">
        <f t="shared" si="11"/>
        <v>2029.6</v>
      </c>
      <c r="U36" s="38">
        <f t="shared" si="11"/>
        <v>660.66</v>
      </c>
      <c r="V36" s="38">
        <f t="shared" si="11"/>
        <v>0</v>
      </c>
      <c r="W36" s="38">
        <f t="shared" si="11"/>
        <v>660.66</v>
      </c>
      <c r="X36" s="38">
        <f t="shared" si="11"/>
        <v>412.35</v>
      </c>
      <c r="Y36" s="38">
        <f t="shared" si="11"/>
        <v>0</v>
      </c>
      <c r="Z36" s="38">
        <f t="shared" si="11"/>
        <v>412.35</v>
      </c>
      <c r="AA36" s="38">
        <f t="shared" si="11"/>
        <v>9.74</v>
      </c>
      <c r="AB36" s="38">
        <f t="shared" si="11"/>
        <v>0</v>
      </c>
      <c r="AC36" s="38">
        <f t="shared" si="11"/>
        <v>93.41</v>
      </c>
      <c r="AD36" s="38">
        <f t="shared" si="11"/>
        <v>70.19</v>
      </c>
      <c r="AE36" s="38">
        <f t="shared" si="11"/>
        <v>0</v>
      </c>
      <c r="AF36" s="38">
        <f t="shared" si="11"/>
        <v>11.78</v>
      </c>
      <c r="AG36" s="38">
        <f t="shared" si="11"/>
        <v>484.24</v>
      </c>
      <c r="AH36" s="38">
        <f t="shared" si="11"/>
        <v>0</v>
      </c>
      <c r="AI36" s="38">
        <f t="shared" si="11"/>
        <v>0</v>
      </c>
      <c r="AJ36" s="38">
        <f t="shared" si="11"/>
        <v>705.67</v>
      </c>
      <c r="AK36" s="38">
        <f t="shared" si="11"/>
        <v>0</v>
      </c>
      <c r="AL36" s="38">
        <f t="shared" si="11"/>
        <v>0</v>
      </c>
      <c r="AM36" s="38">
        <f t="shared" si="11"/>
        <v>953.43</v>
      </c>
      <c r="AN36" s="38">
        <f t="shared" si="11"/>
        <v>0</v>
      </c>
      <c r="AO36" s="38">
        <f t="shared" si="11"/>
        <v>0</v>
      </c>
      <c r="AP36" s="38">
        <f t="shared" si="11"/>
        <v>180.27</v>
      </c>
      <c r="AQ36" s="38">
        <f t="shared" si="11"/>
        <v>0</v>
      </c>
      <c r="AR36" s="76" t="s">
        <v>58</v>
      </c>
    </row>
    <row r="37" spans="1:44" x14ac:dyDescent="0.25">
      <c r="A37" s="23" t="s">
        <v>16</v>
      </c>
      <c r="B37" s="24">
        <v>0</v>
      </c>
      <c r="C37" s="25">
        <f t="shared" ref="C37:C41" si="12">I37+L37+O37+R37+U37+X37+AA37+AD37+AG37+AJ37+AM37+AP37</f>
        <v>0</v>
      </c>
      <c r="D37" s="25"/>
      <c r="E37" s="25"/>
      <c r="F37" s="25"/>
      <c r="G37" s="25"/>
      <c r="H37" s="25"/>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35"/>
      <c r="AO37" s="9"/>
      <c r="AP37" s="9"/>
      <c r="AQ37" s="49"/>
      <c r="AR37" s="77"/>
    </row>
    <row r="38" spans="1:44" x14ac:dyDescent="0.25">
      <c r="A38" s="27" t="s">
        <v>26</v>
      </c>
      <c r="B38" s="24">
        <v>0</v>
      </c>
      <c r="C38" s="25">
        <f t="shared" si="12"/>
        <v>0</v>
      </c>
      <c r="D38" s="25"/>
      <c r="E38" s="25"/>
      <c r="F38" s="25"/>
      <c r="G38" s="25"/>
      <c r="H38" s="25"/>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35"/>
      <c r="AO38" s="9"/>
      <c r="AP38" s="9"/>
      <c r="AQ38" s="49"/>
      <c r="AR38" s="77"/>
    </row>
    <row r="39" spans="1:44" x14ac:dyDescent="0.25">
      <c r="A39" s="27" t="s">
        <v>15</v>
      </c>
      <c r="B39" s="24">
        <v>43221.8</v>
      </c>
      <c r="C39" s="25">
        <f>I39+L39+O39+R39+U39+X39+AA39+AD39+AG39+AJ39+AM39+AP39</f>
        <v>8526.5999999999985</v>
      </c>
      <c r="D39" s="25">
        <f>I39+L39+O39+R39+U39+X39+AA39+AD39+AG39+AJ39</f>
        <v>7392.8999999999987</v>
      </c>
      <c r="E39" s="25">
        <f>F39</f>
        <v>6228.2499999999991</v>
      </c>
      <c r="F39" s="25">
        <f>K39+N39+Q39+T39+W39+Z39+AC39+AF39+AI39+AL39+AO39+AQ39</f>
        <v>6228.2499999999991</v>
      </c>
      <c r="G39" s="25">
        <f>F39/C39*100</f>
        <v>73.04494171181949</v>
      </c>
      <c r="H39" s="25">
        <f>F39/D39*100</f>
        <v>84.246371518619227</v>
      </c>
      <c r="I39" s="9">
        <v>1259.82</v>
      </c>
      <c r="J39" s="9"/>
      <c r="K39" s="9"/>
      <c r="L39" s="9">
        <v>1315.79</v>
      </c>
      <c r="M39" s="9"/>
      <c r="N39" s="9"/>
      <c r="O39" s="9">
        <v>951.77</v>
      </c>
      <c r="P39" s="9"/>
      <c r="Q39" s="9">
        <v>3020.45</v>
      </c>
      <c r="R39" s="9">
        <v>1522.67</v>
      </c>
      <c r="S39" s="9"/>
      <c r="T39" s="9">
        <v>2029.6</v>
      </c>
      <c r="U39" s="9">
        <v>660.66</v>
      </c>
      <c r="V39" s="9"/>
      <c r="W39" s="9">
        <v>660.66</v>
      </c>
      <c r="X39" s="9">
        <v>412.35</v>
      </c>
      <c r="Y39" s="9"/>
      <c r="Z39" s="9">
        <v>412.35</v>
      </c>
      <c r="AA39" s="9">
        <v>9.74</v>
      </c>
      <c r="AB39" s="9"/>
      <c r="AC39" s="9">
        <v>93.41</v>
      </c>
      <c r="AD39" s="9">
        <v>70.19</v>
      </c>
      <c r="AE39" s="9"/>
      <c r="AF39" s="9">
        <v>11.78</v>
      </c>
      <c r="AG39" s="9">
        <v>484.24</v>
      </c>
      <c r="AH39" s="9"/>
      <c r="AI39" s="9"/>
      <c r="AJ39" s="9">
        <v>705.67</v>
      </c>
      <c r="AK39" s="9"/>
      <c r="AL39" s="9"/>
      <c r="AM39" s="9">
        <v>953.43</v>
      </c>
      <c r="AN39" s="35"/>
      <c r="AO39" s="9"/>
      <c r="AP39" s="9">
        <v>180.27</v>
      </c>
      <c r="AQ39" s="49"/>
      <c r="AR39" s="77"/>
    </row>
    <row r="40" spans="1:44" s="8" customFormat="1" ht="15" x14ac:dyDescent="0.25">
      <c r="A40" s="28" t="s">
        <v>25</v>
      </c>
      <c r="B40" s="6"/>
      <c r="C40" s="29">
        <f t="shared" si="12"/>
        <v>0</v>
      </c>
      <c r="D40" s="29"/>
      <c r="E40" s="29"/>
      <c r="F40" s="29"/>
      <c r="G40" s="29"/>
      <c r="H40" s="29"/>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30"/>
      <c r="AO40" s="7"/>
      <c r="AP40" s="7"/>
      <c r="AQ40" s="17"/>
      <c r="AR40" s="77"/>
    </row>
    <row r="41" spans="1:44" x14ac:dyDescent="0.25">
      <c r="A41" s="27" t="s">
        <v>21</v>
      </c>
      <c r="B41" s="24">
        <v>0</v>
      </c>
      <c r="C41" s="25">
        <f t="shared" si="12"/>
        <v>0</v>
      </c>
      <c r="D41" s="25"/>
      <c r="E41" s="25"/>
      <c r="F41" s="25"/>
      <c r="G41" s="25"/>
      <c r="H41" s="25"/>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35"/>
      <c r="AO41" s="9"/>
      <c r="AP41" s="9"/>
      <c r="AQ41" s="49"/>
      <c r="AR41" s="78"/>
    </row>
    <row r="42" spans="1:44" s="22" customFormat="1" ht="268.5" customHeight="1" x14ac:dyDescent="0.25">
      <c r="A42" s="19" t="s">
        <v>38</v>
      </c>
      <c r="B42" s="20">
        <f>B44+B45+B43+B47</f>
        <v>4119.1000000000004</v>
      </c>
      <c r="C42" s="20">
        <f t="shared" ref="C42:AQ42" si="13">C44+C45+C43+C47</f>
        <v>7375.4999999999991</v>
      </c>
      <c r="D42" s="20">
        <f t="shared" si="13"/>
        <v>6413.7999999999993</v>
      </c>
      <c r="E42" s="20">
        <f t="shared" si="13"/>
        <v>4584.7900000000009</v>
      </c>
      <c r="F42" s="20">
        <f t="shared" si="13"/>
        <v>4584.7900000000009</v>
      </c>
      <c r="G42" s="20">
        <f>F42/C42*100</f>
        <v>62.162429665785389</v>
      </c>
      <c r="H42" s="20">
        <f>F42/D42*100</f>
        <v>71.483208082571977</v>
      </c>
      <c r="I42" s="21">
        <f t="shared" si="13"/>
        <v>287.27999999999997</v>
      </c>
      <c r="J42" s="21">
        <f t="shared" si="13"/>
        <v>0</v>
      </c>
      <c r="K42" s="21">
        <f t="shared" si="13"/>
        <v>253.09</v>
      </c>
      <c r="L42" s="21">
        <f t="shared" si="13"/>
        <v>496.81</v>
      </c>
      <c r="M42" s="21">
        <f t="shared" si="13"/>
        <v>0</v>
      </c>
      <c r="N42" s="21">
        <f t="shared" si="13"/>
        <v>502.39</v>
      </c>
      <c r="O42" s="21">
        <f t="shared" si="13"/>
        <v>461.03</v>
      </c>
      <c r="P42" s="21">
        <f t="shared" si="13"/>
        <v>0</v>
      </c>
      <c r="Q42" s="21">
        <f t="shared" si="13"/>
        <v>477.65</v>
      </c>
      <c r="R42" s="21">
        <f t="shared" si="13"/>
        <v>902.02</v>
      </c>
      <c r="S42" s="21">
        <f t="shared" si="13"/>
        <v>0</v>
      </c>
      <c r="T42" s="21">
        <f t="shared" si="13"/>
        <v>382.67</v>
      </c>
      <c r="U42" s="21">
        <f t="shared" si="13"/>
        <v>478.06</v>
      </c>
      <c r="V42" s="21">
        <f t="shared" si="13"/>
        <v>432.02</v>
      </c>
      <c r="W42" s="21">
        <f t="shared" si="13"/>
        <v>470.06</v>
      </c>
      <c r="X42" s="21">
        <f t="shared" si="13"/>
        <v>483.91</v>
      </c>
      <c r="Y42" s="21">
        <f t="shared" si="13"/>
        <v>432.02</v>
      </c>
      <c r="Z42" s="21">
        <f t="shared" si="13"/>
        <v>461.9</v>
      </c>
      <c r="AA42" s="21">
        <f t="shared" si="13"/>
        <v>463.7</v>
      </c>
      <c r="AB42" s="21">
        <f t="shared" si="13"/>
        <v>432.02</v>
      </c>
      <c r="AC42" s="21">
        <f t="shared" si="13"/>
        <v>398.15</v>
      </c>
      <c r="AD42" s="21">
        <f t="shared" si="13"/>
        <v>463.7</v>
      </c>
      <c r="AE42" s="21">
        <f t="shared" si="13"/>
        <v>432.02</v>
      </c>
      <c r="AF42" s="21">
        <f t="shared" si="13"/>
        <v>790.96</v>
      </c>
      <c r="AG42" s="21">
        <f t="shared" si="13"/>
        <v>463.69</v>
      </c>
      <c r="AH42" s="21">
        <f t="shared" si="13"/>
        <v>432.02</v>
      </c>
      <c r="AI42" s="21">
        <f t="shared" si="13"/>
        <v>504.03</v>
      </c>
      <c r="AJ42" s="21">
        <f t="shared" si="13"/>
        <v>1913.6</v>
      </c>
      <c r="AK42" s="21">
        <f t="shared" si="13"/>
        <v>432.02</v>
      </c>
      <c r="AL42" s="21">
        <f t="shared" si="13"/>
        <v>343.89</v>
      </c>
      <c r="AM42" s="21">
        <f t="shared" si="13"/>
        <v>463.7</v>
      </c>
      <c r="AN42" s="21">
        <f t="shared" si="13"/>
        <v>0</v>
      </c>
      <c r="AO42" s="21">
        <f t="shared" si="13"/>
        <v>0</v>
      </c>
      <c r="AP42" s="21">
        <f t="shared" si="13"/>
        <v>498</v>
      </c>
      <c r="AQ42" s="21">
        <f t="shared" si="13"/>
        <v>0</v>
      </c>
      <c r="AR42" s="82" t="s">
        <v>59</v>
      </c>
    </row>
    <row r="43" spans="1:44" x14ac:dyDescent="0.25">
      <c r="A43" s="23" t="s">
        <v>16</v>
      </c>
      <c r="B43" s="24">
        <v>0</v>
      </c>
      <c r="C43" s="25">
        <f t="shared" si="6"/>
        <v>0</v>
      </c>
      <c r="D43" s="25"/>
      <c r="E43" s="25"/>
      <c r="F43" s="25"/>
      <c r="G43" s="25"/>
      <c r="H43" s="25"/>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35"/>
      <c r="AO43" s="9"/>
      <c r="AP43" s="9"/>
      <c r="AQ43" s="49"/>
      <c r="AR43" s="83"/>
    </row>
    <row r="44" spans="1:44" x14ac:dyDescent="0.25">
      <c r="A44" s="27" t="s">
        <v>26</v>
      </c>
      <c r="B44" s="24">
        <v>0</v>
      </c>
      <c r="C44" s="25">
        <f t="shared" si="6"/>
        <v>0</v>
      </c>
      <c r="D44" s="25"/>
      <c r="E44" s="25"/>
      <c r="F44" s="25"/>
      <c r="G44" s="25"/>
      <c r="H44" s="25"/>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35"/>
      <c r="AO44" s="9"/>
      <c r="AP44" s="9"/>
      <c r="AQ44" s="49"/>
      <c r="AR44" s="83"/>
    </row>
    <row r="45" spans="1:44" x14ac:dyDescent="0.25">
      <c r="A45" s="27" t="s">
        <v>15</v>
      </c>
      <c r="B45" s="24">
        <v>4119.1000000000004</v>
      </c>
      <c r="C45" s="25">
        <f t="shared" si="6"/>
        <v>7375.4999999999991</v>
      </c>
      <c r="D45" s="25">
        <f>I45+L45+O45+R45+U45+X45+AA45+AD45+AG45+AJ45</f>
        <v>6413.7999999999993</v>
      </c>
      <c r="E45" s="25">
        <f>F45</f>
        <v>4584.7900000000009</v>
      </c>
      <c r="F45" s="25">
        <f>K45+N45+Q45+T45+W45+Z45+AC45+AF45+AI45+AL45+AO45+AQ45</f>
        <v>4584.7900000000009</v>
      </c>
      <c r="G45" s="25">
        <f>F45/C45*100</f>
        <v>62.162429665785389</v>
      </c>
      <c r="H45" s="25">
        <f>F45/D45*100</f>
        <v>71.483208082571977</v>
      </c>
      <c r="I45" s="9">
        <v>287.27999999999997</v>
      </c>
      <c r="J45" s="9"/>
      <c r="K45" s="9">
        <v>253.09</v>
      </c>
      <c r="L45" s="9">
        <v>496.81</v>
      </c>
      <c r="M45" s="9"/>
      <c r="N45" s="9">
        <v>502.39</v>
      </c>
      <c r="O45" s="9">
        <v>461.03</v>
      </c>
      <c r="P45" s="9"/>
      <c r="Q45" s="9">
        <v>477.65</v>
      </c>
      <c r="R45" s="9">
        <v>902.02</v>
      </c>
      <c r="S45" s="9"/>
      <c r="T45" s="9">
        <v>382.67</v>
      </c>
      <c r="U45" s="9">
        <v>478.06</v>
      </c>
      <c r="V45" s="9">
        <v>432.02</v>
      </c>
      <c r="W45" s="9">
        <v>470.06</v>
      </c>
      <c r="X45" s="9">
        <v>483.91</v>
      </c>
      <c r="Y45" s="9">
        <v>432.02</v>
      </c>
      <c r="Z45" s="9">
        <v>461.9</v>
      </c>
      <c r="AA45" s="9">
        <v>463.7</v>
      </c>
      <c r="AB45" s="9">
        <v>432.02</v>
      </c>
      <c r="AC45" s="9">
        <v>398.15</v>
      </c>
      <c r="AD45" s="9">
        <v>463.7</v>
      </c>
      <c r="AE45" s="9">
        <v>432.02</v>
      </c>
      <c r="AF45" s="9">
        <v>790.96</v>
      </c>
      <c r="AG45" s="9">
        <v>463.69</v>
      </c>
      <c r="AH45" s="9">
        <v>432.02</v>
      </c>
      <c r="AI45" s="9">
        <v>504.03</v>
      </c>
      <c r="AJ45" s="9">
        <v>1913.6</v>
      </c>
      <c r="AK45" s="9">
        <v>432.02</v>
      </c>
      <c r="AL45" s="9">
        <v>343.89</v>
      </c>
      <c r="AM45" s="9">
        <v>463.7</v>
      </c>
      <c r="AN45" s="35"/>
      <c r="AO45" s="9"/>
      <c r="AP45" s="9">
        <v>498</v>
      </c>
      <c r="AQ45" s="49"/>
      <c r="AR45" s="83"/>
    </row>
    <row r="46" spans="1:44" s="8" customFormat="1" ht="15" x14ac:dyDescent="0.25">
      <c r="A46" s="28" t="s">
        <v>25</v>
      </c>
      <c r="B46" s="6"/>
      <c r="C46" s="29">
        <f t="shared" si="6"/>
        <v>0</v>
      </c>
      <c r="D46" s="29"/>
      <c r="E46" s="29"/>
      <c r="F46" s="29"/>
      <c r="G46" s="29"/>
      <c r="H46" s="29"/>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30"/>
      <c r="AO46" s="7"/>
      <c r="AP46" s="7"/>
      <c r="AQ46" s="17"/>
      <c r="AR46" s="83"/>
    </row>
    <row r="47" spans="1:44" x14ac:dyDescent="0.25">
      <c r="A47" s="27" t="s">
        <v>21</v>
      </c>
      <c r="B47" s="24">
        <v>0</v>
      </c>
      <c r="C47" s="25">
        <f t="shared" si="6"/>
        <v>0</v>
      </c>
      <c r="D47" s="25"/>
      <c r="E47" s="25"/>
      <c r="F47" s="25"/>
      <c r="G47" s="25"/>
      <c r="H47" s="25"/>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35"/>
      <c r="AO47" s="9"/>
      <c r="AP47" s="9"/>
      <c r="AQ47" s="49"/>
      <c r="AR47" s="84"/>
    </row>
    <row r="48" spans="1:44" s="22" customFormat="1" ht="149.25" customHeight="1" x14ac:dyDescent="0.25">
      <c r="A48" s="19" t="s">
        <v>39</v>
      </c>
      <c r="B48" s="20">
        <f>B50+B51+B49+B53</f>
        <v>2000</v>
      </c>
      <c r="C48" s="20">
        <f t="shared" ref="C48:AQ48" si="14">C50+C51+C49+C53</f>
        <v>623.69999999999993</v>
      </c>
      <c r="D48" s="20">
        <f t="shared" si="14"/>
        <v>623.69999999999993</v>
      </c>
      <c r="E48" s="20">
        <f t="shared" si="14"/>
        <v>20.65</v>
      </c>
      <c r="F48" s="20">
        <f t="shared" si="14"/>
        <v>20.65</v>
      </c>
      <c r="G48" s="20">
        <f>F48/C48*100</f>
        <v>3.3108866442199778</v>
      </c>
      <c r="H48" s="20">
        <f>F48/D48*100</f>
        <v>3.3108866442199778</v>
      </c>
      <c r="I48" s="21">
        <f t="shared" si="14"/>
        <v>0</v>
      </c>
      <c r="J48" s="21">
        <f t="shared" si="14"/>
        <v>0</v>
      </c>
      <c r="K48" s="21">
        <f t="shared" si="14"/>
        <v>0</v>
      </c>
      <c r="L48" s="21">
        <f t="shared" si="14"/>
        <v>0</v>
      </c>
      <c r="M48" s="21">
        <f t="shared" si="14"/>
        <v>0</v>
      </c>
      <c r="N48" s="21">
        <f t="shared" si="14"/>
        <v>0</v>
      </c>
      <c r="O48" s="21">
        <f t="shared" si="14"/>
        <v>0</v>
      </c>
      <c r="P48" s="21">
        <f t="shared" si="14"/>
        <v>0</v>
      </c>
      <c r="Q48" s="21">
        <f t="shared" si="14"/>
        <v>0</v>
      </c>
      <c r="R48" s="21">
        <f t="shared" si="14"/>
        <v>0</v>
      </c>
      <c r="S48" s="21">
        <f t="shared" si="14"/>
        <v>0</v>
      </c>
      <c r="T48" s="21">
        <f t="shared" si="14"/>
        <v>0</v>
      </c>
      <c r="U48" s="21">
        <f t="shared" si="14"/>
        <v>0</v>
      </c>
      <c r="V48" s="21">
        <f t="shared" si="14"/>
        <v>0</v>
      </c>
      <c r="W48" s="21">
        <f t="shared" si="14"/>
        <v>0</v>
      </c>
      <c r="X48" s="21">
        <f t="shared" si="14"/>
        <v>20.65</v>
      </c>
      <c r="Y48" s="21">
        <f t="shared" si="14"/>
        <v>0</v>
      </c>
      <c r="Z48" s="21">
        <f t="shared" si="14"/>
        <v>20.65</v>
      </c>
      <c r="AA48" s="21">
        <f t="shared" si="14"/>
        <v>0</v>
      </c>
      <c r="AB48" s="21">
        <f t="shared" si="14"/>
        <v>0</v>
      </c>
      <c r="AC48" s="21">
        <f t="shared" si="14"/>
        <v>0</v>
      </c>
      <c r="AD48" s="21">
        <f t="shared" si="14"/>
        <v>0</v>
      </c>
      <c r="AE48" s="21">
        <f t="shared" si="14"/>
        <v>0</v>
      </c>
      <c r="AF48" s="21">
        <f t="shared" si="14"/>
        <v>0</v>
      </c>
      <c r="AG48" s="21">
        <f t="shared" si="14"/>
        <v>0</v>
      </c>
      <c r="AH48" s="21">
        <f t="shared" si="14"/>
        <v>0</v>
      </c>
      <c r="AI48" s="21">
        <f t="shared" si="14"/>
        <v>0</v>
      </c>
      <c r="AJ48" s="21">
        <f t="shared" si="14"/>
        <v>603.04999999999995</v>
      </c>
      <c r="AK48" s="21">
        <f t="shared" si="14"/>
        <v>0</v>
      </c>
      <c r="AL48" s="21">
        <f t="shared" si="14"/>
        <v>0</v>
      </c>
      <c r="AM48" s="21">
        <f t="shared" si="14"/>
        <v>0</v>
      </c>
      <c r="AN48" s="21">
        <f t="shared" si="14"/>
        <v>0</v>
      </c>
      <c r="AO48" s="21">
        <f t="shared" si="14"/>
        <v>0</v>
      </c>
      <c r="AP48" s="21">
        <f t="shared" si="14"/>
        <v>0</v>
      </c>
      <c r="AQ48" s="21">
        <f t="shared" si="14"/>
        <v>0</v>
      </c>
      <c r="AR48" s="66" t="s">
        <v>60</v>
      </c>
    </row>
    <row r="49" spans="1:44" x14ac:dyDescent="0.25">
      <c r="A49" s="23" t="s">
        <v>16</v>
      </c>
      <c r="B49" s="24">
        <v>0</v>
      </c>
      <c r="C49" s="25">
        <f t="shared" si="6"/>
        <v>0</v>
      </c>
      <c r="D49" s="25"/>
      <c r="E49" s="25"/>
      <c r="F49" s="25"/>
      <c r="G49" s="25"/>
      <c r="H49" s="25"/>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35"/>
      <c r="AO49" s="9"/>
      <c r="AP49" s="9"/>
      <c r="AQ49" s="49"/>
      <c r="AR49" s="49"/>
    </row>
    <row r="50" spans="1:44" x14ac:dyDescent="0.25">
      <c r="A50" s="27" t="s">
        <v>26</v>
      </c>
      <c r="B50" s="24">
        <v>0</v>
      </c>
      <c r="C50" s="25">
        <f t="shared" si="6"/>
        <v>0</v>
      </c>
      <c r="D50" s="25"/>
      <c r="E50" s="25"/>
      <c r="F50" s="25"/>
      <c r="G50" s="25"/>
      <c r="H50" s="25"/>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35"/>
      <c r="AO50" s="9"/>
      <c r="AP50" s="9"/>
      <c r="AQ50" s="49"/>
      <c r="AR50" s="49"/>
    </row>
    <row r="51" spans="1:44" x14ac:dyDescent="0.25">
      <c r="A51" s="27" t="s">
        <v>15</v>
      </c>
      <c r="B51" s="24">
        <v>2000</v>
      </c>
      <c r="C51" s="25">
        <f t="shared" si="6"/>
        <v>623.69999999999993</v>
      </c>
      <c r="D51" s="25">
        <f>I51+L51+O51+R51+U51+X51+AA51+AD51+AG51+AJ51</f>
        <v>623.69999999999993</v>
      </c>
      <c r="E51" s="25">
        <f>F51</f>
        <v>20.65</v>
      </c>
      <c r="F51" s="25">
        <f>K51+N51+Q51+T51+W51+Z51+AC51+AF51+AI51+AL51+AO51+AQ51</f>
        <v>20.65</v>
      </c>
      <c r="G51" s="25">
        <f>F51/C51*100</f>
        <v>3.3108866442199778</v>
      </c>
      <c r="H51" s="25">
        <f>F51/D51*100</f>
        <v>3.3108866442199778</v>
      </c>
      <c r="I51" s="9"/>
      <c r="J51" s="9"/>
      <c r="K51" s="9"/>
      <c r="L51" s="9"/>
      <c r="M51" s="9"/>
      <c r="N51" s="9"/>
      <c r="O51" s="9"/>
      <c r="P51" s="9"/>
      <c r="Q51" s="9"/>
      <c r="R51" s="9"/>
      <c r="S51" s="9"/>
      <c r="T51" s="9"/>
      <c r="U51" s="9"/>
      <c r="V51" s="9"/>
      <c r="W51" s="9"/>
      <c r="X51" s="9">
        <v>20.65</v>
      </c>
      <c r="Y51" s="9"/>
      <c r="Z51" s="9">
        <v>20.65</v>
      </c>
      <c r="AA51" s="9"/>
      <c r="AB51" s="9"/>
      <c r="AC51" s="9"/>
      <c r="AD51" s="9"/>
      <c r="AE51" s="9"/>
      <c r="AF51" s="9"/>
      <c r="AG51" s="9"/>
      <c r="AH51" s="9"/>
      <c r="AI51" s="9"/>
      <c r="AJ51" s="9">
        <v>603.04999999999995</v>
      </c>
      <c r="AK51" s="9"/>
      <c r="AL51" s="9"/>
      <c r="AM51" s="9"/>
      <c r="AN51" s="35"/>
      <c r="AO51" s="9"/>
      <c r="AP51" s="9"/>
      <c r="AQ51" s="49"/>
      <c r="AR51" s="49"/>
    </row>
    <row r="52" spans="1:44" s="8" customFormat="1" ht="15" x14ac:dyDescent="0.25">
      <c r="A52" s="28" t="s">
        <v>25</v>
      </c>
      <c r="B52" s="6"/>
      <c r="C52" s="29">
        <f t="shared" si="6"/>
        <v>0</v>
      </c>
      <c r="D52" s="29"/>
      <c r="E52" s="29"/>
      <c r="F52" s="29"/>
      <c r="G52" s="29"/>
      <c r="H52" s="29"/>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30"/>
      <c r="AO52" s="7"/>
      <c r="AP52" s="7"/>
      <c r="AQ52" s="17"/>
      <c r="AR52" s="17"/>
    </row>
    <row r="53" spans="1:44" x14ac:dyDescent="0.25">
      <c r="A53" s="27" t="s">
        <v>21</v>
      </c>
      <c r="B53" s="24">
        <v>0</v>
      </c>
      <c r="C53" s="25">
        <f t="shared" si="6"/>
        <v>0</v>
      </c>
      <c r="D53" s="25"/>
      <c r="E53" s="25"/>
      <c r="F53" s="25"/>
      <c r="G53" s="25"/>
      <c r="H53" s="25"/>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35"/>
      <c r="AO53" s="9"/>
      <c r="AP53" s="9"/>
      <c r="AQ53" s="49"/>
      <c r="AR53" s="49"/>
    </row>
    <row r="54" spans="1:44" s="22" customFormat="1" ht="192.75" customHeight="1" x14ac:dyDescent="0.25">
      <c r="A54" s="19" t="s">
        <v>40</v>
      </c>
      <c r="B54" s="20">
        <f>B56+B57+B55+B59</f>
        <v>30335.8</v>
      </c>
      <c r="C54" s="20">
        <f t="shared" ref="C54:AQ54" si="15">C56+C57+C55+C59</f>
        <v>33455.200000000004</v>
      </c>
      <c r="D54" s="20">
        <f t="shared" si="15"/>
        <v>29023.620000000003</v>
      </c>
      <c r="E54" s="20">
        <f t="shared" si="15"/>
        <v>28075.72</v>
      </c>
      <c r="F54" s="20">
        <f t="shared" si="15"/>
        <v>28075.72</v>
      </c>
      <c r="G54" s="20">
        <f>F54/C54*100</f>
        <v>83.920347210598038</v>
      </c>
      <c r="H54" s="20">
        <f>F54/D54*100</f>
        <v>96.734039378960986</v>
      </c>
      <c r="I54" s="21">
        <f t="shared" si="15"/>
        <v>3533.35</v>
      </c>
      <c r="J54" s="21">
        <f t="shared" si="15"/>
        <v>0</v>
      </c>
      <c r="K54" s="21">
        <f t="shared" si="15"/>
        <v>2945.48</v>
      </c>
      <c r="L54" s="21">
        <f t="shared" si="15"/>
        <v>2802.93</v>
      </c>
      <c r="M54" s="21">
        <f t="shared" si="15"/>
        <v>0</v>
      </c>
      <c r="N54" s="21">
        <f t="shared" si="15"/>
        <v>2456.5300000000002</v>
      </c>
      <c r="O54" s="21">
        <f t="shared" si="15"/>
        <v>1507.5</v>
      </c>
      <c r="P54" s="21">
        <f t="shared" si="15"/>
        <v>0</v>
      </c>
      <c r="Q54" s="21">
        <f t="shared" si="15"/>
        <v>1827.3</v>
      </c>
      <c r="R54" s="21">
        <f t="shared" si="15"/>
        <v>4260</v>
      </c>
      <c r="S54" s="21">
        <f t="shared" si="15"/>
        <v>0</v>
      </c>
      <c r="T54" s="21">
        <f t="shared" si="15"/>
        <v>3983.24</v>
      </c>
      <c r="U54" s="21">
        <f t="shared" si="15"/>
        <v>2360.33</v>
      </c>
      <c r="V54" s="21">
        <f t="shared" si="15"/>
        <v>0</v>
      </c>
      <c r="W54" s="21">
        <f t="shared" si="15"/>
        <v>2645.84</v>
      </c>
      <c r="X54" s="21">
        <f t="shared" si="15"/>
        <v>2816.51</v>
      </c>
      <c r="Y54" s="21">
        <f t="shared" si="15"/>
        <v>0</v>
      </c>
      <c r="Z54" s="21">
        <f t="shared" si="15"/>
        <v>2567.1999999999998</v>
      </c>
      <c r="AA54" s="21">
        <f t="shared" si="15"/>
        <v>4342.3599999999997</v>
      </c>
      <c r="AB54" s="21">
        <f t="shared" si="15"/>
        <v>0</v>
      </c>
      <c r="AC54" s="21">
        <f t="shared" si="15"/>
        <v>4807.0600000000004</v>
      </c>
      <c r="AD54" s="21">
        <f t="shared" si="15"/>
        <v>2698.22</v>
      </c>
      <c r="AE54" s="21">
        <f t="shared" si="15"/>
        <v>0</v>
      </c>
      <c r="AF54" s="21">
        <f t="shared" si="15"/>
        <v>2651.32</v>
      </c>
      <c r="AG54" s="21">
        <f t="shared" si="15"/>
        <v>1483.47</v>
      </c>
      <c r="AH54" s="21">
        <f t="shared" si="15"/>
        <v>0</v>
      </c>
      <c r="AI54" s="21">
        <f t="shared" si="15"/>
        <v>1605.28</v>
      </c>
      <c r="AJ54" s="21">
        <f t="shared" si="15"/>
        <v>3218.95</v>
      </c>
      <c r="AK54" s="21">
        <f t="shared" si="15"/>
        <v>0</v>
      </c>
      <c r="AL54" s="21">
        <f t="shared" si="15"/>
        <v>2586.4699999999998</v>
      </c>
      <c r="AM54" s="21">
        <f t="shared" si="15"/>
        <v>1591.28</v>
      </c>
      <c r="AN54" s="21">
        <f t="shared" si="15"/>
        <v>0</v>
      </c>
      <c r="AO54" s="21">
        <f t="shared" si="15"/>
        <v>0</v>
      </c>
      <c r="AP54" s="21">
        <f t="shared" si="15"/>
        <v>2840.3</v>
      </c>
      <c r="AQ54" s="21">
        <f t="shared" si="15"/>
        <v>0</v>
      </c>
      <c r="AR54" s="82" t="s">
        <v>61</v>
      </c>
    </row>
    <row r="55" spans="1:44" x14ac:dyDescent="0.25">
      <c r="A55" s="23" t="s">
        <v>16</v>
      </c>
      <c r="B55" s="24">
        <v>0</v>
      </c>
      <c r="C55" s="25">
        <f t="shared" si="6"/>
        <v>0</v>
      </c>
      <c r="D55" s="25"/>
      <c r="E55" s="25"/>
      <c r="F55" s="25"/>
      <c r="G55" s="25"/>
      <c r="H55" s="25"/>
      <c r="I55" s="4"/>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39"/>
      <c r="AO55" s="5"/>
      <c r="AP55" s="5"/>
      <c r="AQ55" s="49"/>
      <c r="AR55" s="83"/>
    </row>
    <row r="56" spans="1:44" x14ac:dyDescent="0.25">
      <c r="A56" s="27" t="s">
        <v>26</v>
      </c>
      <c r="B56" s="24">
        <v>0</v>
      </c>
      <c r="C56" s="25">
        <f t="shared" si="6"/>
        <v>0</v>
      </c>
      <c r="D56" s="25"/>
      <c r="E56" s="25"/>
      <c r="F56" s="25"/>
      <c r="G56" s="25"/>
      <c r="H56" s="25"/>
      <c r="I56" s="4"/>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39"/>
      <c r="AO56" s="5"/>
      <c r="AP56" s="5"/>
      <c r="AQ56" s="49"/>
      <c r="AR56" s="83"/>
    </row>
    <row r="57" spans="1:44" x14ac:dyDescent="0.25">
      <c r="A57" s="27" t="s">
        <v>15</v>
      </c>
      <c r="B57" s="24">
        <v>30335.8</v>
      </c>
      <c r="C57" s="25">
        <f t="shared" si="6"/>
        <v>33455.200000000004</v>
      </c>
      <c r="D57" s="25">
        <f>I57+L57+O57+R57+U57+X57+AA57+AD57+AG57+AJ57</f>
        <v>29023.620000000003</v>
      </c>
      <c r="E57" s="25">
        <f>F57</f>
        <v>28075.72</v>
      </c>
      <c r="F57" s="25">
        <f>K57+N57+Q57+T57+W57+Z57+AC57+AF57+AI57+AL57+AO57+AQ57</f>
        <v>28075.72</v>
      </c>
      <c r="G57" s="25">
        <f>F57/C57*100</f>
        <v>83.920347210598038</v>
      </c>
      <c r="H57" s="25">
        <f>F57/D57*100</f>
        <v>96.734039378960986</v>
      </c>
      <c r="I57" s="4">
        <v>3533.35</v>
      </c>
      <c r="J57" s="40"/>
      <c r="K57" s="40">
        <v>2945.48</v>
      </c>
      <c r="L57" s="41">
        <v>2802.93</v>
      </c>
      <c r="M57" s="41"/>
      <c r="N57" s="41">
        <v>2456.5300000000002</v>
      </c>
      <c r="O57" s="41">
        <v>1507.5</v>
      </c>
      <c r="P57" s="41"/>
      <c r="Q57" s="41">
        <v>1827.3</v>
      </c>
      <c r="R57" s="41">
        <v>4260</v>
      </c>
      <c r="S57" s="41"/>
      <c r="T57" s="41">
        <v>3983.24</v>
      </c>
      <c r="U57" s="41">
        <v>2360.33</v>
      </c>
      <c r="V57" s="41"/>
      <c r="W57" s="41">
        <v>2645.84</v>
      </c>
      <c r="X57" s="41">
        <v>2816.51</v>
      </c>
      <c r="Y57" s="41"/>
      <c r="Z57" s="41">
        <v>2567.1999999999998</v>
      </c>
      <c r="AA57" s="41">
        <v>4342.3599999999997</v>
      </c>
      <c r="AB57" s="41"/>
      <c r="AC57" s="41">
        <v>4807.0600000000004</v>
      </c>
      <c r="AD57" s="41">
        <v>2698.22</v>
      </c>
      <c r="AE57" s="41"/>
      <c r="AF57" s="41">
        <v>2651.32</v>
      </c>
      <c r="AG57" s="41">
        <v>1483.47</v>
      </c>
      <c r="AH57" s="41"/>
      <c r="AI57" s="41">
        <v>1605.28</v>
      </c>
      <c r="AJ57" s="41">
        <v>3218.95</v>
      </c>
      <c r="AK57" s="41"/>
      <c r="AL57" s="41">
        <v>2586.4699999999998</v>
      </c>
      <c r="AM57" s="41">
        <v>1591.28</v>
      </c>
      <c r="AN57" s="42"/>
      <c r="AO57" s="41"/>
      <c r="AP57" s="41">
        <v>2840.3</v>
      </c>
      <c r="AQ57" s="49"/>
      <c r="AR57" s="83"/>
    </row>
    <row r="58" spans="1:44" s="8" customFormat="1" ht="15" x14ac:dyDescent="0.25">
      <c r="A58" s="28" t="s">
        <v>25</v>
      </c>
      <c r="B58" s="6"/>
      <c r="C58" s="29">
        <f t="shared" si="6"/>
        <v>0</v>
      </c>
      <c r="D58" s="29"/>
      <c r="E58" s="29"/>
      <c r="F58" s="29"/>
      <c r="G58" s="29"/>
      <c r="H58" s="29"/>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30"/>
      <c r="AO58" s="7"/>
      <c r="AP58" s="7"/>
      <c r="AQ58" s="17"/>
      <c r="AR58" s="83"/>
    </row>
    <row r="59" spans="1:44" x14ac:dyDescent="0.25">
      <c r="A59" s="27" t="s">
        <v>21</v>
      </c>
      <c r="B59" s="24">
        <v>0</v>
      </c>
      <c r="C59" s="25">
        <f t="shared" si="6"/>
        <v>0</v>
      </c>
      <c r="D59" s="25"/>
      <c r="E59" s="25"/>
      <c r="F59" s="25"/>
      <c r="G59" s="25"/>
      <c r="H59" s="25"/>
      <c r="I59" s="4"/>
      <c r="J59" s="11"/>
      <c r="K59" s="11"/>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39"/>
      <c r="AO59" s="5"/>
      <c r="AP59" s="5"/>
      <c r="AQ59" s="49"/>
      <c r="AR59" s="84"/>
    </row>
    <row r="60" spans="1:44" s="22" customFormat="1" ht="345.75" customHeight="1" x14ac:dyDescent="0.25">
      <c r="A60" s="19" t="s">
        <v>41</v>
      </c>
      <c r="B60" s="20">
        <f>B62+B63+B61+B65</f>
        <v>1951.1</v>
      </c>
      <c r="C60" s="20">
        <f t="shared" ref="C60:AQ60" si="16">C62+C63+C61+C65</f>
        <v>6552.8</v>
      </c>
      <c r="D60" s="20">
        <f t="shared" si="16"/>
        <v>6375.37</v>
      </c>
      <c r="E60" s="20">
        <f t="shared" si="16"/>
        <v>5134.7</v>
      </c>
      <c r="F60" s="20">
        <f t="shared" si="16"/>
        <v>5134.7</v>
      </c>
      <c r="G60" s="20">
        <f>F60/C60*100</f>
        <v>78.358869490904652</v>
      </c>
      <c r="H60" s="20">
        <f>F60/D60*100</f>
        <v>80.539639267995426</v>
      </c>
      <c r="I60" s="21">
        <f t="shared" si="16"/>
        <v>0</v>
      </c>
      <c r="J60" s="21">
        <f t="shared" si="16"/>
        <v>0</v>
      </c>
      <c r="K60" s="21">
        <f t="shared" si="16"/>
        <v>0</v>
      </c>
      <c r="L60" s="21">
        <f t="shared" si="16"/>
        <v>49.33</v>
      </c>
      <c r="M60" s="21">
        <f t="shared" si="16"/>
        <v>0</v>
      </c>
      <c r="N60" s="21">
        <f t="shared" si="16"/>
        <v>49.33</v>
      </c>
      <c r="O60" s="21">
        <f t="shared" si="16"/>
        <v>49.33</v>
      </c>
      <c r="P60" s="21">
        <f t="shared" si="16"/>
        <v>0</v>
      </c>
      <c r="Q60" s="21">
        <f t="shared" si="16"/>
        <v>49.33</v>
      </c>
      <c r="R60" s="21">
        <f t="shared" si="16"/>
        <v>868.88</v>
      </c>
      <c r="S60" s="21">
        <f t="shared" si="16"/>
        <v>0</v>
      </c>
      <c r="T60" s="21">
        <f t="shared" si="16"/>
        <v>658.88</v>
      </c>
      <c r="U60" s="21">
        <f t="shared" si="16"/>
        <v>465.94</v>
      </c>
      <c r="V60" s="21">
        <f t="shared" si="16"/>
        <v>0</v>
      </c>
      <c r="W60" s="21">
        <f t="shared" si="16"/>
        <v>675.94</v>
      </c>
      <c r="X60" s="21">
        <f t="shared" si="16"/>
        <v>342.48</v>
      </c>
      <c r="Y60" s="21">
        <f t="shared" si="16"/>
        <v>0</v>
      </c>
      <c r="Z60" s="21">
        <f t="shared" si="16"/>
        <v>342.43</v>
      </c>
      <c r="AA60" s="21">
        <f t="shared" si="16"/>
        <v>739.23</v>
      </c>
      <c r="AB60" s="21">
        <f t="shared" si="16"/>
        <v>0</v>
      </c>
      <c r="AC60" s="21">
        <f t="shared" si="16"/>
        <v>269.13</v>
      </c>
      <c r="AD60" s="21">
        <f t="shared" si="16"/>
        <v>1186.29</v>
      </c>
      <c r="AE60" s="21">
        <f t="shared" si="16"/>
        <v>0</v>
      </c>
      <c r="AF60" s="21">
        <f t="shared" si="16"/>
        <v>1651.29</v>
      </c>
      <c r="AG60" s="21">
        <f t="shared" si="16"/>
        <v>161.85</v>
      </c>
      <c r="AH60" s="21">
        <f t="shared" si="16"/>
        <v>0</v>
      </c>
      <c r="AI60" s="21">
        <f t="shared" si="16"/>
        <v>77.81</v>
      </c>
      <c r="AJ60" s="21">
        <f t="shared" si="16"/>
        <v>2512.04</v>
      </c>
      <c r="AK60" s="21">
        <f t="shared" si="16"/>
        <v>0</v>
      </c>
      <c r="AL60" s="21">
        <f t="shared" si="16"/>
        <v>1360.56</v>
      </c>
      <c r="AM60" s="21">
        <f t="shared" si="16"/>
        <v>59.13</v>
      </c>
      <c r="AN60" s="21">
        <f t="shared" si="16"/>
        <v>0</v>
      </c>
      <c r="AO60" s="21">
        <f t="shared" si="16"/>
        <v>0</v>
      </c>
      <c r="AP60" s="21">
        <f t="shared" si="16"/>
        <v>118.3</v>
      </c>
      <c r="AQ60" s="21">
        <f t="shared" si="16"/>
        <v>0</v>
      </c>
      <c r="AR60" s="76" t="s">
        <v>62</v>
      </c>
    </row>
    <row r="61" spans="1:44" x14ac:dyDescent="0.25">
      <c r="A61" s="23" t="s">
        <v>16</v>
      </c>
      <c r="B61" s="24">
        <v>0</v>
      </c>
      <c r="C61" s="25">
        <f t="shared" si="6"/>
        <v>0</v>
      </c>
      <c r="D61" s="25"/>
      <c r="E61" s="25"/>
      <c r="F61" s="25"/>
      <c r="G61" s="25"/>
      <c r="H61" s="25"/>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26"/>
      <c r="AO61" s="4"/>
      <c r="AP61" s="4"/>
      <c r="AQ61" s="49"/>
      <c r="AR61" s="77"/>
    </row>
    <row r="62" spans="1:44" ht="102.75" customHeight="1" x14ac:dyDescent="0.25">
      <c r="A62" s="27" t="s">
        <v>26</v>
      </c>
      <c r="B62" s="24">
        <v>992.2</v>
      </c>
      <c r="C62" s="25">
        <f t="shared" si="6"/>
        <v>0</v>
      </c>
      <c r="D62" s="25"/>
      <c r="E62" s="25"/>
      <c r="F62" s="25"/>
      <c r="G62" s="25"/>
      <c r="H62" s="2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26"/>
      <c r="AO62" s="4"/>
      <c r="AP62" s="4"/>
      <c r="AQ62" s="49"/>
      <c r="AR62" s="77"/>
    </row>
    <row r="63" spans="1:44" ht="409.5" customHeight="1" x14ac:dyDescent="0.25">
      <c r="A63" s="27" t="s">
        <v>15</v>
      </c>
      <c r="B63" s="24">
        <v>958.9</v>
      </c>
      <c r="C63" s="25">
        <f>I63+L63+O63+R63+U63+X63+AA63+AD63+AG63+AJ63+AM63+AP63</f>
        <v>6552.8</v>
      </c>
      <c r="D63" s="25">
        <f>I63+L63+O63+R63+U63+X63+AA63+AD63+AG63+AJ63</f>
        <v>6375.37</v>
      </c>
      <c r="E63" s="25">
        <f>F63</f>
        <v>5134.7</v>
      </c>
      <c r="F63" s="25">
        <f>K63+N63+Q63+T63+W63+Z63+AC63+AF63+AI63+AL63+AO63+AQ63</f>
        <v>5134.7</v>
      </c>
      <c r="G63" s="25">
        <f>F63/C63*100</f>
        <v>78.358869490904652</v>
      </c>
      <c r="H63" s="25">
        <f>F63/D63*100</f>
        <v>80.539639267995426</v>
      </c>
      <c r="I63" s="4"/>
      <c r="J63" s="4"/>
      <c r="K63" s="4"/>
      <c r="L63" s="4">
        <v>49.33</v>
      </c>
      <c r="M63" s="4"/>
      <c r="N63" s="4">
        <v>49.33</v>
      </c>
      <c r="O63" s="4">
        <v>49.33</v>
      </c>
      <c r="P63" s="4"/>
      <c r="Q63" s="4">
        <v>49.33</v>
      </c>
      <c r="R63" s="4">
        <v>868.88</v>
      </c>
      <c r="S63" s="4"/>
      <c r="T63" s="4">
        <v>658.88</v>
      </c>
      <c r="U63" s="4">
        <v>465.94</v>
      </c>
      <c r="V63" s="4"/>
      <c r="W63" s="4">
        <v>675.94</v>
      </c>
      <c r="X63" s="4">
        <v>342.48</v>
      </c>
      <c r="Y63" s="4"/>
      <c r="Z63" s="4">
        <v>342.43</v>
      </c>
      <c r="AA63" s="4">
        <v>739.23</v>
      </c>
      <c r="AB63" s="4"/>
      <c r="AC63" s="4">
        <v>269.13</v>
      </c>
      <c r="AD63" s="4">
        <v>1186.29</v>
      </c>
      <c r="AE63" s="4"/>
      <c r="AF63" s="4">
        <v>1651.29</v>
      </c>
      <c r="AG63" s="4">
        <v>161.85</v>
      </c>
      <c r="AH63" s="4"/>
      <c r="AI63" s="4">
        <v>77.81</v>
      </c>
      <c r="AJ63" s="4">
        <v>2512.04</v>
      </c>
      <c r="AK63" s="4"/>
      <c r="AL63" s="4">
        <v>1360.56</v>
      </c>
      <c r="AM63" s="4">
        <v>59.13</v>
      </c>
      <c r="AN63" s="26"/>
      <c r="AO63" s="4"/>
      <c r="AP63" s="4">
        <v>118.3</v>
      </c>
      <c r="AQ63" s="49"/>
      <c r="AR63" s="77"/>
    </row>
    <row r="64" spans="1:44" s="8" customFormat="1" ht="48" customHeight="1" x14ac:dyDescent="0.25">
      <c r="A64" s="28" t="s">
        <v>25</v>
      </c>
      <c r="B64" s="6"/>
      <c r="C64" s="29">
        <f t="shared" si="6"/>
        <v>0</v>
      </c>
      <c r="D64" s="29"/>
      <c r="E64" s="29"/>
      <c r="F64" s="29"/>
      <c r="G64" s="29"/>
      <c r="H64" s="29"/>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30"/>
      <c r="AO64" s="7"/>
      <c r="AP64" s="7"/>
      <c r="AQ64" s="17"/>
      <c r="AR64" s="77"/>
    </row>
    <row r="65" spans="1:44" ht="42.75" customHeight="1" x14ac:dyDescent="0.25">
      <c r="A65" s="27" t="s">
        <v>21</v>
      </c>
      <c r="B65" s="24">
        <v>0</v>
      </c>
      <c r="C65" s="25">
        <f t="shared" si="6"/>
        <v>0</v>
      </c>
      <c r="D65" s="25"/>
      <c r="E65" s="25"/>
      <c r="F65" s="25"/>
      <c r="G65" s="25"/>
      <c r="H65" s="25"/>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26"/>
      <c r="AO65" s="4"/>
      <c r="AP65" s="4"/>
      <c r="AQ65" s="49"/>
      <c r="AR65" s="78"/>
    </row>
    <row r="66" spans="1:44" s="22" customFormat="1" ht="53.25" customHeight="1" x14ac:dyDescent="0.25">
      <c r="A66" s="19" t="s">
        <v>42</v>
      </c>
      <c r="B66" s="20" t="e">
        <f>B67+B68+B69+B71</f>
        <v>#REF!</v>
      </c>
      <c r="C66" s="20">
        <f t="shared" ref="C66:AQ66" si="17">C67+C68+C69+C71</f>
        <v>25026.100000000002</v>
      </c>
      <c r="D66" s="20">
        <f t="shared" si="17"/>
        <v>25026.100000000002</v>
      </c>
      <c r="E66" s="20">
        <f t="shared" si="17"/>
        <v>21922.3</v>
      </c>
      <c r="F66" s="20">
        <f t="shared" si="17"/>
        <v>21922.3</v>
      </c>
      <c r="G66" s="20">
        <f>F66/C66*100</f>
        <v>87.597747951138999</v>
      </c>
      <c r="H66" s="20">
        <f>F66/D66*100</f>
        <v>87.597747951138999</v>
      </c>
      <c r="I66" s="21">
        <f t="shared" si="17"/>
        <v>0</v>
      </c>
      <c r="J66" s="21">
        <f t="shared" si="17"/>
        <v>0</v>
      </c>
      <c r="K66" s="21">
        <f t="shared" si="17"/>
        <v>0</v>
      </c>
      <c r="L66" s="21">
        <f t="shared" si="17"/>
        <v>0</v>
      </c>
      <c r="M66" s="21">
        <f t="shared" si="17"/>
        <v>0</v>
      </c>
      <c r="N66" s="21">
        <f t="shared" si="17"/>
        <v>0</v>
      </c>
      <c r="O66" s="21">
        <f t="shared" si="17"/>
        <v>0</v>
      </c>
      <c r="P66" s="21">
        <f t="shared" si="17"/>
        <v>0</v>
      </c>
      <c r="Q66" s="21">
        <f t="shared" si="17"/>
        <v>0</v>
      </c>
      <c r="R66" s="21">
        <f t="shared" si="17"/>
        <v>0</v>
      </c>
      <c r="S66" s="21">
        <f t="shared" si="17"/>
        <v>0</v>
      </c>
      <c r="T66" s="21">
        <f t="shared" si="17"/>
        <v>0</v>
      </c>
      <c r="U66" s="21">
        <f t="shared" si="17"/>
        <v>0</v>
      </c>
      <c r="V66" s="21">
        <f t="shared" si="17"/>
        <v>0</v>
      </c>
      <c r="W66" s="21">
        <f t="shared" si="17"/>
        <v>0</v>
      </c>
      <c r="X66" s="21">
        <f t="shared" si="17"/>
        <v>2960.46</v>
      </c>
      <c r="Y66" s="21">
        <f t="shared" si="17"/>
        <v>0</v>
      </c>
      <c r="Z66" s="21">
        <f t="shared" si="17"/>
        <v>2960.32</v>
      </c>
      <c r="AA66" s="21">
        <f t="shared" si="17"/>
        <v>5419.24</v>
      </c>
      <c r="AB66" s="21">
        <f t="shared" si="17"/>
        <v>0</v>
      </c>
      <c r="AC66" s="21">
        <f t="shared" si="17"/>
        <v>2229.4299999999998</v>
      </c>
      <c r="AD66" s="21">
        <f t="shared" si="17"/>
        <v>8072.74</v>
      </c>
      <c r="AE66" s="21">
        <f t="shared" si="17"/>
        <v>0</v>
      </c>
      <c r="AF66" s="21">
        <f t="shared" si="17"/>
        <v>11153.37</v>
      </c>
      <c r="AG66" s="21">
        <f t="shared" si="17"/>
        <v>4620.8499999999995</v>
      </c>
      <c r="AH66" s="21">
        <f t="shared" si="17"/>
        <v>0</v>
      </c>
      <c r="AI66" s="21">
        <f t="shared" si="17"/>
        <v>4181.3099999999995</v>
      </c>
      <c r="AJ66" s="21">
        <f t="shared" si="17"/>
        <v>3952.81</v>
      </c>
      <c r="AK66" s="21">
        <f t="shared" si="17"/>
        <v>0</v>
      </c>
      <c r="AL66" s="21">
        <f t="shared" si="17"/>
        <v>1397.87</v>
      </c>
      <c r="AM66" s="21">
        <f t="shared" si="17"/>
        <v>0</v>
      </c>
      <c r="AN66" s="21">
        <f t="shared" si="17"/>
        <v>0</v>
      </c>
      <c r="AO66" s="21">
        <f t="shared" si="17"/>
        <v>0</v>
      </c>
      <c r="AP66" s="21">
        <f t="shared" si="17"/>
        <v>0</v>
      </c>
      <c r="AQ66" s="21">
        <f t="shared" si="17"/>
        <v>0</v>
      </c>
      <c r="AR66" s="48"/>
    </row>
    <row r="67" spans="1:44" x14ac:dyDescent="0.25">
      <c r="A67" s="23" t="s">
        <v>16</v>
      </c>
      <c r="B67" s="24" t="e">
        <f>B73+#REF!</f>
        <v>#REF!</v>
      </c>
      <c r="C67" s="25">
        <f t="shared" si="6"/>
        <v>0</v>
      </c>
      <c r="D67" s="25"/>
      <c r="E67" s="25"/>
      <c r="F67" s="25"/>
      <c r="G67" s="25"/>
      <c r="H67" s="2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51"/>
      <c r="AO67" s="4"/>
      <c r="AP67" s="4"/>
      <c r="AQ67" s="49"/>
      <c r="AR67" s="49"/>
    </row>
    <row r="68" spans="1:44" x14ac:dyDescent="0.25">
      <c r="A68" s="27" t="s">
        <v>26</v>
      </c>
      <c r="B68" s="24" t="e">
        <f>B74+#REF!</f>
        <v>#REF!</v>
      </c>
      <c r="C68" s="25">
        <f t="shared" si="6"/>
        <v>0</v>
      </c>
      <c r="D68" s="25"/>
      <c r="E68" s="25"/>
      <c r="F68" s="25"/>
      <c r="G68" s="25"/>
      <c r="H68" s="2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51"/>
      <c r="AO68" s="4"/>
      <c r="AP68" s="4"/>
      <c r="AQ68" s="49"/>
      <c r="AR68" s="49"/>
    </row>
    <row r="69" spans="1:44" x14ac:dyDescent="0.25">
      <c r="A69" s="27" t="s">
        <v>15</v>
      </c>
      <c r="B69" s="24" t="e">
        <f>B75+#REF!</f>
        <v>#REF!</v>
      </c>
      <c r="C69" s="25">
        <f t="shared" si="6"/>
        <v>25026.100000000002</v>
      </c>
      <c r="D69" s="25">
        <f>D75+D81</f>
        <v>25026.100000000002</v>
      </c>
      <c r="E69" s="25">
        <f>F69</f>
        <v>21922.3</v>
      </c>
      <c r="F69" s="25">
        <f>K69+N69+Q69+T69+W69+Z69+AC69+AF69+AI69+AL69+AO69+AQ69</f>
        <v>21922.3</v>
      </c>
      <c r="G69" s="25">
        <f>F69/C69*100</f>
        <v>87.597747951138999</v>
      </c>
      <c r="H69" s="25">
        <f>F69/D69*100</f>
        <v>87.597747951138999</v>
      </c>
      <c r="I69" s="4">
        <f>I75+I81</f>
        <v>0</v>
      </c>
      <c r="J69" s="4">
        <f t="shared" ref="J69:AQ69" si="18">J75+J81</f>
        <v>0</v>
      </c>
      <c r="K69" s="4">
        <f t="shared" si="18"/>
        <v>0</v>
      </c>
      <c r="L69" s="4">
        <f t="shared" si="18"/>
        <v>0</v>
      </c>
      <c r="M69" s="4">
        <f t="shared" si="18"/>
        <v>0</v>
      </c>
      <c r="N69" s="4">
        <f t="shared" si="18"/>
        <v>0</v>
      </c>
      <c r="O69" s="4">
        <f t="shared" si="18"/>
        <v>0</v>
      </c>
      <c r="P69" s="4">
        <f t="shared" si="18"/>
        <v>0</v>
      </c>
      <c r="Q69" s="4">
        <f t="shared" si="18"/>
        <v>0</v>
      </c>
      <c r="R69" s="4">
        <f t="shared" si="18"/>
        <v>0</v>
      </c>
      <c r="S69" s="4">
        <f t="shared" si="18"/>
        <v>0</v>
      </c>
      <c r="T69" s="4">
        <f t="shared" si="18"/>
        <v>0</v>
      </c>
      <c r="U69" s="4">
        <f t="shared" si="18"/>
        <v>0</v>
      </c>
      <c r="V69" s="4">
        <f t="shared" si="18"/>
        <v>0</v>
      </c>
      <c r="W69" s="4">
        <f t="shared" si="18"/>
        <v>0</v>
      </c>
      <c r="X69" s="4">
        <f t="shared" si="18"/>
        <v>2960.46</v>
      </c>
      <c r="Y69" s="4">
        <f t="shared" si="18"/>
        <v>0</v>
      </c>
      <c r="Z69" s="4">
        <f t="shared" si="18"/>
        <v>2960.32</v>
      </c>
      <c r="AA69" s="4">
        <f t="shared" si="18"/>
        <v>5419.24</v>
      </c>
      <c r="AB69" s="4">
        <f t="shared" si="18"/>
        <v>0</v>
      </c>
      <c r="AC69" s="4">
        <f t="shared" si="18"/>
        <v>2229.4299999999998</v>
      </c>
      <c r="AD69" s="4">
        <f t="shared" si="18"/>
        <v>8072.74</v>
      </c>
      <c r="AE69" s="4">
        <f t="shared" si="18"/>
        <v>0</v>
      </c>
      <c r="AF69" s="4">
        <f t="shared" si="18"/>
        <v>11153.37</v>
      </c>
      <c r="AG69" s="4">
        <f t="shared" si="18"/>
        <v>4620.8499999999995</v>
      </c>
      <c r="AH69" s="4">
        <f t="shared" si="18"/>
        <v>0</v>
      </c>
      <c r="AI69" s="4">
        <f t="shared" si="18"/>
        <v>4181.3099999999995</v>
      </c>
      <c r="AJ69" s="4">
        <f t="shared" si="18"/>
        <v>3952.81</v>
      </c>
      <c r="AK69" s="4">
        <f t="shared" si="18"/>
        <v>0</v>
      </c>
      <c r="AL69" s="4">
        <f t="shared" si="18"/>
        <v>1397.87</v>
      </c>
      <c r="AM69" s="4">
        <f t="shared" si="18"/>
        <v>0</v>
      </c>
      <c r="AN69" s="4">
        <f t="shared" si="18"/>
        <v>0</v>
      </c>
      <c r="AO69" s="4">
        <f t="shared" si="18"/>
        <v>0</v>
      </c>
      <c r="AP69" s="4">
        <f t="shared" si="18"/>
        <v>0</v>
      </c>
      <c r="AQ69" s="4">
        <f t="shared" si="18"/>
        <v>0</v>
      </c>
      <c r="AR69" s="49"/>
    </row>
    <row r="70" spans="1:44" s="8" customFormat="1" x14ac:dyDescent="0.25">
      <c r="A70" s="28" t="s">
        <v>25</v>
      </c>
      <c r="B70" s="6"/>
      <c r="C70" s="29">
        <f t="shared" si="6"/>
        <v>0</v>
      </c>
      <c r="D70" s="29"/>
      <c r="E70" s="29"/>
      <c r="F70" s="29"/>
      <c r="G70" s="29"/>
      <c r="H70" s="29"/>
      <c r="I70" s="4"/>
      <c r="J70" s="7"/>
      <c r="K70" s="7"/>
      <c r="L70" s="4"/>
      <c r="M70" s="7"/>
      <c r="N70" s="7"/>
      <c r="O70" s="4"/>
      <c r="P70" s="7"/>
      <c r="Q70" s="7"/>
      <c r="R70" s="4"/>
      <c r="S70" s="7"/>
      <c r="T70" s="7"/>
      <c r="U70" s="4"/>
      <c r="V70" s="7"/>
      <c r="W70" s="7"/>
      <c r="X70" s="4"/>
      <c r="Y70" s="7"/>
      <c r="Z70" s="7"/>
      <c r="AA70" s="4"/>
      <c r="AB70" s="7"/>
      <c r="AC70" s="7"/>
      <c r="AD70" s="4"/>
      <c r="AE70" s="7"/>
      <c r="AF70" s="7"/>
      <c r="AG70" s="4"/>
      <c r="AH70" s="7"/>
      <c r="AI70" s="7"/>
      <c r="AJ70" s="4"/>
      <c r="AK70" s="7"/>
      <c r="AL70" s="7"/>
      <c r="AM70" s="4"/>
      <c r="AN70" s="30"/>
      <c r="AO70" s="7"/>
      <c r="AP70" s="4"/>
      <c r="AQ70" s="17"/>
      <c r="AR70" s="17"/>
    </row>
    <row r="71" spans="1:44" x14ac:dyDescent="0.25">
      <c r="A71" s="27" t="s">
        <v>21</v>
      </c>
      <c r="B71" s="24" t="e">
        <f>B77+#REF!</f>
        <v>#REF!</v>
      </c>
      <c r="C71" s="25">
        <f t="shared" si="6"/>
        <v>0</v>
      </c>
      <c r="D71" s="25"/>
      <c r="E71" s="25"/>
      <c r="F71" s="25"/>
      <c r="G71" s="25"/>
      <c r="H71" s="2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51"/>
      <c r="AO71" s="4"/>
      <c r="AP71" s="4"/>
      <c r="AQ71" s="49"/>
      <c r="AR71" s="49"/>
    </row>
    <row r="72" spans="1:44" ht="409.6" customHeight="1" x14ac:dyDescent="0.25">
      <c r="A72" s="31" t="s">
        <v>47</v>
      </c>
      <c r="B72" s="32">
        <f>B74+B75+B73+B77</f>
        <v>5290</v>
      </c>
      <c r="C72" s="32">
        <f>C74+C75+C73+C77</f>
        <v>24219.680000000004</v>
      </c>
      <c r="D72" s="32">
        <f t="shared" ref="D72:AQ72" si="19">D74+D75+D73+D77</f>
        <v>24219.680000000004</v>
      </c>
      <c r="E72" s="32">
        <f t="shared" si="19"/>
        <v>21131.649999999998</v>
      </c>
      <c r="F72" s="32">
        <f t="shared" si="19"/>
        <v>21131.649999999998</v>
      </c>
      <c r="G72" s="32">
        <f>F72/C72*100</f>
        <v>87.249914119426819</v>
      </c>
      <c r="H72" s="32">
        <f>F72/D72*100</f>
        <v>87.249914119426819</v>
      </c>
      <c r="I72" s="34">
        <f t="shared" si="19"/>
        <v>0</v>
      </c>
      <c r="J72" s="34">
        <f t="shared" si="19"/>
        <v>0</v>
      </c>
      <c r="K72" s="34">
        <f t="shared" si="19"/>
        <v>0</v>
      </c>
      <c r="L72" s="34">
        <f t="shared" si="19"/>
        <v>0</v>
      </c>
      <c r="M72" s="34">
        <f t="shared" si="19"/>
        <v>0</v>
      </c>
      <c r="N72" s="34">
        <f t="shared" si="19"/>
        <v>0</v>
      </c>
      <c r="O72" s="34">
        <f t="shared" si="19"/>
        <v>0</v>
      </c>
      <c r="P72" s="34">
        <f t="shared" si="19"/>
        <v>0</v>
      </c>
      <c r="Q72" s="34">
        <f t="shared" si="19"/>
        <v>0</v>
      </c>
      <c r="R72" s="34">
        <f t="shared" si="19"/>
        <v>0</v>
      </c>
      <c r="S72" s="34">
        <f t="shared" si="19"/>
        <v>0</v>
      </c>
      <c r="T72" s="34">
        <f t="shared" si="19"/>
        <v>0</v>
      </c>
      <c r="U72" s="34">
        <f t="shared" si="19"/>
        <v>0</v>
      </c>
      <c r="V72" s="34">
        <f t="shared" si="19"/>
        <v>0</v>
      </c>
      <c r="W72" s="34">
        <f t="shared" si="19"/>
        <v>0</v>
      </c>
      <c r="X72" s="34">
        <f t="shared" si="19"/>
        <v>2960.46</v>
      </c>
      <c r="Y72" s="34">
        <f t="shared" si="19"/>
        <v>0</v>
      </c>
      <c r="Z72" s="34">
        <f t="shared" si="19"/>
        <v>2960.32</v>
      </c>
      <c r="AA72" s="34">
        <f t="shared" si="19"/>
        <v>5419.24</v>
      </c>
      <c r="AB72" s="34">
        <f t="shared" si="19"/>
        <v>0</v>
      </c>
      <c r="AC72" s="34">
        <f t="shared" si="19"/>
        <v>2229.4299999999998</v>
      </c>
      <c r="AD72" s="34">
        <f t="shared" si="19"/>
        <v>8072.74</v>
      </c>
      <c r="AE72" s="34">
        <f t="shared" si="19"/>
        <v>0</v>
      </c>
      <c r="AF72" s="34">
        <f t="shared" si="19"/>
        <v>11153.37</v>
      </c>
      <c r="AG72" s="34">
        <f t="shared" si="19"/>
        <v>3830.2</v>
      </c>
      <c r="AH72" s="34">
        <f t="shared" si="19"/>
        <v>0</v>
      </c>
      <c r="AI72" s="34">
        <f t="shared" si="19"/>
        <v>3390.66</v>
      </c>
      <c r="AJ72" s="34">
        <f t="shared" si="19"/>
        <v>3937.04</v>
      </c>
      <c r="AK72" s="34">
        <f t="shared" si="19"/>
        <v>0</v>
      </c>
      <c r="AL72" s="34">
        <f t="shared" si="19"/>
        <v>1397.87</v>
      </c>
      <c r="AM72" s="34">
        <f t="shared" si="19"/>
        <v>0</v>
      </c>
      <c r="AN72" s="34">
        <f t="shared" si="19"/>
        <v>0</v>
      </c>
      <c r="AO72" s="34">
        <f t="shared" si="19"/>
        <v>0</v>
      </c>
      <c r="AP72" s="34">
        <f t="shared" si="19"/>
        <v>0</v>
      </c>
      <c r="AQ72" s="34">
        <f t="shared" si="19"/>
        <v>0</v>
      </c>
      <c r="AR72" s="76" t="s">
        <v>63</v>
      </c>
    </row>
    <row r="73" spans="1:44" x14ac:dyDescent="0.25">
      <c r="A73" s="23" t="s">
        <v>16</v>
      </c>
      <c r="B73" s="24">
        <v>0</v>
      </c>
      <c r="C73" s="25">
        <f t="shared" ref="C73:C77" si="20">I73+L73+O73+R73+U73+X73+AA73+AD73+AG73+AJ73+AM73+AP73</f>
        <v>0</v>
      </c>
      <c r="D73" s="25"/>
      <c r="E73" s="25"/>
      <c r="F73" s="25"/>
      <c r="G73" s="25"/>
      <c r="H73" s="2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26"/>
      <c r="AO73" s="4"/>
      <c r="AP73" s="4"/>
      <c r="AQ73" s="49"/>
      <c r="AR73" s="77"/>
    </row>
    <row r="74" spans="1:44" x14ac:dyDescent="0.25">
      <c r="A74" s="27" t="s">
        <v>26</v>
      </c>
      <c r="B74" s="24">
        <v>0</v>
      </c>
      <c r="C74" s="25">
        <f t="shared" si="20"/>
        <v>0</v>
      </c>
      <c r="D74" s="25"/>
      <c r="E74" s="25"/>
      <c r="F74" s="25"/>
      <c r="G74" s="25"/>
      <c r="H74" s="25"/>
      <c r="I74" s="4"/>
      <c r="J74" s="10"/>
      <c r="K74" s="10"/>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43"/>
      <c r="AO74" s="11"/>
      <c r="AP74" s="11"/>
      <c r="AQ74" s="49"/>
      <c r="AR74" s="77"/>
    </row>
    <row r="75" spans="1:44" ht="267.75" customHeight="1" x14ac:dyDescent="0.25">
      <c r="A75" s="27" t="s">
        <v>15</v>
      </c>
      <c r="B75" s="24">
        <v>5290</v>
      </c>
      <c r="C75" s="25">
        <f>I75+L75+O75+R75+U75+X75+AA75+AD75+AG75+AJ75+AM75+AP75</f>
        <v>24219.680000000004</v>
      </c>
      <c r="D75" s="25">
        <f>I75+L75+O75+R75+U75+X75+AA75+AD75+AG75+AJ75</f>
        <v>24219.680000000004</v>
      </c>
      <c r="E75" s="25">
        <f>F75</f>
        <v>21131.649999999998</v>
      </c>
      <c r="F75" s="25">
        <f>K75+N75+Q75+T75+W75+Z75+AC75+AF75+AI75+AL75+AO75+AQ75</f>
        <v>21131.649999999998</v>
      </c>
      <c r="G75" s="25">
        <f>F75/C75*100</f>
        <v>87.249914119426819</v>
      </c>
      <c r="H75" s="25">
        <f>F75/D75*100</f>
        <v>87.249914119426819</v>
      </c>
      <c r="I75" s="69"/>
      <c r="J75" s="69"/>
      <c r="K75" s="69"/>
      <c r="L75" s="69"/>
      <c r="M75" s="69"/>
      <c r="N75" s="69"/>
      <c r="O75" s="69"/>
      <c r="P75" s="69"/>
      <c r="Q75" s="69"/>
      <c r="R75" s="69"/>
      <c r="S75" s="69"/>
      <c r="T75" s="69"/>
      <c r="U75" s="69"/>
      <c r="V75" s="69"/>
      <c r="W75" s="69"/>
      <c r="X75" s="69">
        <v>2960.46</v>
      </c>
      <c r="Y75" s="69"/>
      <c r="Z75" s="69">
        <v>2960.32</v>
      </c>
      <c r="AA75" s="69">
        <v>5419.24</v>
      </c>
      <c r="AB75" s="69"/>
      <c r="AC75" s="69">
        <v>2229.4299999999998</v>
      </c>
      <c r="AD75" s="69">
        <v>8072.74</v>
      </c>
      <c r="AE75" s="69"/>
      <c r="AF75" s="69">
        <v>11153.37</v>
      </c>
      <c r="AG75" s="69">
        <v>3830.2</v>
      </c>
      <c r="AH75" s="69"/>
      <c r="AI75" s="69">
        <v>3390.66</v>
      </c>
      <c r="AJ75" s="69">
        <v>3937.04</v>
      </c>
      <c r="AK75" s="69"/>
      <c r="AL75" s="69">
        <v>1397.87</v>
      </c>
      <c r="AM75" s="69"/>
      <c r="AN75" s="70"/>
      <c r="AO75" s="69"/>
      <c r="AP75" s="69"/>
      <c r="AQ75" s="71"/>
      <c r="AR75" s="77"/>
    </row>
    <row r="76" spans="1:44" s="8" customFormat="1" ht="15" x14ac:dyDescent="0.25">
      <c r="A76" s="28" t="s">
        <v>25</v>
      </c>
      <c r="B76" s="6"/>
      <c r="C76" s="29">
        <f t="shared" si="20"/>
        <v>0</v>
      </c>
      <c r="D76" s="29"/>
      <c r="E76" s="29"/>
      <c r="F76" s="29"/>
      <c r="G76" s="29"/>
      <c r="H76" s="29"/>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30"/>
      <c r="AO76" s="7"/>
      <c r="AP76" s="7"/>
      <c r="AQ76" s="17"/>
      <c r="AR76" s="77"/>
    </row>
    <row r="77" spans="1:44" x14ac:dyDescent="0.25">
      <c r="A77" s="27" t="s">
        <v>21</v>
      </c>
      <c r="B77" s="24">
        <v>0</v>
      </c>
      <c r="C77" s="25">
        <f t="shared" si="20"/>
        <v>0</v>
      </c>
      <c r="D77" s="25"/>
      <c r="E77" s="25"/>
      <c r="F77" s="25"/>
      <c r="G77" s="25"/>
      <c r="H77" s="25"/>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43"/>
      <c r="AO77" s="11"/>
      <c r="AP77" s="11"/>
      <c r="AQ77" s="49"/>
      <c r="AR77" s="78"/>
    </row>
    <row r="78" spans="1:44" ht="105.75" customHeight="1" x14ac:dyDescent="0.25">
      <c r="A78" s="65" t="s">
        <v>48</v>
      </c>
      <c r="B78" s="32"/>
      <c r="C78" s="33">
        <f>C79+C80+C81+C82+C83</f>
        <v>806.42</v>
      </c>
      <c r="D78" s="33">
        <f t="shared" ref="D78:F78" si="21">D79+D80+D81+D82+D83</f>
        <v>806.42</v>
      </c>
      <c r="E78" s="33">
        <f t="shared" si="21"/>
        <v>790.65</v>
      </c>
      <c r="F78" s="33">
        <f t="shared" si="21"/>
        <v>790.65</v>
      </c>
      <c r="G78" s="33">
        <f>F78/C78*100</f>
        <v>98.044443342179008</v>
      </c>
      <c r="H78" s="33">
        <f>F78/D78*100</f>
        <v>98.044443342179008</v>
      </c>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9"/>
      <c r="AO78" s="58"/>
      <c r="AP78" s="58"/>
      <c r="AQ78" s="60"/>
      <c r="AR78" s="76" t="s">
        <v>64</v>
      </c>
    </row>
    <row r="79" spans="1:44" x14ac:dyDescent="0.25">
      <c r="A79" s="23" t="s">
        <v>16</v>
      </c>
      <c r="B79" s="24"/>
      <c r="C79" s="25"/>
      <c r="D79" s="25"/>
      <c r="E79" s="25"/>
      <c r="F79" s="25"/>
      <c r="G79" s="25"/>
      <c r="H79" s="25"/>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43"/>
      <c r="AO79" s="11"/>
      <c r="AP79" s="11"/>
      <c r="AQ79" s="49"/>
      <c r="AR79" s="77"/>
    </row>
    <row r="80" spans="1:44" x14ac:dyDescent="0.25">
      <c r="A80" s="27" t="s">
        <v>26</v>
      </c>
      <c r="B80" s="24"/>
      <c r="C80" s="25"/>
      <c r="D80" s="25"/>
      <c r="E80" s="25"/>
      <c r="F80" s="25"/>
      <c r="G80" s="25"/>
      <c r="H80" s="25"/>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43"/>
      <c r="AO80" s="11"/>
      <c r="AP80" s="11"/>
      <c r="AQ80" s="49"/>
      <c r="AR80" s="77"/>
    </row>
    <row r="81" spans="1:44" x14ac:dyDescent="0.25">
      <c r="A81" s="27" t="s">
        <v>15</v>
      </c>
      <c r="B81" s="24"/>
      <c r="C81" s="25">
        <f>I81+L81+O81+R81+U81+X81+AA81+AD81+AG81+AJ81+AM81+AP81</f>
        <v>806.42</v>
      </c>
      <c r="D81" s="25">
        <f>I81+L81+O81+R81+U81+X81+AA81+AD81+AG81+AJ81</f>
        <v>806.42</v>
      </c>
      <c r="E81" s="25">
        <f t="shared" ref="E81" si="22">F81</f>
        <v>790.65</v>
      </c>
      <c r="F81" s="25">
        <f>K81+N81+Q81+T81+W81+Z81+AC81+AF81+AI81+AL81+AO81+AQ81</f>
        <v>790.65</v>
      </c>
      <c r="G81" s="25">
        <f>F81/C81*100</f>
        <v>98.044443342179008</v>
      </c>
      <c r="H81" s="25">
        <f>F81/D81*100</f>
        <v>98.044443342179008</v>
      </c>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v>790.65</v>
      </c>
      <c r="AH81" s="11"/>
      <c r="AI81" s="11">
        <v>790.65</v>
      </c>
      <c r="AJ81" s="11">
        <v>15.77</v>
      </c>
      <c r="AK81" s="11"/>
      <c r="AL81" s="11"/>
      <c r="AM81" s="11"/>
      <c r="AN81" s="43"/>
      <c r="AO81" s="11"/>
      <c r="AP81" s="11"/>
      <c r="AQ81" s="49"/>
      <c r="AR81" s="77"/>
    </row>
    <row r="82" spans="1:44" x14ac:dyDescent="0.25">
      <c r="A82" s="28" t="s">
        <v>25</v>
      </c>
      <c r="B82" s="24"/>
      <c r="C82" s="25"/>
      <c r="D82" s="25"/>
      <c r="E82" s="25"/>
      <c r="F82" s="25"/>
      <c r="G82" s="25"/>
      <c r="H82" s="25"/>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43"/>
      <c r="AO82" s="11"/>
      <c r="AP82" s="11"/>
      <c r="AQ82" s="49"/>
      <c r="AR82" s="77"/>
    </row>
    <row r="83" spans="1:44" x14ac:dyDescent="0.25">
      <c r="A83" s="27" t="s">
        <v>21</v>
      </c>
      <c r="B83" s="24"/>
      <c r="C83" s="25"/>
      <c r="D83" s="25"/>
      <c r="E83" s="25"/>
      <c r="F83" s="25"/>
      <c r="G83" s="25"/>
      <c r="H83" s="25"/>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43"/>
      <c r="AO83" s="11"/>
      <c r="AP83" s="11"/>
      <c r="AQ83" s="49"/>
      <c r="AR83" s="78"/>
    </row>
    <row r="84" spans="1:44" ht="122.25" customHeight="1" x14ac:dyDescent="0.25">
      <c r="A84" s="61" t="s">
        <v>46</v>
      </c>
      <c r="B84" s="62"/>
      <c r="C84" s="63">
        <f t="shared" ref="C84:AQ84" si="23">C87</f>
        <v>7162.7</v>
      </c>
      <c r="D84" s="63">
        <f t="shared" si="23"/>
        <v>7162.7</v>
      </c>
      <c r="E84" s="63">
        <f t="shared" si="23"/>
        <v>7162.6900000000005</v>
      </c>
      <c r="F84" s="63">
        <f t="shared" si="23"/>
        <v>7162.6900000000005</v>
      </c>
      <c r="G84" s="63">
        <f t="shared" si="23"/>
        <v>99.999860387842588</v>
      </c>
      <c r="H84" s="63">
        <f t="shared" si="23"/>
        <v>99.999860387842588</v>
      </c>
      <c r="I84" s="63">
        <f t="shared" si="23"/>
        <v>0</v>
      </c>
      <c r="J84" s="63">
        <f t="shared" si="23"/>
        <v>0</v>
      </c>
      <c r="K84" s="63">
        <f t="shared" si="23"/>
        <v>0</v>
      </c>
      <c r="L84" s="63">
        <f t="shared" si="23"/>
        <v>0</v>
      </c>
      <c r="M84" s="63">
        <f t="shared" si="23"/>
        <v>0</v>
      </c>
      <c r="N84" s="63">
        <f t="shared" si="23"/>
        <v>0</v>
      </c>
      <c r="O84" s="63">
        <f t="shared" si="23"/>
        <v>0</v>
      </c>
      <c r="P84" s="63">
        <f t="shared" si="23"/>
        <v>0</v>
      </c>
      <c r="Q84" s="63">
        <f t="shared" si="23"/>
        <v>0</v>
      </c>
      <c r="R84" s="63">
        <f t="shared" si="23"/>
        <v>0</v>
      </c>
      <c r="S84" s="63">
        <f t="shared" si="23"/>
        <v>0</v>
      </c>
      <c r="T84" s="63">
        <f t="shared" si="23"/>
        <v>0</v>
      </c>
      <c r="U84" s="63">
        <f t="shared" si="23"/>
        <v>0</v>
      </c>
      <c r="V84" s="63">
        <f t="shared" si="23"/>
        <v>0</v>
      </c>
      <c r="W84" s="63">
        <f t="shared" si="23"/>
        <v>0</v>
      </c>
      <c r="X84" s="63">
        <f t="shared" si="23"/>
        <v>0</v>
      </c>
      <c r="Y84" s="63">
        <f t="shared" si="23"/>
        <v>0</v>
      </c>
      <c r="Z84" s="63">
        <f t="shared" si="23"/>
        <v>0</v>
      </c>
      <c r="AA84" s="63">
        <f t="shared" si="23"/>
        <v>0</v>
      </c>
      <c r="AB84" s="63">
        <f t="shared" si="23"/>
        <v>0</v>
      </c>
      <c r="AC84" s="63">
        <f t="shared" si="23"/>
        <v>0</v>
      </c>
      <c r="AD84" s="63">
        <f t="shared" si="23"/>
        <v>0</v>
      </c>
      <c r="AE84" s="63">
        <f t="shared" si="23"/>
        <v>0</v>
      </c>
      <c r="AF84" s="63">
        <f t="shared" si="23"/>
        <v>0</v>
      </c>
      <c r="AG84" s="63">
        <f t="shared" si="23"/>
        <v>6968.8</v>
      </c>
      <c r="AH84" s="63">
        <f t="shared" si="23"/>
        <v>0</v>
      </c>
      <c r="AI84" s="63">
        <f t="shared" si="23"/>
        <v>0</v>
      </c>
      <c r="AJ84" s="63">
        <f t="shared" si="23"/>
        <v>193.9</v>
      </c>
      <c r="AK84" s="63">
        <f t="shared" si="23"/>
        <v>0</v>
      </c>
      <c r="AL84" s="63">
        <f t="shared" si="23"/>
        <v>7162.6900000000005</v>
      </c>
      <c r="AM84" s="63">
        <f t="shared" si="23"/>
        <v>0</v>
      </c>
      <c r="AN84" s="63">
        <f t="shared" si="23"/>
        <v>0</v>
      </c>
      <c r="AO84" s="63">
        <f t="shared" si="23"/>
        <v>0</v>
      </c>
      <c r="AP84" s="63">
        <f t="shared" si="23"/>
        <v>0</v>
      </c>
      <c r="AQ84" s="63">
        <f t="shared" si="23"/>
        <v>0</v>
      </c>
      <c r="AR84" s="27" t="s">
        <v>65</v>
      </c>
    </row>
    <row r="85" spans="1:44" x14ac:dyDescent="0.25">
      <c r="A85" s="23" t="s">
        <v>16</v>
      </c>
      <c r="B85" s="24"/>
      <c r="C85" s="25"/>
      <c r="D85" s="25"/>
      <c r="E85" s="25"/>
      <c r="F85" s="25"/>
      <c r="G85" s="25"/>
      <c r="H85" s="25"/>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43"/>
      <c r="AO85" s="11"/>
      <c r="AP85" s="11"/>
      <c r="AQ85" s="49"/>
      <c r="AR85" s="72"/>
    </row>
    <row r="86" spans="1:44" x14ac:dyDescent="0.25">
      <c r="A86" s="27" t="s">
        <v>26</v>
      </c>
      <c r="B86" s="24"/>
      <c r="C86" s="25"/>
      <c r="D86" s="25"/>
      <c r="E86" s="25"/>
      <c r="F86" s="25"/>
      <c r="G86" s="25"/>
      <c r="H86" s="25"/>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43"/>
      <c r="AO86" s="11"/>
      <c r="AP86" s="11"/>
      <c r="AQ86" s="49"/>
      <c r="AR86" s="72"/>
    </row>
    <row r="87" spans="1:44" x14ac:dyDescent="0.25">
      <c r="A87" s="27" t="s">
        <v>15</v>
      </c>
      <c r="B87" s="24"/>
      <c r="C87" s="25">
        <f>I87+L87+O87+R87+U87+X87+AA87+AD87+AG87+AJ87+AM87+AP87</f>
        <v>7162.7</v>
      </c>
      <c r="D87" s="25">
        <f>I87+L87+O87+R87+U87+X87+AA87+AD87+AG87+AJ87</f>
        <v>7162.7</v>
      </c>
      <c r="E87" s="25">
        <f>F87</f>
        <v>7162.6900000000005</v>
      </c>
      <c r="F87" s="25">
        <f>K87+N87+Q87+T87+W87+Z87+AC87+AF87+AI87+AL87+AO87+AQ87</f>
        <v>7162.6900000000005</v>
      </c>
      <c r="G87" s="25">
        <f>F87/C87*100</f>
        <v>99.999860387842588</v>
      </c>
      <c r="H87" s="25">
        <f>F87/D87*100</f>
        <v>99.999860387842588</v>
      </c>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v>6968.8</v>
      </c>
      <c r="AH87" s="11"/>
      <c r="AI87" s="11"/>
      <c r="AJ87" s="11">
        <v>193.9</v>
      </c>
      <c r="AK87" s="11"/>
      <c r="AL87" s="11">
        <f>6968.8+193.89</f>
        <v>7162.6900000000005</v>
      </c>
      <c r="AM87" s="11"/>
      <c r="AN87" s="43"/>
      <c r="AO87" s="11"/>
      <c r="AP87" s="11"/>
      <c r="AQ87" s="49"/>
      <c r="AR87" s="72"/>
    </row>
    <row r="88" spans="1:44" x14ac:dyDescent="0.25">
      <c r="A88" s="64" t="s">
        <v>25</v>
      </c>
      <c r="B88" s="24"/>
      <c r="C88" s="25"/>
      <c r="D88" s="25"/>
      <c r="E88" s="25"/>
      <c r="F88" s="25"/>
      <c r="G88" s="25"/>
      <c r="H88" s="25"/>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43"/>
      <c r="AO88" s="11"/>
      <c r="AP88" s="11"/>
      <c r="AQ88" s="49"/>
      <c r="AR88" s="72"/>
    </row>
    <row r="89" spans="1:44" x14ac:dyDescent="0.25">
      <c r="A89" s="27" t="s">
        <v>21</v>
      </c>
      <c r="B89" s="24"/>
      <c r="C89" s="25"/>
      <c r="D89" s="25"/>
      <c r="E89" s="25"/>
      <c r="F89" s="25"/>
      <c r="G89" s="25"/>
      <c r="H89" s="25"/>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43"/>
      <c r="AO89" s="11"/>
      <c r="AP89" s="11"/>
      <c r="AQ89" s="49"/>
      <c r="AR89" s="72"/>
    </row>
    <row r="90" spans="1:44" ht="54.75" customHeight="1" x14ac:dyDescent="0.25">
      <c r="A90" s="61" t="s">
        <v>49</v>
      </c>
      <c r="B90" s="62"/>
      <c r="C90" s="63">
        <f t="shared" ref="C90:AQ90" si="24">C93</f>
        <v>148.30000000000001</v>
      </c>
      <c r="D90" s="63">
        <f t="shared" si="24"/>
        <v>148.30000000000001</v>
      </c>
      <c r="E90" s="63">
        <f t="shared" si="24"/>
        <v>148.30000000000001</v>
      </c>
      <c r="F90" s="63">
        <f t="shared" si="24"/>
        <v>148.30000000000001</v>
      </c>
      <c r="G90" s="63">
        <f t="shared" si="24"/>
        <v>100</v>
      </c>
      <c r="H90" s="63">
        <f t="shared" si="24"/>
        <v>100</v>
      </c>
      <c r="I90" s="63">
        <f t="shared" si="24"/>
        <v>0</v>
      </c>
      <c r="J90" s="63">
        <f t="shared" si="24"/>
        <v>0</v>
      </c>
      <c r="K90" s="63">
        <f t="shared" si="24"/>
        <v>0</v>
      </c>
      <c r="L90" s="63">
        <f t="shared" si="24"/>
        <v>0</v>
      </c>
      <c r="M90" s="63">
        <f t="shared" si="24"/>
        <v>0</v>
      </c>
      <c r="N90" s="63">
        <f t="shared" si="24"/>
        <v>0</v>
      </c>
      <c r="O90" s="63">
        <f t="shared" si="24"/>
        <v>0</v>
      </c>
      <c r="P90" s="63">
        <f t="shared" si="24"/>
        <v>0</v>
      </c>
      <c r="Q90" s="63">
        <f t="shared" si="24"/>
        <v>0</v>
      </c>
      <c r="R90" s="63">
        <f t="shared" si="24"/>
        <v>0</v>
      </c>
      <c r="S90" s="63">
        <f t="shared" si="24"/>
        <v>0</v>
      </c>
      <c r="T90" s="63">
        <f t="shared" si="24"/>
        <v>0</v>
      </c>
      <c r="U90" s="63">
        <f t="shared" si="24"/>
        <v>0</v>
      </c>
      <c r="V90" s="63">
        <f t="shared" si="24"/>
        <v>0</v>
      </c>
      <c r="W90" s="63">
        <f t="shared" si="24"/>
        <v>0</v>
      </c>
      <c r="X90" s="63">
        <f t="shared" si="24"/>
        <v>148.30000000000001</v>
      </c>
      <c r="Y90" s="63">
        <f t="shared" si="24"/>
        <v>0</v>
      </c>
      <c r="Z90" s="63">
        <f t="shared" si="24"/>
        <v>148.30000000000001</v>
      </c>
      <c r="AA90" s="63">
        <f t="shared" si="24"/>
        <v>0</v>
      </c>
      <c r="AB90" s="63">
        <f t="shared" si="24"/>
        <v>0</v>
      </c>
      <c r="AC90" s="63">
        <f t="shared" si="24"/>
        <v>0</v>
      </c>
      <c r="AD90" s="63">
        <f t="shared" si="24"/>
        <v>0</v>
      </c>
      <c r="AE90" s="63">
        <f t="shared" si="24"/>
        <v>0</v>
      </c>
      <c r="AF90" s="63">
        <f t="shared" si="24"/>
        <v>0</v>
      </c>
      <c r="AG90" s="63">
        <f t="shared" si="24"/>
        <v>0</v>
      </c>
      <c r="AH90" s="63">
        <f t="shared" si="24"/>
        <v>0</v>
      </c>
      <c r="AI90" s="63">
        <f t="shared" si="24"/>
        <v>0</v>
      </c>
      <c r="AJ90" s="63">
        <f t="shared" si="24"/>
        <v>0</v>
      </c>
      <c r="AK90" s="63">
        <f t="shared" si="24"/>
        <v>0</v>
      </c>
      <c r="AL90" s="63">
        <f t="shared" si="24"/>
        <v>0</v>
      </c>
      <c r="AM90" s="63">
        <f t="shared" si="24"/>
        <v>0</v>
      </c>
      <c r="AN90" s="63">
        <f t="shared" si="24"/>
        <v>0</v>
      </c>
      <c r="AO90" s="63">
        <f t="shared" si="24"/>
        <v>0</v>
      </c>
      <c r="AP90" s="63">
        <f t="shared" si="24"/>
        <v>0</v>
      </c>
      <c r="AQ90" s="63">
        <f t="shared" si="24"/>
        <v>0</v>
      </c>
      <c r="AR90" s="67" t="s">
        <v>50</v>
      </c>
    </row>
    <row r="91" spans="1:44" x14ac:dyDescent="0.25">
      <c r="A91" s="23" t="s">
        <v>16</v>
      </c>
      <c r="B91" s="24"/>
      <c r="C91" s="25"/>
      <c r="D91" s="25"/>
      <c r="E91" s="25"/>
      <c r="F91" s="25"/>
      <c r="G91" s="25"/>
      <c r="H91" s="25"/>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43"/>
      <c r="AO91" s="11"/>
      <c r="AP91" s="11"/>
      <c r="AQ91" s="49"/>
      <c r="AR91" s="72"/>
    </row>
    <row r="92" spans="1:44" x14ac:dyDescent="0.25">
      <c r="A92" s="27" t="s">
        <v>26</v>
      </c>
      <c r="B92" s="24"/>
      <c r="C92" s="25"/>
      <c r="D92" s="25"/>
      <c r="E92" s="25"/>
      <c r="F92" s="25"/>
      <c r="G92" s="25"/>
      <c r="H92" s="25"/>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43"/>
      <c r="AO92" s="11"/>
      <c r="AP92" s="11"/>
      <c r="AQ92" s="49"/>
      <c r="AR92" s="72"/>
    </row>
    <row r="93" spans="1:44" x14ac:dyDescent="0.25">
      <c r="A93" s="27" t="s">
        <v>15</v>
      </c>
      <c r="B93" s="24"/>
      <c r="C93" s="25">
        <f>I93+L93+O93+R93+U93+X93+AA93+AD93+AG93+AJ93+AM93+AP93</f>
        <v>148.30000000000001</v>
      </c>
      <c r="D93" s="25">
        <f>I93+L93+O93+R93+U93+X93+AA93+AD93+AG93+AJ93</f>
        <v>148.30000000000001</v>
      </c>
      <c r="E93" s="25">
        <f>F93</f>
        <v>148.30000000000001</v>
      </c>
      <c r="F93" s="25">
        <f>K93+N93+Q93+T93+W93+Z93+AC93+AF93+AI93+AL93+AO93+AQ93</f>
        <v>148.30000000000001</v>
      </c>
      <c r="G93" s="25">
        <f>F93/C93*100</f>
        <v>100</v>
      </c>
      <c r="H93" s="25">
        <f>F93/D93*100</f>
        <v>100</v>
      </c>
      <c r="I93" s="11"/>
      <c r="J93" s="11"/>
      <c r="K93" s="11"/>
      <c r="L93" s="11"/>
      <c r="M93" s="11"/>
      <c r="N93" s="11"/>
      <c r="O93" s="11"/>
      <c r="P93" s="11"/>
      <c r="Q93" s="11"/>
      <c r="R93" s="11"/>
      <c r="S93" s="11"/>
      <c r="T93" s="11"/>
      <c r="U93" s="11"/>
      <c r="V93" s="11"/>
      <c r="W93" s="11"/>
      <c r="X93" s="11">
        <v>148.30000000000001</v>
      </c>
      <c r="Y93" s="11"/>
      <c r="Z93" s="11">
        <v>148.30000000000001</v>
      </c>
      <c r="AA93" s="68"/>
      <c r="AB93" s="11"/>
      <c r="AC93" s="11"/>
      <c r="AD93" s="11"/>
      <c r="AE93" s="11"/>
      <c r="AF93" s="11"/>
      <c r="AG93" s="11"/>
      <c r="AH93" s="11"/>
      <c r="AI93" s="11"/>
      <c r="AJ93" s="11"/>
      <c r="AK93" s="11"/>
      <c r="AL93" s="11"/>
      <c r="AM93" s="11"/>
      <c r="AN93" s="43"/>
      <c r="AO93" s="11"/>
      <c r="AP93" s="11"/>
      <c r="AQ93" s="49"/>
      <c r="AR93" s="72"/>
    </row>
    <row r="94" spans="1:44" x14ac:dyDescent="0.25">
      <c r="A94" s="64" t="s">
        <v>25</v>
      </c>
      <c r="B94" s="24"/>
      <c r="C94" s="25"/>
      <c r="D94" s="25"/>
      <c r="E94" s="25"/>
      <c r="F94" s="25"/>
      <c r="G94" s="25"/>
      <c r="H94" s="25"/>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43"/>
      <c r="AO94" s="11"/>
      <c r="AP94" s="11"/>
      <c r="AQ94" s="49"/>
      <c r="AR94" s="72"/>
    </row>
    <row r="95" spans="1:44" x14ac:dyDescent="0.25">
      <c r="A95" s="27" t="s">
        <v>21</v>
      </c>
      <c r="B95" s="24"/>
      <c r="C95" s="25"/>
      <c r="D95" s="25"/>
      <c r="E95" s="25"/>
      <c r="F95" s="25"/>
      <c r="G95" s="25"/>
      <c r="H95" s="25"/>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43"/>
      <c r="AO95" s="11"/>
      <c r="AP95" s="11"/>
      <c r="AQ95" s="49"/>
      <c r="AR95" s="72"/>
    </row>
    <row r="96" spans="1:44" s="22" customFormat="1" x14ac:dyDescent="0.25">
      <c r="A96" s="44" t="s">
        <v>43</v>
      </c>
      <c r="B96" s="20" t="e">
        <f>B98+B99</f>
        <v>#REF!</v>
      </c>
      <c r="C96" s="20">
        <f>C98+C99</f>
        <v>201485</v>
      </c>
      <c r="D96" s="20">
        <f t="shared" ref="D96:F96" si="25">D98+D99</f>
        <v>182290.88</v>
      </c>
      <c r="E96" s="20">
        <f t="shared" si="25"/>
        <v>149426.08999999997</v>
      </c>
      <c r="F96" s="20">
        <f t="shared" si="25"/>
        <v>149426.08999999997</v>
      </c>
      <c r="G96" s="20">
        <f>F96/C96*100</f>
        <v>74.162389259746362</v>
      </c>
      <c r="H96" s="20">
        <f>F96/D96*100</f>
        <v>81.971237398162742</v>
      </c>
      <c r="I96" s="21">
        <f t="shared" ref="I96:AQ96" si="26">I98+I99</f>
        <v>12558.39</v>
      </c>
      <c r="J96" s="21" t="e">
        <f t="shared" si="26"/>
        <v>#REF!</v>
      </c>
      <c r="K96" s="21">
        <f t="shared" si="26"/>
        <v>8610.26</v>
      </c>
      <c r="L96" s="21">
        <f t="shared" si="26"/>
        <v>19227.650000000001</v>
      </c>
      <c r="M96" s="21" t="e">
        <f t="shared" si="26"/>
        <v>#REF!</v>
      </c>
      <c r="N96" s="21">
        <f t="shared" si="26"/>
        <v>13157.04</v>
      </c>
      <c r="O96" s="21">
        <f t="shared" si="26"/>
        <v>14334.69</v>
      </c>
      <c r="P96" s="21" t="e">
        <f t="shared" si="26"/>
        <v>#REF!</v>
      </c>
      <c r="Q96" s="21">
        <f t="shared" si="26"/>
        <v>14495.029999999999</v>
      </c>
      <c r="R96" s="21">
        <f t="shared" si="26"/>
        <v>18966.190000000002</v>
      </c>
      <c r="S96" s="21" t="e">
        <f t="shared" si="26"/>
        <v>#REF!</v>
      </c>
      <c r="T96" s="21">
        <f t="shared" si="26"/>
        <v>17779.61</v>
      </c>
      <c r="U96" s="21">
        <f t="shared" si="26"/>
        <v>14094.75</v>
      </c>
      <c r="V96" s="21" t="e">
        <f t="shared" si="26"/>
        <v>#REF!</v>
      </c>
      <c r="W96" s="21">
        <f t="shared" si="26"/>
        <v>11137.97</v>
      </c>
      <c r="X96" s="21">
        <f t="shared" si="26"/>
        <v>18305.38</v>
      </c>
      <c r="Y96" s="21" t="e">
        <f t="shared" si="26"/>
        <v>#REF!</v>
      </c>
      <c r="Z96" s="21">
        <f t="shared" si="26"/>
        <v>13215.2</v>
      </c>
      <c r="AA96" s="21">
        <f t="shared" si="26"/>
        <v>19441.629999999997</v>
      </c>
      <c r="AB96" s="21" t="e">
        <f t="shared" si="26"/>
        <v>#REF!</v>
      </c>
      <c r="AC96" s="21">
        <f t="shared" si="26"/>
        <v>14753.53</v>
      </c>
      <c r="AD96" s="21">
        <f t="shared" si="26"/>
        <v>20590.829999999998</v>
      </c>
      <c r="AE96" s="21" t="e">
        <f t="shared" si="26"/>
        <v>#REF!</v>
      </c>
      <c r="AF96" s="21">
        <f t="shared" si="26"/>
        <v>26870.89</v>
      </c>
      <c r="AG96" s="21">
        <f t="shared" si="26"/>
        <v>15514.26</v>
      </c>
      <c r="AH96" s="21" t="e">
        <f t="shared" si="26"/>
        <v>#REF!</v>
      </c>
      <c r="AI96" s="21">
        <f t="shared" si="26"/>
        <v>15469.39</v>
      </c>
      <c r="AJ96" s="21">
        <f t="shared" si="26"/>
        <v>22094.41</v>
      </c>
      <c r="AK96" s="21" t="e">
        <f t="shared" si="26"/>
        <v>#REF!</v>
      </c>
      <c r="AL96" s="21">
        <f t="shared" si="26"/>
        <v>13937.169999999998</v>
      </c>
      <c r="AM96" s="21">
        <f t="shared" si="26"/>
        <v>8920.08</v>
      </c>
      <c r="AN96" s="21" t="e">
        <f t="shared" si="26"/>
        <v>#REF!</v>
      </c>
      <c r="AO96" s="21">
        <f t="shared" si="26"/>
        <v>0</v>
      </c>
      <c r="AP96" s="21">
        <f t="shared" si="26"/>
        <v>10125.740000000002</v>
      </c>
      <c r="AQ96" s="21">
        <f t="shared" si="26"/>
        <v>0</v>
      </c>
      <c r="AR96" s="48"/>
    </row>
    <row r="97" spans="1:44" x14ac:dyDescent="0.25">
      <c r="A97" s="23" t="s">
        <v>16</v>
      </c>
      <c r="B97" s="24" t="e">
        <f>#REF!+B67+B61+B55+B49+B43+B31+B7</f>
        <v>#REF!</v>
      </c>
      <c r="C97" s="24">
        <f>C67+C61+C55+C49+C43+C31+C7+C85</f>
        <v>0</v>
      </c>
      <c r="D97" s="24">
        <f>D67+D61+D55+D49+D43+D31+D7+D85</f>
        <v>0</v>
      </c>
      <c r="E97" s="24"/>
      <c r="F97" s="24"/>
      <c r="G97" s="24"/>
      <c r="H97" s="24"/>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49"/>
    </row>
    <row r="98" spans="1:44" x14ac:dyDescent="0.25">
      <c r="A98" s="45" t="s">
        <v>26</v>
      </c>
      <c r="B98" s="24" t="e">
        <f>#REF!+#REF!+B68+B62+B56+B50+B44+B32+B8</f>
        <v>#REF!</v>
      </c>
      <c r="C98" s="24">
        <f>C68+C62+C56+C50+C44+C32+C8+C86</f>
        <v>0</v>
      </c>
      <c r="D98" s="24">
        <f>D68+D62+D56+D50+D44+D32+D8+D86</f>
        <v>0</v>
      </c>
      <c r="E98" s="24">
        <f>F98</f>
        <v>0</v>
      </c>
      <c r="F98" s="24">
        <f>K98+N98+Q98+T98+W98+Z98+AC98+AF98+AI98+AL98+AO98+AQ98</f>
        <v>0</v>
      </c>
      <c r="G98" s="24" t="e">
        <f>F98/C98*100</f>
        <v>#DIV/0!</v>
      </c>
      <c r="H98" s="24" t="e">
        <f>F98/D98*100</f>
        <v>#DIV/0!</v>
      </c>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52"/>
      <c r="AO98" s="3"/>
      <c r="AP98" s="3"/>
      <c r="AQ98" s="3"/>
      <c r="AR98" s="49"/>
    </row>
    <row r="99" spans="1:44" x14ac:dyDescent="0.25">
      <c r="A99" s="45" t="s">
        <v>15</v>
      </c>
      <c r="B99" s="24" t="e">
        <f>#REF!+B69+B63+B57+B51+B45+B33+B9</f>
        <v>#REF!</v>
      </c>
      <c r="C99" s="24">
        <f>C9+C33+C45+C51+C57+C63+C69+C87+C93</f>
        <v>201485</v>
      </c>
      <c r="D99" s="24">
        <f>D69+D63+D57+D51+D45+D33+D9+D87</f>
        <v>182290.88</v>
      </c>
      <c r="E99" s="24">
        <f>F99</f>
        <v>149426.08999999997</v>
      </c>
      <c r="F99" s="24">
        <f>K99+N99+Q99+T99+W99+Z99+AC99+AF99+AI99+AL99+AO99+AQ99</f>
        <v>149426.08999999997</v>
      </c>
      <c r="G99" s="24">
        <f>F99/C99*100</f>
        <v>74.162389259746362</v>
      </c>
      <c r="H99" s="24">
        <f>F99/D99*100</f>
        <v>81.971237398162742</v>
      </c>
      <c r="I99" s="3">
        <f t="shared" ref="I99" si="27">I69+I63+I57+I51+I45+I33+I9</f>
        <v>12558.39</v>
      </c>
      <c r="J99" s="3" t="e">
        <f>#REF!+J69+J63+J57+J51+J45+J33+J9</f>
        <v>#REF!</v>
      </c>
      <c r="K99" s="3">
        <f t="shared" ref="K99:AQ99" si="28">K69+K63+K57+K51+K45+K33+K9</f>
        <v>8610.26</v>
      </c>
      <c r="L99" s="3">
        <f t="shared" si="28"/>
        <v>19227.650000000001</v>
      </c>
      <c r="M99" s="3" t="e">
        <f>#REF!+M69+M63+M57+M51+M45+M33+M9</f>
        <v>#REF!</v>
      </c>
      <c r="N99" s="3">
        <f t="shared" ref="N99" si="29">N69+N63+N57+N51+N45+N33+N9</f>
        <v>13157.04</v>
      </c>
      <c r="O99" s="3">
        <f t="shared" si="28"/>
        <v>14334.69</v>
      </c>
      <c r="P99" s="3" t="e">
        <f>#REF!+P69+P63+P57+P51+P45+P33+P9</f>
        <v>#REF!</v>
      </c>
      <c r="Q99" s="3">
        <f t="shared" ref="Q99" si="30">Q69+Q63+Q57+Q51+Q45+Q33+Q9</f>
        <v>14495.029999999999</v>
      </c>
      <c r="R99" s="3">
        <f t="shared" si="28"/>
        <v>18966.190000000002</v>
      </c>
      <c r="S99" s="3" t="e">
        <f>#REF!+S69+S63+S57+S51+S45+S33+S9</f>
        <v>#REF!</v>
      </c>
      <c r="T99" s="3">
        <f t="shared" ref="T99" si="31">T69+T63+T57+T51+T45+T33+T9</f>
        <v>17779.61</v>
      </c>
      <c r="U99" s="3">
        <f t="shared" si="28"/>
        <v>14094.75</v>
      </c>
      <c r="V99" s="3" t="e">
        <f>#REF!+V69+V63+V57+V51+V45+V33+V9</f>
        <v>#REF!</v>
      </c>
      <c r="W99" s="3">
        <f t="shared" ref="W99" si="32">W69+W63+W57+W51+W45+W33+W9</f>
        <v>11137.97</v>
      </c>
      <c r="X99" s="3">
        <f t="shared" si="28"/>
        <v>18305.38</v>
      </c>
      <c r="Y99" s="3" t="e">
        <f>#REF!+Y69+Y63+Y57+Y51+Y45+Y33+Y9</f>
        <v>#REF!</v>
      </c>
      <c r="Z99" s="3">
        <f t="shared" ref="Z99" si="33">Z69+Z63+Z57+Z51+Z45+Z33+Z9</f>
        <v>13215.2</v>
      </c>
      <c r="AA99" s="3">
        <f t="shared" si="28"/>
        <v>19441.629999999997</v>
      </c>
      <c r="AB99" s="3" t="e">
        <f>#REF!+AB69+AB63+AB57+AB51+AB45+AB33+AB9</f>
        <v>#REF!</v>
      </c>
      <c r="AC99" s="3">
        <f t="shared" ref="AC99" si="34">AC69+AC63+AC57+AC51+AC45+AC33+AC9</f>
        <v>14753.53</v>
      </c>
      <c r="AD99" s="3">
        <f t="shared" si="28"/>
        <v>20590.829999999998</v>
      </c>
      <c r="AE99" s="3" t="e">
        <f>#REF!+AE69+AE63+AE57+AE51+AE45+AE33+AE9</f>
        <v>#REF!</v>
      </c>
      <c r="AF99" s="3">
        <f t="shared" ref="AF99" si="35">AF69+AF63+AF57+AF51+AF45+AF33+AF9</f>
        <v>26870.89</v>
      </c>
      <c r="AG99" s="3">
        <f t="shared" si="28"/>
        <v>15514.26</v>
      </c>
      <c r="AH99" s="3" t="e">
        <f>#REF!+AH69+AH63+AH57+AH51+AH45+AH33+AH9</f>
        <v>#REF!</v>
      </c>
      <c r="AI99" s="3">
        <f t="shared" ref="AI99" si="36">AI69+AI63+AI57+AI51+AI45+AI33+AI9</f>
        <v>15469.39</v>
      </c>
      <c r="AJ99" s="3">
        <f>AJ69+AJ63+AJ57+AJ51+AJ45+AJ33+AJ9</f>
        <v>22094.41</v>
      </c>
      <c r="AK99" s="3" t="e">
        <f>#REF!+AK69+AK63+AK57+AK51+AK45+AK33+AK9</f>
        <v>#REF!</v>
      </c>
      <c r="AL99" s="3">
        <f t="shared" ref="AL99" si="37">AL69+AL63+AL57+AL51+AL45+AL33+AL9</f>
        <v>13937.169999999998</v>
      </c>
      <c r="AM99" s="3">
        <f>AM69+AM63+AM57+AM51+AM45+AM33+AM9</f>
        <v>8920.08</v>
      </c>
      <c r="AN99" s="52" t="e">
        <f>#REF!+AN69+AN63+AN57+AN51+AN45+AN33+AN9</f>
        <v>#REF!</v>
      </c>
      <c r="AO99" s="3">
        <f t="shared" ref="AO99" si="38">AO69+AO63+AO57+AO51+AO45+AO33+AO9</f>
        <v>0</v>
      </c>
      <c r="AP99" s="3">
        <f t="shared" si="28"/>
        <v>10125.740000000002</v>
      </c>
      <c r="AQ99" s="3">
        <f t="shared" si="28"/>
        <v>0</v>
      </c>
      <c r="AR99" s="49"/>
    </row>
    <row r="100" spans="1:44" s="8" customFormat="1" x14ac:dyDescent="0.25">
      <c r="A100" s="28" t="s">
        <v>25</v>
      </c>
      <c r="B100" s="6" t="e">
        <f>#REF!+B70+B64+B58+B52+B46+B34+B10</f>
        <v>#REF!</v>
      </c>
      <c r="C100" s="24">
        <f>C70+C64+C58+C52+C46+C34+C10+C88</f>
        <v>0</v>
      </c>
      <c r="D100" s="24">
        <f>D70+D64+D58+D52+D46+D34+D10+D88</f>
        <v>0</v>
      </c>
      <c r="E100" s="24"/>
      <c r="F100" s="24"/>
      <c r="G100" s="24"/>
      <c r="H100" s="24"/>
      <c r="I100" s="3"/>
      <c r="J100" s="7"/>
      <c r="K100" s="3"/>
      <c r="L100" s="3"/>
      <c r="M100" s="7"/>
      <c r="N100" s="3"/>
      <c r="O100" s="3"/>
      <c r="P100" s="7"/>
      <c r="Q100" s="3"/>
      <c r="R100" s="3"/>
      <c r="S100" s="7"/>
      <c r="T100" s="3"/>
      <c r="U100" s="3"/>
      <c r="V100" s="7"/>
      <c r="W100" s="3"/>
      <c r="X100" s="3"/>
      <c r="Y100" s="7"/>
      <c r="Z100" s="3"/>
      <c r="AA100" s="3"/>
      <c r="AB100" s="7"/>
      <c r="AC100" s="3"/>
      <c r="AD100" s="3"/>
      <c r="AE100" s="7"/>
      <c r="AF100" s="3"/>
      <c r="AG100" s="3"/>
      <c r="AH100" s="7"/>
      <c r="AI100" s="3"/>
      <c r="AJ100" s="3"/>
      <c r="AK100" s="7"/>
      <c r="AL100" s="3"/>
      <c r="AM100" s="3"/>
      <c r="AN100" s="30"/>
      <c r="AO100" s="3"/>
      <c r="AP100" s="3"/>
      <c r="AQ100" s="3"/>
      <c r="AR100" s="17"/>
    </row>
    <row r="101" spans="1:44" x14ac:dyDescent="0.25">
      <c r="A101" s="27" t="s">
        <v>21</v>
      </c>
      <c r="B101" s="24" t="e">
        <f>#REF!+B71+B65+B59+B53+B47+B35+B11</f>
        <v>#REF!</v>
      </c>
      <c r="C101" s="24">
        <f>C71+C65+C59+C53+C47+C35+C11+C89</f>
        <v>0</v>
      </c>
      <c r="D101" s="24">
        <f>D71+D65+D59+D53+D47+D35+D11+D89</f>
        <v>0</v>
      </c>
      <c r="E101" s="24"/>
      <c r="F101" s="24"/>
      <c r="G101" s="24"/>
      <c r="H101" s="24"/>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52"/>
      <c r="AO101" s="3"/>
      <c r="AP101" s="3"/>
      <c r="AQ101" s="3"/>
      <c r="AR101" s="49"/>
    </row>
    <row r="102" spans="1:44" x14ac:dyDescent="0.25">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row>
    <row r="103" spans="1:44" x14ac:dyDescent="0.25">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row>
    <row r="104" spans="1:44" x14ac:dyDescent="0.25">
      <c r="A104" s="56" t="s">
        <v>45</v>
      </c>
      <c r="B104" s="56"/>
      <c r="C104" s="56"/>
      <c r="D104" s="56"/>
      <c r="E104" s="56"/>
      <c r="F104" s="56"/>
      <c r="G104" s="79" t="s">
        <v>22</v>
      </c>
      <c r="H104" s="79"/>
      <c r="I104" s="79"/>
      <c r="J104" s="79"/>
      <c r="K104" s="79"/>
      <c r="L104" s="79"/>
      <c r="M104" s="79"/>
      <c r="N104" s="79"/>
      <c r="O104" s="56"/>
      <c r="X104" s="81"/>
      <c r="Y104" s="81"/>
      <c r="Z104" s="81"/>
      <c r="AA104" s="81"/>
      <c r="AB104" s="81"/>
      <c r="AC104" s="81"/>
      <c r="AD104" s="81"/>
      <c r="AE104" s="81"/>
      <c r="AF104" s="81"/>
      <c r="AG104" s="81"/>
      <c r="AH104" s="81"/>
      <c r="AI104" s="81"/>
      <c r="AJ104" s="81"/>
      <c r="AN104" s="26"/>
      <c r="AO104" s="26"/>
      <c r="AP104" s="26"/>
    </row>
    <row r="105" spans="1:44" x14ac:dyDescent="0.25">
      <c r="A105" s="55"/>
      <c r="B105" s="55"/>
      <c r="C105" s="55"/>
      <c r="D105" s="55"/>
      <c r="E105" s="55"/>
      <c r="F105" s="55"/>
      <c r="G105" s="55"/>
      <c r="H105" s="55"/>
      <c r="I105" s="55"/>
      <c r="J105" s="55"/>
      <c r="K105" s="55"/>
      <c r="L105" s="55"/>
      <c r="M105" s="55"/>
      <c r="N105" s="55"/>
      <c r="O105" s="55"/>
      <c r="AN105" s="39"/>
      <c r="AO105" s="39"/>
      <c r="AP105" s="39"/>
    </row>
    <row r="106" spans="1:44" x14ac:dyDescent="0.25">
      <c r="A106" s="55"/>
      <c r="B106" s="55"/>
      <c r="C106" s="55"/>
      <c r="D106" s="55"/>
      <c r="E106" s="55"/>
      <c r="F106" s="55"/>
      <c r="G106" s="55"/>
      <c r="H106" s="55"/>
      <c r="I106" s="55"/>
      <c r="J106" s="55"/>
      <c r="K106" s="55"/>
      <c r="L106" s="55"/>
      <c r="M106" s="55"/>
      <c r="N106" s="55"/>
      <c r="O106" s="55"/>
      <c r="AN106" s="39"/>
      <c r="AO106" s="39"/>
      <c r="AP106" s="39"/>
    </row>
    <row r="107" spans="1:44" x14ac:dyDescent="0.25">
      <c r="A107" s="57"/>
      <c r="B107" s="55"/>
      <c r="C107" s="79" t="s">
        <v>27</v>
      </c>
      <c r="D107" s="79"/>
      <c r="E107" s="55"/>
      <c r="F107" s="55"/>
      <c r="G107" s="80"/>
      <c r="H107" s="80"/>
      <c r="I107" s="79" t="s">
        <v>44</v>
      </c>
      <c r="J107" s="79"/>
      <c r="K107" s="79"/>
      <c r="L107" s="79"/>
      <c r="M107" s="79"/>
      <c r="N107" s="79"/>
      <c r="O107" s="79"/>
      <c r="AN107" s="39"/>
      <c r="AO107" s="39"/>
      <c r="AP107" s="39"/>
    </row>
    <row r="108" spans="1:44" x14ac:dyDescent="0.25">
      <c r="A108" s="46"/>
      <c r="B108" s="1"/>
      <c r="C108" s="1"/>
      <c r="D108" s="1"/>
      <c r="E108" s="1"/>
      <c r="F108" s="1"/>
      <c r="G108" s="1"/>
      <c r="H108" s="1"/>
      <c r="AN108" s="39"/>
      <c r="AO108" s="39"/>
      <c r="AP108" s="39"/>
    </row>
    <row r="109" spans="1:44" x14ac:dyDescent="0.25">
      <c r="A109" s="46"/>
      <c r="B109" s="1"/>
      <c r="C109" s="1"/>
      <c r="D109" s="1"/>
      <c r="E109" s="1"/>
      <c r="F109" s="1"/>
      <c r="G109" s="1"/>
      <c r="H109" s="1"/>
      <c r="AN109" s="39"/>
      <c r="AO109" s="39"/>
      <c r="AP109" s="39"/>
    </row>
    <row r="110" spans="1:44" x14ac:dyDescent="0.25">
      <c r="A110" s="46"/>
      <c r="B110" s="1"/>
      <c r="C110" s="1"/>
      <c r="D110" s="1"/>
      <c r="E110" s="1"/>
      <c r="F110" s="1"/>
      <c r="G110" s="1"/>
      <c r="H110" s="1"/>
      <c r="AN110" s="39"/>
      <c r="AO110" s="39"/>
      <c r="AP110" s="39"/>
    </row>
    <row r="111" spans="1:44" x14ac:dyDescent="0.25">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row>
    <row r="112" spans="1:44" x14ac:dyDescent="0.25">
      <c r="I112" s="26"/>
      <c r="J112" s="12"/>
      <c r="K112" s="12"/>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row>
    <row r="113" spans="9:42" x14ac:dyDescent="0.25">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row>
    <row r="114" spans="9:42" x14ac:dyDescent="0.25">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row>
    <row r="115" spans="9:42" x14ac:dyDescent="0.25">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row>
    <row r="116" spans="9:42" x14ac:dyDescent="0.25">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row>
    <row r="117" spans="9:42" x14ac:dyDescent="0.25">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row>
    <row r="118" spans="9:42" x14ac:dyDescent="0.25">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row>
    <row r="119" spans="9:42" x14ac:dyDescent="0.25">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spans="9:42" x14ac:dyDescent="0.2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row>
    <row r="121" spans="9:42" x14ac:dyDescent="0.2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row>
    <row r="122" spans="9:42" x14ac:dyDescent="0.2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row>
    <row r="123" spans="9:42" x14ac:dyDescent="0.2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row>
    <row r="124" spans="9:42" x14ac:dyDescent="0.2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row>
    <row r="125" spans="9:42" x14ac:dyDescent="0.25">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row>
    <row r="126" spans="9:42" x14ac:dyDescent="0.25">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row>
    <row r="127" spans="9:42" x14ac:dyDescent="0.25">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row>
    <row r="128" spans="9:42" x14ac:dyDescent="0.25">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row>
    <row r="129" spans="9:42" x14ac:dyDescent="0.25">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row>
    <row r="130" spans="9:42" x14ac:dyDescent="0.25">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row>
    <row r="131" spans="9:42" x14ac:dyDescent="0.25">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row>
    <row r="132" spans="9:42" x14ac:dyDescent="0.25">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row>
    <row r="133" spans="9:42" x14ac:dyDescent="0.25">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row>
    <row r="134" spans="9:42" x14ac:dyDescent="0.25">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row>
    <row r="135" spans="9:42" x14ac:dyDescent="0.25">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row>
    <row r="136" spans="9:42" x14ac:dyDescent="0.25">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row>
    <row r="137" spans="9:42" x14ac:dyDescent="0.25">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row>
    <row r="138" spans="9:42" x14ac:dyDescent="0.25">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row>
    <row r="139" spans="9:42" x14ac:dyDescent="0.2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row>
    <row r="140" spans="9:42" x14ac:dyDescent="0.2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row>
    <row r="141" spans="9:42" x14ac:dyDescent="0.2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row>
    <row r="142" spans="9:42" x14ac:dyDescent="0.2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row>
    <row r="143" spans="9:42" x14ac:dyDescent="0.2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row>
    <row r="144" spans="9:42" x14ac:dyDescent="0.25">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row>
    <row r="145" spans="9:42" x14ac:dyDescent="0.25">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row>
    <row r="146" spans="9:42" x14ac:dyDescent="0.25">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row>
    <row r="147" spans="9:42" x14ac:dyDescent="0.25">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row>
    <row r="148" spans="9:42" x14ac:dyDescent="0.25">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row>
    <row r="149" spans="9:42" x14ac:dyDescent="0.25">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row>
    <row r="150" spans="9:42" x14ac:dyDescent="0.25">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row>
    <row r="151" spans="9:42" x14ac:dyDescent="0.25">
      <c r="I151" s="47"/>
      <c r="J151" s="47"/>
      <c r="K151" s="47"/>
      <c r="L151" s="47"/>
      <c r="M151" s="47"/>
      <c r="N151" s="47"/>
      <c r="O151" s="47"/>
      <c r="P151" s="12"/>
      <c r="Q151" s="12"/>
      <c r="R151" s="12"/>
      <c r="S151" s="12"/>
      <c r="T151" s="12"/>
      <c r="U151" s="12"/>
      <c r="V151" s="12"/>
      <c r="W151" s="12"/>
      <c r="X151" s="85"/>
      <c r="Y151" s="85"/>
      <c r="Z151" s="85"/>
      <c r="AA151" s="85"/>
      <c r="AB151" s="85"/>
      <c r="AC151" s="85"/>
      <c r="AD151" s="85"/>
      <c r="AE151" s="85"/>
      <c r="AF151" s="85"/>
      <c r="AG151" s="85"/>
      <c r="AH151" s="85"/>
      <c r="AI151" s="85"/>
      <c r="AJ151" s="85"/>
      <c r="AK151" s="12"/>
      <c r="AL151" s="12"/>
      <c r="AM151" s="12"/>
      <c r="AN151" s="12"/>
      <c r="AO151" s="12"/>
      <c r="AP151" s="12"/>
    </row>
    <row r="152" spans="9:42" x14ac:dyDescent="0.25">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row>
  </sheetData>
  <mergeCells count="34">
    <mergeCell ref="A1:AP1"/>
    <mergeCell ref="A3:A4"/>
    <mergeCell ref="C3:C4"/>
    <mergeCell ref="D3:D4"/>
    <mergeCell ref="E3:E4"/>
    <mergeCell ref="F3:F4"/>
    <mergeCell ref="G3:H3"/>
    <mergeCell ref="I3:K3"/>
    <mergeCell ref="L3:N3"/>
    <mergeCell ref="O3:Q3"/>
    <mergeCell ref="AR30:AR35"/>
    <mergeCell ref="R3:T3"/>
    <mergeCell ref="U3:W3"/>
    <mergeCell ref="X3:Z3"/>
    <mergeCell ref="AA3:AC3"/>
    <mergeCell ref="AD3:AF3"/>
    <mergeCell ref="AG3:AI3"/>
    <mergeCell ref="AJ3:AL3"/>
    <mergeCell ref="AM3:AO3"/>
    <mergeCell ref="AP3:AQ3"/>
    <mergeCell ref="AR3:AR4"/>
    <mergeCell ref="AR12:AR17"/>
    <mergeCell ref="X151:AJ151"/>
    <mergeCell ref="AR36:AR41"/>
    <mergeCell ref="AR42:AR47"/>
    <mergeCell ref="AR54:AR59"/>
    <mergeCell ref="AR60:AR65"/>
    <mergeCell ref="AR72:AR77"/>
    <mergeCell ref="AR78:AR83"/>
    <mergeCell ref="G104:N104"/>
    <mergeCell ref="X104:AJ104"/>
    <mergeCell ref="C107:D107"/>
    <mergeCell ref="G107:H107"/>
    <mergeCell ref="I107:O10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01.11.2021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2021-11-12T11:09:31Z</dcterms:modified>
</cp:coreProperties>
</file>