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к СОВЕЩ. по программам" sheetId="2" r:id="rId2"/>
  </sheets>
  <calcPr calcId="152511"/>
</workbook>
</file>

<file path=xl/calcChain.xml><?xml version="1.0" encoding="utf-8"?>
<calcChain xmlns="http://schemas.openxmlformats.org/spreadsheetml/2006/main">
  <c r="G402" i="1" l="1"/>
  <c r="F402" i="1"/>
  <c r="G401" i="1"/>
  <c r="F401" i="1"/>
  <c r="G400" i="1"/>
  <c r="F400" i="1"/>
  <c r="G399" i="1"/>
  <c r="F399" i="1"/>
  <c r="E398" i="1"/>
  <c r="F398" i="1" s="1"/>
  <c r="D398" i="1"/>
  <c r="C398" i="1"/>
  <c r="G398" i="1" s="1"/>
  <c r="B398" i="1"/>
  <c r="G396" i="1"/>
  <c r="F396" i="1"/>
  <c r="G395" i="1"/>
  <c r="F395" i="1"/>
  <c r="G394" i="1"/>
  <c r="F394" i="1"/>
  <c r="G393" i="1"/>
  <c r="F393" i="1"/>
  <c r="E392" i="1"/>
  <c r="G392" i="1" s="1"/>
  <c r="D392" i="1"/>
  <c r="C392" i="1"/>
  <c r="B392" i="1"/>
  <c r="F392" i="1" s="1"/>
  <c r="AE378" i="1"/>
  <c r="AA372" i="1"/>
  <c r="AA390" i="1" s="1"/>
  <c r="K372" i="1"/>
  <c r="K390" i="1" s="1"/>
  <c r="Y371" i="1"/>
  <c r="I371" i="1"/>
  <c r="W370" i="1"/>
  <c r="U369" i="1"/>
  <c r="U368" i="1" s="1"/>
  <c r="E369" i="1"/>
  <c r="Q366" i="1"/>
  <c r="U365" i="1"/>
  <c r="M365" i="1"/>
  <c r="P364" i="1"/>
  <c r="N363" i="1"/>
  <c r="AB362" i="1"/>
  <c r="L362" i="1"/>
  <c r="E359" i="1"/>
  <c r="G359" i="1" s="1"/>
  <c r="D359" i="1"/>
  <c r="C359" i="1"/>
  <c r="B359" i="1"/>
  <c r="F359" i="1" s="1"/>
  <c r="E358" i="1"/>
  <c r="G358" i="1" s="1"/>
  <c r="D358" i="1"/>
  <c r="C358" i="1"/>
  <c r="B358" i="1"/>
  <c r="F358" i="1" s="1"/>
  <c r="E357" i="1"/>
  <c r="G357" i="1" s="1"/>
  <c r="D357" i="1"/>
  <c r="C357" i="1"/>
  <c r="B357" i="1"/>
  <c r="F357" i="1" s="1"/>
  <c r="E356" i="1"/>
  <c r="G356" i="1" s="1"/>
  <c r="D356" i="1"/>
  <c r="C356" i="1"/>
  <c r="B356" i="1"/>
  <c r="F356" i="1" s="1"/>
  <c r="E355" i="1"/>
  <c r="G355" i="1" s="1"/>
  <c r="D355" i="1"/>
  <c r="C355" i="1"/>
  <c r="B355" i="1"/>
  <c r="F355" i="1" s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E354" i="1"/>
  <c r="G354" i="1" s="1"/>
  <c r="C354" i="1"/>
  <c r="B354" i="1"/>
  <c r="F354" i="1" s="1"/>
  <c r="E352" i="1"/>
  <c r="G352" i="1" s="1"/>
  <c r="D352" i="1"/>
  <c r="C352" i="1"/>
  <c r="B352" i="1"/>
  <c r="F352" i="1" s="1"/>
  <c r="E351" i="1"/>
  <c r="G351" i="1" s="1"/>
  <c r="D351" i="1"/>
  <c r="C351" i="1"/>
  <c r="B351" i="1"/>
  <c r="F351" i="1" s="1"/>
  <c r="E350" i="1"/>
  <c r="G350" i="1" s="1"/>
  <c r="D350" i="1"/>
  <c r="C350" i="1"/>
  <c r="B350" i="1"/>
  <c r="F350" i="1" s="1"/>
  <c r="E349" i="1"/>
  <c r="G349" i="1" s="1"/>
  <c r="D349" i="1"/>
  <c r="C349" i="1"/>
  <c r="B349" i="1"/>
  <c r="F349" i="1" s="1"/>
  <c r="E348" i="1"/>
  <c r="G348" i="1" s="1"/>
  <c r="D348" i="1"/>
  <c r="D347" i="1" s="1"/>
  <c r="C348" i="1"/>
  <c r="B348" i="1"/>
  <c r="F348" i="1" s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E347" i="1"/>
  <c r="G347" i="1" s="1"/>
  <c r="C347" i="1"/>
  <c r="B347" i="1"/>
  <c r="F347" i="1" s="1"/>
  <c r="E345" i="1"/>
  <c r="G345" i="1" s="1"/>
  <c r="D345" i="1"/>
  <c r="D338" i="1" s="1"/>
  <c r="D366" i="1" s="1"/>
  <c r="C345" i="1"/>
  <c r="B345" i="1"/>
  <c r="F345" i="1" s="1"/>
  <c r="E344" i="1"/>
  <c r="G344" i="1" s="1"/>
  <c r="D344" i="1"/>
  <c r="C344" i="1"/>
  <c r="B344" i="1"/>
  <c r="F344" i="1" s="1"/>
  <c r="E343" i="1"/>
  <c r="G343" i="1" s="1"/>
  <c r="D343" i="1"/>
  <c r="C343" i="1"/>
  <c r="B343" i="1"/>
  <c r="F343" i="1" s="1"/>
  <c r="E342" i="1"/>
  <c r="G342" i="1" s="1"/>
  <c r="D342" i="1"/>
  <c r="C342" i="1"/>
  <c r="B342" i="1"/>
  <c r="E341" i="1"/>
  <c r="G341" i="1" s="1"/>
  <c r="D341" i="1"/>
  <c r="C341" i="1"/>
  <c r="B341" i="1"/>
  <c r="F341" i="1" s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E340" i="1"/>
  <c r="G340" i="1" s="1"/>
  <c r="C340" i="1"/>
  <c r="AE338" i="1"/>
  <c r="AD338" i="1"/>
  <c r="AC338" i="1"/>
  <c r="AB338" i="1"/>
  <c r="AB366" i="1" s="1"/>
  <c r="AA338" i="1"/>
  <c r="Z338" i="1"/>
  <c r="Y338" i="1"/>
  <c r="X338" i="1"/>
  <c r="X366" i="1" s="1"/>
  <c r="W338" i="1"/>
  <c r="V338" i="1"/>
  <c r="U338" i="1"/>
  <c r="T338" i="1"/>
  <c r="T366" i="1" s="1"/>
  <c r="S338" i="1"/>
  <c r="R338" i="1"/>
  <c r="Q338" i="1"/>
  <c r="P338" i="1"/>
  <c r="P366" i="1" s="1"/>
  <c r="O338" i="1"/>
  <c r="N338" i="1"/>
  <c r="M338" i="1"/>
  <c r="L338" i="1"/>
  <c r="L366" i="1" s="1"/>
  <c r="K338" i="1"/>
  <c r="J338" i="1"/>
  <c r="I338" i="1"/>
  <c r="H338" i="1"/>
  <c r="H366" i="1" s="1"/>
  <c r="E338" i="1"/>
  <c r="C338" i="1"/>
  <c r="B338" i="1"/>
  <c r="AE337" i="1"/>
  <c r="AD337" i="1"/>
  <c r="AD365" i="1" s="1"/>
  <c r="AC337" i="1"/>
  <c r="AB337" i="1"/>
  <c r="AA337" i="1"/>
  <c r="Z337" i="1"/>
  <c r="Z365" i="1" s="1"/>
  <c r="Y337" i="1"/>
  <c r="Y365" i="1" s="1"/>
  <c r="X337" i="1"/>
  <c r="W337" i="1"/>
  <c r="V337" i="1"/>
  <c r="V365" i="1" s="1"/>
  <c r="U337" i="1"/>
  <c r="T337" i="1"/>
  <c r="S337" i="1"/>
  <c r="R337" i="1"/>
  <c r="R365" i="1" s="1"/>
  <c r="Q337" i="1"/>
  <c r="Q365" i="1" s="1"/>
  <c r="P337" i="1"/>
  <c r="O337" i="1"/>
  <c r="N337" i="1"/>
  <c r="N365" i="1" s="1"/>
  <c r="M337" i="1"/>
  <c r="L337" i="1"/>
  <c r="K337" i="1"/>
  <c r="J337" i="1"/>
  <c r="J365" i="1" s="1"/>
  <c r="I337" i="1"/>
  <c r="I365" i="1" s="1"/>
  <c r="H337" i="1"/>
  <c r="E337" i="1"/>
  <c r="G337" i="1" s="1"/>
  <c r="D337" i="1"/>
  <c r="C337" i="1"/>
  <c r="B337" i="1"/>
  <c r="AE336" i="1"/>
  <c r="AE364" i="1" s="1"/>
  <c r="AD336" i="1"/>
  <c r="AC336" i="1"/>
  <c r="AB336" i="1"/>
  <c r="AB364" i="1" s="1"/>
  <c r="AA336" i="1"/>
  <c r="AA364" i="1" s="1"/>
  <c r="Z336" i="1"/>
  <c r="Z364" i="1" s="1"/>
  <c r="Y336" i="1"/>
  <c r="X336" i="1"/>
  <c r="X364" i="1" s="1"/>
  <c r="W336" i="1"/>
  <c r="W364" i="1" s="1"/>
  <c r="V336" i="1"/>
  <c r="V364" i="1" s="1"/>
  <c r="U336" i="1"/>
  <c r="T336" i="1"/>
  <c r="T364" i="1" s="1"/>
  <c r="S336" i="1"/>
  <c r="S364" i="1" s="1"/>
  <c r="R336" i="1"/>
  <c r="R364" i="1" s="1"/>
  <c r="Q336" i="1"/>
  <c r="P336" i="1"/>
  <c r="O336" i="1"/>
  <c r="O364" i="1" s="1"/>
  <c r="N336" i="1"/>
  <c r="N364" i="1" s="1"/>
  <c r="M336" i="1"/>
  <c r="L336" i="1"/>
  <c r="L364" i="1" s="1"/>
  <c r="K336" i="1"/>
  <c r="K364" i="1" s="1"/>
  <c r="J336" i="1"/>
  <c r="J364" i="1" s="1"/>
  <c r="I336" i="1"/>
  <c r="H336" i="1"/>
  <c r="H364" i="1" s="1"/>
  <c r="E336" i="1"/>
  <c r="D336" i="1"/>
  <c r="C336" i="1"/>
  <c r="B336" i="1"/>
  <c r="AE335" i="1"/>
  <c r="AD335" i="1"/>
  <c r="AC335" i="1"/>
  <c r="AC363" i="1" s="1"/>
  <c r="AB335" i="1"/>
  <c r="AA335" i="1"/>
  <c r="Z335" i="1"/>
  <c r="Z363" i="1" s="1"/>
  <c r="Y335" i="1"/>
  <c r="Y363" i="1" s="1"/>
  <c r="X335" i="1"/>
  <c r="W335" i="1"/>
  <c r="V335" i="1"/>
  <c r="U335" i="1"/>
  <c r="T335" i="1"/>
  <c r="S335" i="1"/>
  <c r="R335" i="1"/>
  <c r="R333" i="1" s="1"/>
  <c r="Q335" i="1"/>
  <c r="Q363" i="1" s="1"/>
  <c r="P335" i="1"/>
  <c r="O335" i="1"/>
  <c r="N335" i="1"/>
  <c r="M335" i="1"/>
  <c r="M363" i="1" s="1"/>
  <c r="L335" i="1"/>
  <c r="K335" i="1"/>
  <c r="J335" i="1"/>
  <c r="J363" i="1" s="1"/>
  <c r="I335" i="1"/>
  <c r="I363" i="1" s="1"/>
  <c r="H335" i="1"/>
  <c r="E335" i="1"/>
  <c r="D335" i="1"/>
  <c r="C335" i="1"/>
  <c r="AE334" i="1"/>
  <c r="AE362" i="1" s="1"/>
  <c r="AD334" i="1"/>
  <c r="AC334" i="1"/>
  <c r="AB334" i="1"/>
  <c r="AA334" i="1"/>
  <c r="AA362" i="1" s="1"/>
  <c r="Z334" i="1"/>
  <c r="Y334" i="1"/>
  <c r="X334" i="1"/>
  <c r="W334" i="1"/>
  <c r="W362" i="1" s="1"/>
  <c r="V334" i="1"/>
  <c r="U334" i="1"/>
  <c r="T334" i="1"/>
  <c r="S334" i="1"/>
  <c r="S362" i="1" s="1"/>
  <c r="R334" i="1"/>
  <c r="Q334" i="1"/>
  <c r="P334" i="1"/>
  <c r="O334" i="1"/>
  <c r="O362" i="1" s="1"/>
  <c r="N334" i="1"/>
  <c r="M334" i="1"/>
  <c r="L334" i="1"/>
  <c r="K334" i="1"/>
  <c r="K362" i="1" s="1"/>
  <c r="J334" i="1"/>
  <c r="I334" i="1"/>
  <c r="H334" i="1"/>
  <c r="E334" i="1"/>
  <c r="D334" i="1"/>
  <c r="C334" i="1"/>
  <c r="B334" i="1"/>
  <c r="AD333" i="1"/>
  <c r="AC333" i="1"/>
  <c r="Y333" i="1"/>
  <c r="V333" i="1"/>
  <c r="U333" i="1"/>
  <c r="Q333" i="1"/>
  <c r="N333" i="1"/>
  <c r="M333" i="1"/>
  <c r="I333" i="1"/>
  <c r="E333" i="1"/>
  <c r="E330" i="1"/>
  <c r="D330" i="1"/>
  <c r="D329" i="1" s="1"/>
  <c r="C330" i="1"/>
  <c r="G330" i="1" s="1"/>
  <c r="B330" i="1"/>
  <c r="F330" i="1" s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E329" i="1"/>
  <c r="B329" i="1"/>
  <c r="F329" i="1" s="1"/>
  <c r="AE327" i="1"/>
  <c r="AE326" i="1" s="1"/>
  <c r="AD327" i="1"/>
  <c r="AC327" i="1"/>
  <c r="AB327" i="1"/>
  <c r="AB326" i="1" s="1"/>
  <c r="AA327" i="1"/>
  <c r="AA326" i="1" s="1"/>
  <c r="Z327" i="1"/>
  <c r="Y327" i="1"/>
  <c r="X327" i="1"/>
  <c r="X326" i="1" s="1"/>
  <c r="W327" i="1"/>
  <c r="W326" i="1" s="1"/>
  <c r="V327" i="1"/>
  <c r="U327" i="1"/>
  <c r="T327" i="1"/>
  <c r="T326" i="1" s="1"/>
  <c r="S327" i="1"/>
  <c r="S326" i="1" s="1"/>
  <c r="R327" i="1"/>
  <c r="Q327" i="1"/>
  <c r="P327" i="1"/>
  <c r="P326" i="1" s="1"/>
  <c r="O327" i="1"/>
  <c r="O326" i="1" s="1"/>
  <c r="N327" i="1"/>
  <c r="M327" i="1"/>
  <c r="L327" i="1"/>
  <c r="L326" i="1" s="1"/>
  <c r="K327" i="1"/>
  <c r="K326" i="1" s="1"/>
  <c r="J327" i="1"/>
  <c r="I327" i="1"/>
  <c r="H327" i="1"/>
  <c r="H326" i="1" s="1"/>
  <c r="E327" i="1"/>
  <c r="D327" i="1"/>
  <c r="D326" i="1" s="1"/>
  <c r="C327" i="1"/>
  <c r="G327" i="1" s="1"/>
  <c r="B327" i="1"/>
  <c r="F327" i="1" s="1"/>
  <c r="AD326" i="1"/>
  <c r="AC326" i="1"/>
  <c r="Z326" i="1"/>
  <c r="Y326" i="1"/>
  <c r="V326" i="1"/>
  <c r="U326" i="1"/>
  <c r="R326" i="1"/>
  <c r="Q326" i="1"/>
  <c r="N326" i="1"/>
  <c r="M326" i="1"/>
  <c r="J326" i="1"/>
  <c r="I326" i="1"/>
  <c r="E326" i="1"/>
  <c r="B326" i="1"/>
  <c r="F326" i="1" s="1"/>
  <c r="AD323" i="1"/>
  <c r="C323" i="1" s="1"/>
  <c r="C310" i="1" s="1"/>
  <c r="S323" i="1"/>
  <c r="E323" i="1" s="1"/>
  <c r="F323" i="1"/>
  <c r="B323" i="1"/>
  <c r="B310" i="1" s="1"/>
  <c r="AD322" i="1"/>
  <c r="C322" i="1" s="1"/>
  <c r="C309" i="1" s="1"/>
  <c r="C378" i="1" s="1"/>
  <c r="S322" i="1"/>
  <c r="E322" i="1" s="1"/>
  <c r="F322" i="1"/>
  <c r="B322" i="1"/>
  <c r="B309" i="1" s="1"/>
  <c r="B378" i="1" s="1"/>
  <c r="AD321" i="1"/>
  <c r="Y321" i="1"/>
  <c r="E321" i="1" s="1"/>
  <c r="S321" i="1"/>
  <c r="R321" i="1"/>
  <c r="D321" i="1"/>
  <c r="AD320" i="1"/>
  <c r="Y320" i="1"/>
  <c r="Y319" i="1" s="1"/>
  <c r="X320" i="1"/>
  <c r="S320" i="1"/>
  <c r="E320" i="1" s="1"/>
  <c r="R320" i="1"/>
  <c r="P320" i="1"/>
  <c r="AE319" i="1"/>
  <c r="AD319" i="1"/>
  <c r="AC319" i="1"/>
  <c r="AB319" i="1"/>
  <c r="AA319" i="1"/>
  <c r="Z319" i="1"/>
  <c r="X319" i="1"/>
  <c r="W319" i="1"/>
  <c r="V319" i="1"/>
  <c r="U319" i="1"/>
  <c r="T319" i="1"/>
  <c r="R319" i="1"/>
  <c r="Q319" i="1"/>
  <c r="O319" i="1"/>
  <c r="N319" i="1"/>
  <c r="M319" i="1"/>
  <c r="L319" i="1"/>
  <c r="K319" i="1"/>
  <c r="J319" i="1"/>
  <c r="I319" i="1"/>
  <c r="H319" i="1"/>
  <c r="F317" i="1"/>
  <c r="E317" i="1"/>
  <c r="G317" i="1" s="1"/>
  <c r="C317" i="1"/>
  <c r="C311" i="1" s="1"/>
  <c r="B317" i="1"/>
  <c r="C316" i="1"/>
  <c r="Y315" i="1"/>
  <c r="V315" i="1"/>
  <c r="T315" i="1"/>
  <c r="B315" i="1" s="1"/>
  <c r="E315" i="1"/>
  <c r="C314" i="1"/>
  <c r="B314" i="1"/>
  <c r="AE313" i="1"/>
  <c r="AD313" i="1"/>
  <c r="AC313" i="1"/>
  <c r="AB313" i="1"/>
  <c r="AA313" i="1"/>
  <c r="Z313" i="1"/>
  <c r="Y313" i="1"/>
  <c r="X313" i="1"/>
  <c r="W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E311" i="1"/>
  <c r="D311" i="1"/>
  <c r="B311" i="1"/>
  <c r="AE310" i="1"/>
  <c r="AD310" i="1"/>
  <c r="AC310" i="1"/>
  <c r="AB310" i="1"/>
  <c r="AA310" i="1"/>
  <c r="AA306" i="1" s="1"/>
  <c r="Z310" i="1"/>
  <c r="Y310" i="1"/>
  <c r="X310" i="1"/>
  <c r="W310" i="1"/>
  <c r="V310" i="1"/>
  <c r="U310" i="1"/>
  <c r="T310" i="1"/>
  <c r="S310" i="1"/>
  <c r="R310" i="1"/>
  <c r="Q310" i="1"/>
  <c r="P310" i="1"/>
  <c r="O310" i="1"/>
  <c r="O306" i="1" s="1"/>
  <c r="O375" i="1" s="1"/>
  <c r="N310" i="1"/>
  <c r="M310" i="1"/>
  <c r="L310" i="1"/>
  <c r="K310" i="1"/>
  <c r="K306" i="1" s="1"/>
  <c r="J310" i="1"/>
  <c r="I310" i="1"/>
  <c r="H310" i="1"/>
  <c r="AE309" i="1"/>
  <c r="AD309" i="1"/>
  <c r="AD378" i="1" s="1"/>
  <c r="AC309" i="1"/>
  <c r="AC378" i="1" s="1"/>
  <c r="AB309" i="1"/>
  <c r="AB378" i="1" s="1"/>
  <c r="AA309" i="1"/>
  <c r="AA378" i="1" s="1"/>
  <c r="Z309" i="1"/>
  <c r="Z378" i="1" s="1"/>
  <c r="Y309" i="1"/>
  <c r="Y378" i="1" s="1"/>
  <c r="X309" i="1"/>
  <c r="X378" i="1" s="1"/>
  <c r="W309" i="1"/>
  <c r="W378" i="1" s="1"/>
  <c r="V309" i="1"/>
  <c r="V378" i="1" s="1"/>
  <c r="U309" i="1"/>
  <c r="U378" i="1" s="1"/>
  <c r="T309" i="1"/>
  <c r="T378" i="1" s="1"/>
  <c r="S309" i="1"/>
  <c r="S378" i="1" s="1"/>
  <c r="R309" i="1"/>
  <c r="R378" i="1" s="1"/>
  <c r="Q309" i="1"/>
  <c r="Q378" i="1" s="1"/>
  <c r="P309" i="1"/>
  <c r="P378" i="1" s="1"/>
  <c r="O309" i="1"/>
  <c r="O378" i="1" s="1"/>
  <c r="N309" i="1"/>
  <c r="N378" i="1" s="1"/>
  <c r="M309" i="1"/>
  <c r="M378" i="1" s="1"/>
  <c r="L309" i="1"/>
  <c r="L378" i="1" s="1"/>
  <c r="K309" i="1"/>
  <c r="K378" i="1" s="1"/>
  <c r="J309" i="1"/>
  <c r="J378" i="1" s="1"/>
  <c r="I309" i="1"/>
  <c r="I378" i="1" s="1"/>
  <c r="H309" i="1"/>
  <c r="H378" i="1" s="1"/>
  <c r="E309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S377" i="1" s="1"/>
  <c r="Q308" i="1"/>
  <c r="P308" i="1"/>
  <c r="O308" i="1"/>
  <c r="N308" i="1"/>
  <c r="M308" i="1"/>
  <c r="L308" i="1"/>
  <c r="K308" i="1"/>
  <c r="J308" i="1"/>
  <c r="I308" i="1"/>
  <c r="H308" i="1"/>
  <c r="AE307" i="1"/>
  <c r="AD307" i="1"/>
  <c r="AC307" i="1"/>
  <c r="AB307" i="1"/>
  <c r="AA307" i="1"/>
  <c r="Z307" i="1"/>
  <c r="X307" i="1"/>
  <c r="W307" i="1"/>
  <c r="V307" i="1"/>
  <c r="U307" i="1"/>
  <c r="T307" i="1"/>
  <c r="S307" i="1"/>
  <c r="R307" i="1"/>
  <c r="Q307" i="1"/>
  <c r="O307" i="1"/>
  <c r="N307" i="1"/>
  <c r="M307" i="1"/>
  <c r="M306" i="1" s="1"/>
  <c r="L307" i="1"/>
  <c r="K307" i="1"/>
  <c r="J307" i="1"/>
  <c r="I307" i="1"/>
  <c r="I306" i="1" s="1"/>
  <c r="H307" i="1"/>
  <c r="AD306" i="1"/>
  <c r="AB306" i="1"/>
  <c r="Z306" i="1"/>
  <c r="X306" i="1"/>
  <c r="T306" i="1"/>
  <c r="N306" i="1"/>
  <c r="L306" i="1"/>
  <c r="J306" i="1"/>
  <c r="H306" i="1"/>
  <c r="C304" i="1"/>
  <c r="C303" i="1"/>
  <c r="AD302" i="1"/>
  <c r="B302" i="1" s="1"/>
  <c r="T302" i="1"/>
  <c r="N302" i="1"/>
  <c r="E302" i="1"/>
  <c r="D302" i="1" s="1"/>
  <c r="D300" i="1" s="1"/>
  <c r="C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E300" i="1"/>
  <c r="E298" i="1"/>
  <c r="G298" i="1" s="1"/>
  <c r="D298" i="1"/>
  <c r="D286" i="1" s="1"/>
  <c r="C298" i="1"/>
  <c r="B298" i="1"/>
  <c r="C297" i="1"/>
  <c r="E296" i="1"/>
  <c r="F296" i="1" s="1"/>
  <c r="C296" i="1"/>
  <c r="C294" i="1" s="1"/>
  <c r="B296" i="1"/>
  <c r="C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E294" i="1"/>
  <c r="G294" i="1" s="1"/>
  <c r="B294" i="1"/>
  <c r="F294" i="1" s="1"/>
  <c r="C292" i="1"/>
  <c r="C291" i="1"/>
  <c r="AD290" i="1"/>
  <c r="V290" i="1"/>
  <c r="T290" i="1"/>
  <c r="N290" i="1"/>
  <c r="L290" i="1"/>
  <c r="E290" i="1"/>
  <c r="E289" i="1"/>
  <c r="C289" i="1"/>
  <c r="B289" i="1"/>
  <c r="AE288" i="1"/>
  <c r="AD288" i="1"/>
  <c r="AC288" i="1"/>
  <c r="AB288" i="1"/>
  <c r="AA288" i="1"/>
  <c r="Z288" i="1"/>
  <c r="Y288" i="1"/>
  <c r="X288" i="1"/>
  <c r="W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Q282" i="1" s="1"/>
  <c r="P286" i="1"/>
  <c r="O286" i="1"/>
  <c r="N286" i="1"/>
  <c r="M286" i="1"/>
  <c r="M282" i="1" s="1"/>
  <c r="L286" i="1"/>
  <c r="K286" i="1"/>
  <c r="J286" i="1"/>
  <c r="I286" i="1"/>
  <c r="I282" i="1" s="1"/>
  <c r="H286" i="1"/>
  <c r="E286" i="1"/>
  <c r="C286" i="1"/>
  <c r="B286" i="1"/>
  <c r="G285" i="1"/>
  <c r="F285" i="1"/>
  <c r="AE284" i="1"/>
  <c r="AC284" i="1"/>
  <c r="AB284" i="1"/>
  <c r="AB377" i="1" s="1"/>
  <c r="AA284" i="1"/>
  <c r="Z284" i="1"/>
  <c r="Z377" i="1" s="1"/>
  <c r="Y284" i="1"/>
  <c r="X284" i="1"/>
  <c r="X377" i="1" s="1"/>
  <c r="W284" i="1"/>
  <c r="U284" i="1"/>
  <c r="T284" i="1"/>
  <c r="T377" i="1" s="1"/>
  <c r="R284" i="1"/>
  <c r="Q284" i="1"/>
  <c r="Q377" i="1" s="1"/>
  <c r="P284" i="1"/>
  <c r="O284" i="1"/>
  <c r="N284" i="1"/>
  <c r="N377" i="1" s="1"/>
  <c r="M284" i="1"/>
  <c r="M377" i="1" s="1"/>
  <c r="L284" i="1"/>
  <c r="K284" i="1"/>
  <c r="J284" i="1"/>
  <c r="J377" i="1" s="1"/>
  <c r="I284" i="1"/>
  <c r="I377" i="1" s="1"/>
  <c r="H284" i="1"/>
  <c r="E284" i="1"/>
  <c r="AE283" i="1"/>
  <c r="AE376" i="1" s="1"/>
  <c r="AD283" i="1"/>
  <c r="AC283" i="1"/>
  <c r="AB283" i="1"/>
  <c r="AB376" i="1" s="1"/>
  <c r="AA283" i="1"/>
  <c r="AA376" i="1" s="1"/>
  <c r="Z283" i="1"/>
  <c r="Y283" i="1"/>
  <c r="X283" i="1"/>
  <c r="X376" i="1" s="1"/>
  <c r="W283" i="1"/>
  <c r="W376" i="1" s="1"/>
  <c r="V283" i="1"/>
  <c r="U283" i="1"/>
  <c r="U376" i="1" s="1"/>
  <c r="T283" i="1"/>
  <c r="T376" i="1" s="1"/>
  <c r="S283" i="1"/>
  <c r="S376" i="1" s="1"/>
  <c r="R283" i="1"/>
  <c r="Q283" i="1"/>
  <c r="P283" i="1"/>
  <c r="O283" i="1"/>
  <c r="O376" i="1" s="1"/>
  <c r="N283" i="1"/>
  <c r="M283" i="1"/>
  <c r="L283" i="1"/>
  <c r="L376" i="1" s="1"/>
  <c r="K283" i="1"/>
  <c r="K376" i="1" s="1"/>
  <c r="J283" i="1"/>
  <c r="I283" i="1"/>
  <c r="H283" i="1"/>
  <c r="H376" i="1" s="1"/>
  <c r="C283" i="1"/>
  <c r="B283" i="1"/>
  <c r="AE282" i="1"/>
  <c r="AB282" i="1"/>
  <c r="AB375" i="1" s="1"/>
  <c r="AB374" i="1" s="1"/>
  <c r="AA282" i="1"/>
  <c r="X282" i="1"/>
  <c r="X375" i="1" s="1"/>
  <c r="X374" i="1" s="1"/>
  <c r="W282" i="1"/>
  <c r="T282" i="1"/>
  <c r="T375" i="1" s="1"/>
  <c r="T374" i="1" s="1"/>
  <c r="S282" i="1"/>
  <c r="O282" i="1"/>
  <c r="K282" i="1"/>
  <c r="C278" i="1"/>
  <c r="G277" i="1"/>
  <c r="E277" i="1"/>
  <c r="F277" i="1" s="1"/>
  <c r="C277" i="1"/>
  <c r="C270" i="1" s="1"/>
  <c r="B277" i="1"/>
  <c r="AD276" i="1"/>
  <c r="C276" i="1" s="1"/>
  <c r="E276" i="1"/>
  <c r="D276" i="1"/>
  <c r="B276" i="1"/>
  <c r="E275" i="1"/>
  <c r="D275" i="1"/>
  <c r="D274" i="1" s="1"/>
  <c r="C275" i="1"/>
  <c r="G275" i="1" s="1"/>
  <c r="B275" i="1"/>
  <c r="F275" i="1" s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E274" i="1"/>
  <c r="AE272" i="1"/>
  <c r="AE372" i="1" s="1"/>
  <c r="AE390" i="1" s="1"/>
  <c r="AD272" i="1"/>
  <c r="AD372" i="1" s="1"/>
  <c r="AD390" i="1" s="1"/>
  <c r="AC272" i="1"/>
  <c r="AC372" i="1" s="1"/>
  <c r="AC390" i="1" s="1"/>
  <c r="AB272" i="1"/>
  <c r="AA272" i="1"/>
  <c r="Z272" i="1"/>
  <c r="Z372" i="1" s="1"/>
  <c r="Z390" i="1" s="1"/>
  <c r="Y272" i="1"/>
  <c r="Y372" i="1" s="1"/>
  <c r="Y390" i="1" s="1"/>
  <c r="X272" i="1"/>
  <c r="W272" i="1"/>
  <c r="W372" i="1" s="1"/>
  <c r="W390" i="1" s="1"/>
  <c r="V272" i="1"/>
  <c r="V372" i="1" s="1"/>
  <c r="V390" i="1" s="1"/>
  <c r="U272" i="1"/>
  <c r="U372" i="1" s="1"/>
  <c r="U390" i="1" s="1"/>
  <c r="T272" i="1"/>
  <c r="S272" i="1"/>
  <c r="S372" i="1" s="1"/>
  <c r="S390" i="1" s="1"/>
  <c r="R272" i="1"/>
  <c r="R372" i="1" s="1"/>
  <c r="R390" i="1" s="1"/>
  <c r="Q272" i="1"/>
  <c r="Q372" i="1" s="1"/>
  <c r="Q390" i="1" s="1"/>
  <c r="P272" i="1"/>
  <c r="O272" i="1"/>
  <c r="O372" i="1" s="1"/>
  <c r="O390" i="1" s="1"/>
  <c r="N272" i="1"/>
  <c r="N372" i="1" s="1"/>
  <c r="N390" i="1" s="1"/>
  <c r="M272" i="1"/>
  <c r="M372" i="1" s="1"/>
  <c r="M390" i="1" s="1"/>
  <c r="L272" i="1"/>
  <c r="K272" i="1"/>
  <c r="J272" i="1"/>
  <c r="J372" i="1" s="1"/>
  <c r="J390" i="1" s="1"/>
  <c r="I272" i="1"/>
  <c r="I372" i="1" s="1"/>
  <c r="I390" i="1" s="1"/>
  <c r="H272" i="1"/>
  <c r="E272" i="1"/>
  <c r="E372" i="1" s="1"/>
  <c r="D272" i="1"/>
  <c r="C272" i="1"/>
  <c r="C372" i="1" s="1"/>
  <c r="C390" i="1" s="1"/>
  <c r="B272" i="1"/>
  <c r="B372" i="1" s="1"/>
  <c r="B390" i="1" s="1"/>
  <c r="AE271" i="1"/>
  <c r="AE369" i="1" s="1"/>
  <c r="AD271" i="1"/>
  <c r="AD369" i="1" s="1"/>
  <c r="AC271" i="1"/>
  <c r="AC369" i="1" s="1"/>
  <c r="AB271" i="1"/>
  <c r="AB369" i="1" s="1"/>
  <c r="AA271" i="1"/>
  <c r="AA369" i="1" s="1"/>
  <c r="Z271" i="1"/>
  <c r="Z369" i="1" s="1"/>
  <c r="Y271" i="1"/>
  <c r="Y369" i="1" s="1"/>
  <c r="X271" i="1"/>
  <c r="X369" i="1" s="1"/>
  <c r="W271" i="1"/>
  <c r="W369" i="1" s="1"/>
  <c r="W368" i="1" s="1"/>
  <c r="V271" i="1"/>
  <c r="V369" i="1" s="1"/>
  <c r="U271" i="1"/>
  <c r="T271" i="1"/>
  <c r="T369" i="1" s="1"/>
  <c r="S271" i="1"/>
  <c r="S369" i="1" s="1"/>
  <c r="R271" i="1"/>
  <c r="R369" i="1" s="1"/>
  <c r="Q271" i="1"/>
  <c r="Q369" i="1" s="1"/>
  <c r="P271" i="1"/>
  <c r="P369" i="1" s="1"/>
  <c r="O271" i="1"/>
  <c r="O369" i="1" s="1"/>
  <c r="N271" i="1"/>
  <c r="N369" i="1" s="1"/>
  <c r="M271" i="1"/>
  <c r="M369" i="1" s="1"/>
  <c r="L271" i="1"/>
  <c r="L369" i="1" s="1"/>
  <c r="K271" i="1"/>
  <c r="K369" i="1" s="1"/>
  <c r="J271" i="1"/>
  <c r="J369" i="1" s="1"/>
  <c r="I271" i="1"/>
  <c r="I369" i="1" s="1"/>
  <c r="I368" i="1" s="1"/>
  <c r="H271" i="1"/>
  <c r="H369" i="1" s="1"/>
  <c r="E271" i="1"/>
  <c r="D271" i="1"/>
  <c r="D369" i="1" s="1"/>
  <c r="C271" i="1"/>
  <c r="C369" i="1" s="1"/>
  <c r="B271" i="1"/>
  <c r="B369" i="1" s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E270" i="1"/>
  <c r="B270" i="1"/>
  <c r="F270" i="1" s="1"/>
  <c r="AE269" i="1"/>
  <c r="AE371" i="1" s="1"/>
  <c r="AD269" i="1"/>
  <c r="AD371" i="1" s="1"/>
  <c r="AC269" i="1"/>
  <c r="AC371" i="1" s="1"/>
  <c r="AB269" i="1"/>
  <c r="AB371" i="1" s="1"/>
  <c r="AA269" i="1"/>
  <c r="AA371" i="1" s="1"/>
  <c r="Z269" i="1"/>
  <c r="Z371" i="1" s="1"/>
  <c r="Y269" i="1"/>
  <c r="X269" i="1"/>
  <c r="X371" i="1" s="1"/>
  <c r="W269" i="1"/>
  <c r="W371" i="1" s="1"/>
  <c r="V269" i="1"/>
  <c r="V371" i="1" s="1"/>
  <c r="U269" i="1"/>
  <c r="U371" i="1" s="1"/>
  <c r="T269" i="1"/>
  <c r="T371" i="1" s="1"/>
  <c r="S269" i="1"/>
  <c r="S371" i="1" s="1"/>
  <c r="R269" i="1"/>
  <c r="R371" i="1" s="1"/>
  <c r="Q269" i="1"/>
  <c r="Q371" i="1" s="1"/>
  <c r="P269" i="1"/>
  <c r="P371" i="1" s="1"/>
  <c r="O269" i="1"/>
  <c r="O371" i="1" s="1"/>
  <c r="N269" i="1"/>
  <c r="N371" i="1" s="1"/>
  <c r="M269" i="1"/>
  <c r="M371" i="1" s="1"/>
  <c r="L269" i="1"/>
  <c r="L371" i="1" s="1"/>
  <c r="K269" i="1"/>
  <c r="K371" i="1" s="1"/>
  <c r="J269" i="1"/>
  <c r="J371" i="1" s="1"/>
  <c r="I269" i="1"/>
  <c r="H269" i="1"/>
  <c r="H371" i="1" s="1"/>
  <c r="E269" i="1"/>
  <c r="E371" i="1" s="1"/>
  <c r="D269" i="1"/>
  <c r="D371" i="1" s="1"/>
  <c r="AE268" i="1"/>
  <c r="AE370" i="1" s="1"/>
  <c r="AD268" i="1"/>
  <c r="AD370" i="1" s="1"/>
  <c r="AC268" i="1"/>
  <c r="AC370" i="1" s="1"/>
  <c r="AB268" i="1"/>
  <c r="AA268" i="1"/>
  <c r="AA370" i="1" s="1"/>
  <c r="Z268" i="1"/>
  <c r="Z370" i="1" s="1"/>
  <c r="Y268" i="1"/>
  <c r="Y370" i="1" s="1"/>
  <c r="X268" i="1"/>
  <c r="W268" i="1"/>
  <c r="V268" i="1"/>
  <c r="V370" i="1" s="1"/>
  <c r="U268" i="1"/>
  <c r="U370" i="1" s="1"/>
  <c r="T268" i="1"/>
  <c r="S268" i="1"/>
  <c r="S370" i="1" s="1"/>
  <c r="S368" i="1" s="1"/>
  <c r="R268" i="1"/>
  <c r="R370" i="1" s="1"/>
  <c r="Q268" i="1"/>
  <c r="Q370" i="1" s="1"/>
  <c r="P268" i="1"/>
  <c r="O268" i="1"/>
  <c r="O370" i="1" s="1"/>
  <c r="N268" i="1"/>
  <c r="N370" i="1" s="1"/>
  <c r="M268" i="1"/>
  <c r="M370" i="1" s="1"/>
  <c r="L268" i="1"/>
  <c r="K268" i="1"/>
  <c r="K370" i="1" s="1"/>
  <c r="J268" i="1"/>
  <c r="J370" i="1" s="1"/>
  <c r="I268" i="1"/>
  <c r="I370" i="1" s="1"/>
  <c r="H268" i="1"/>
  <c r="E268" i="1"/>
  <c r="E370" i="1" s="1"/>
  <c r="C268" i="1"/>
  <c r="C370" i="1" s="1"/>
  <c r="G370" i="1" s="1"/>
  <c r="B268" i="1"/>
  <c r="B370" i="1" s="1"/>
  <c r="AE267" i="1"/>
  <c r="AD267" i="1"/>
  <c r="AA267" i="1"/>
  <c r="Z267" i="1"/>
  <c r="W267" i="1"/>
  <c r="V267" i="1"/>
  <c r="S267" i="1"/>
  <c r="R267" i="1"/>
  <c r="O267" i="1"/>
  <c r="N267" i="1"/>
  <c r="K267" i="1"/>
  <c r="J267" i="1"/>
  <c r="Z263" i="1"/>
  <c r="N261" i="1"/>
  <c r="G257" i="1"/>
  <c r="F257" i="1"/>
  <c r="S256" i="1"/>
  <c r="AE255" i="1"/>
  <c r="AD255" i="1"/>
  <c r="AD388" i="1" s="1"/>
  <c r="AC255" i="1"/>
  <c r="AC388" i="1" s="1"/>
  <c r="AB255" i="1"/>
  <c r="AA255" i="1"/>
  <c r="Z255" i="1"/>
  <c r="Z388" i="1" s="1"/>
  <c r="Y255" i="1"/>
  <c r="Y388" i="1" s="1"/>
  <c r="X255" i="1"/>
  <c r="W255" i="1"/>
  <c r="W388" i="1" s="1"/>
  <c r="V255" i="1"/>
  <c r="V388" i="1" s="1"/>
  <c r="U255" i="1"/>
  <c r="U388" i="1" s="1"/>
  <c r="T255" i="1"/>
  <c r="S255" i="1"/>
  <c r="R255" i="1"/>
  <c r="R388" i="1" s="1"/>
  <c r="Q255" i="1"/>
  <c r="Q388" i="1" s="1"/>
  <c r="P255" i="1"/>
  <c r="O255" i="1"/>
  <c r="N255" i="1"/>
  <c r="N388" i="1" s="1"/>
  <c r="M255" i="1"/>
  <c r="M388" i="1" s="1"/>
  <c r="L255" i="1"/>
  <c r="K255" i="1"/>
  <c r="J255" i="1"/>
  <c r="J388" i="1" s="1"/>
  <c r="I255" i="1"/>
  <c r="I388" i="1" s="1"/>
  <c r="H255" i="1"/>
  <c r="AE254" i="1"/>
  <c r="AE387" i="1" s="1"/>
  <c r="AD254" i="1"/>
  <c r="AD387" i="1" s="1"/>
  <c r="AC254" i="1"/>
  <c r="AC387" i="1" s="1"/>
  <c r="AB254" i="1"/>
  <c r="AB387" i="1" s="1"/>
  <c r="AA254" i="1"/>
  <c r="AA387" i="1" s="1"/>
  <c r="Z254" i="1"/>
  <c r="Z387" i="1" s="1"/>
  <c r="Y254" i="1"/>
  <c r="Y387" i="1" s="1"/>
  <c r="X254" i="1"/>
  <c r="X387" i="1" s="1"/>
  <c r="W254" i="1"/>
  <c r="W387" i="1" s="1"/>
  <c r="V254" i="1"/>
  <c r="V387" i="1" s="1"/>
  <c r="U254" i="1"/>
  <c r="T254" i="1"/>
  <c r="T387" i="1" s="1"/>
  <c r="S254" i="1"/>
  <c r="S387" i="1" s="1"/>
  <c r="R254" i="1"/>
  <c r="R387" i="1" s="1"/>
  <c r="Q254" i="1"/>
  <c r="Q387" i="1" s="1"/>
  <c r="P254" i="1"/>
  <c r="P387" i="1" s="1"/>
  <c r="O254" i="1"/>
  <c r="O387" i="1" s="1"/>
  <c r="N254" i="1"/>
  <c r="N387" i="1" s="1"/>
  <c r="M254" i="1"/>
  <c r="L254" i="1"/>
  <c r="L387" i="1" s="1"/>
  <c r="K254" i="1"/>
  <c r="K387" i="1" s="1"/>
  <c r="J254" i="1"/>
  <c r="J387" i="1" s="1"/>
  <c r="I254" i="1"/>
  <c r="I387" i="1" s="1"/>
  <c r="H254" i="1"/>
  <c r="H387" i="1" s="1"/>
  <c r="C254" i="1"/>
  <c r="Q253" i="1"/>
  <c r="C246" i="1"/>
  <c r="C245" i="1"/>
  <c r="AD244" i="1"/>
  <c r="C244" i="1" s="1"/>
  <c r="AA244" i="1"/>
  <c r="B244" i="1"/>
  <c r="E243" i="1"/>
  <c r="G243" i="1" s="1"/>
  <c r="D243" i="1"/>
  <c r="C243" i="1"/>
  <c r="B243" i="1"/>
  <c r="B237" i="1" s="1"/>
  <c r="AE242" i="1"/>
  <c r="AD242" i="1"/>
  <c r="AC242" i="1"/>
  <c r="AB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B242" i="1" s="1"/>
  <c r="AE238" i="1"/>
  <c r="AE249" i="1" s="1"/>
  <c r="AD238" i="1"/>
  <c r="AC238" i="1"/>
  <c r="AB238" i="1"/>
  <c r="AB249" i="1" s="1"/>
  <c r="Z238" i="1"/>
  <c r="Y238" i="1"/>
  <c r="X238" i="1"/>
  <c r="X249" i="1" s="1"/>
  <c r="W238" i="1"/>
  <c r="V238" i="1"/>
  <c r="U238" i="1"/>
  <c r="T238" i="1"/>
  <c r="T249" i="1" s="1"/>
  <c r="R238" i="1"/>
  <c r="Q238" i="1"/>
  <c r="P238" i="1"/>
  <c r="O238" i="1"/>
  <c r="N238" i="1"/>
  <c r="M238" i="1"/>
  <c r="L238" i="1"/>
  <c r="K238" i="1"/>
  <c r="J238" i="1"/>
  <c r="I238" i="1"/>
  <c r="H238" i="1"/>
  <c r="C238" i="1"/>
  <c r="B238" i="1"/>
  <c r="AE237" i="1"/>
  <c r="AD237" i="1"/>
  <c r="AC237" i="1"/>
  <c r="AC236" i="1" s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E237" i="1"/>
  <c r="D237" i="1"/>
  <c r="C237" i="1"/>
  <c r="AE236" i="1"/>
  <c r="W236" i="1"/>
  <c r="S236" i="1"/>
  <c r="R236" i="1"/>
  <c r="Q236" i="1"/>
  <c r="O236" i="1"/>
  <c r="N236" i="1"/>
  <c r="K236" i="1"/>
  <c r="J236" i="1"/>
  <c r="C236" i="1"/>
  <c r="G234" i="1"/>
  <c r="E234" i="1"/>
  <c r="C234" i="1"/>
  <c r="B234" i="1"/>
  <c r="F233" i="1"/>
  <c r="E233" i="1"/>
  <c r="C233" i="1"/>
  <c r="B233" i="1"/>
  <c r="G232" i="1"/>
  <c r="E232" i="1"/>
  <c r="C232" i="1"/>
  <c r="B232" i="1"/>
  <c r="G231" i="1"/>
  <c r="E231" i="1"/>
  <c r="C231" i="1"/>
  <c r="C230" i="1" s="1"/>
  <c r="B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B230" i="1" s="1"/>
  <c r="F228" i="1"/>
  <c r="E228" i="1"/>
  <c r="C228" i="1"/>
  <c r="G228" i="1" s="1"/>
  <c r="B228" i="1"/>
  <c r="E227" i="1"/>
  <c r="G227" i="1" s="1"/>
  <c r="C227" i="1"/>
  <c r="B227" i="1"/>
  <c r="E226" i="1"/>
  <c r="G226" i="1" s="1"/>
  <c r="D226" i="1"/>
  <c r="D224" i="1" s="1"/>
  <c r="C226" i="1"/>
  <c r="B226" i="1"/>
  <c r="F226" i="1" s="1"/>
  <c r="F225" i="1"/>
  <c r="E225" i="1"/>
  <c r="C225" i="1"/>
  <c r="G225" i="1" s="1"/>
  <c r="B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B224" i="1" s="1"/>
  <c r="C224" i="1"/>
  <c r="E222" i="1"/>
  <c r="C222" i="1"/>
  <c r="B222" i="1"/>
  <c r="B210" i="1" s="1"/>
  <c r="F221" i="1"/>
  <c r="E221" i="1"/>
  <c r="C221" i="1"/>
  <c r="G221" i="1" s="1"/>
  <c r="B221" i="1"/>
  <c r="AA220" i="1"/>
  <c r="C220" i="1"/>
  <c r="B220" i="1"/>
  <c r="E219" i="1"/>
  <c r="D219" i="1"/>
  <c r="C219" i="1"/>
  <c r="C218" i="1" s="1"/>
  <c r="B219" i="1"/>
  <c r="AE218" i="1"/>
  <c r="AD218" i="1"/>
  <c r="AC218" i="1"/>
  <c r="AB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B218" i="1" s="1"/>
  <c r="F216" i="1"/>
  <c r="E216" i="1"/>
  <c r="C216" i="1"/>
  <c r="G216" i="1" s="1"/>
  <c r="B216" i="1"/>
  <c r="E215" i="1"/>
  <c r="C215" i="1"/>
  <c r="B215" i="1"/>
  <c r="B209" i="1" s="1"/>
  <c r="B250" i="1" s="1"/>
  <c r="AA214" i="1"/>
  <c r="Z214" i="1"/>
  <c r="E214" i="1"/>
  <c r="D214" i="1"/>
  <c r="F213" i="1"/>
  <c r="E213" i="1"/>
  <c r="C213" i="1"/>
  <c r="C207" i="1" s="1"/>
  <c r="B213" i="1"/>
  <c r="AE212" i="1"/>
  <c r="AD212" i="1"/>
  <c r="AC212" i="1"/>
  <c r="AB212" i="1"/>
  <c r="AA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D210" i="1"/>
  <c r="C210" i="1"/>
  <c r="AE209" i="1"/>
  <c r="AD209" i="1"/>
  <c r="AC209" i="1"/>
  <c r="AC250" i="1" s="1"/>
  <c r="AB209" i="1"/>
  <c r="AA209" i="1"/>
  <c r="Z209" i="1"/>
  <c r="Y209" i="1"/>
  <c r="Y250" i="1" s="1"/>
  <c r="X209" i="1"/>
  <c r="W209" i="1"/>
  <c r="V209" i="1"/>
  <c r="U209" i="1"/>
  <c r="U250" i="1" s="1"/>
  <c r="T209" i="1"/>
  <c r="S209" i="1"/>
  <c r="R209" i="1"/>
  <c r="Q209" i="1"/>
  <c r="Q250" i="1" s="1"/>
  <c r="P209" i="1"/>
  <c r="O209" i="1"/>
  <c r="N209" i="1"/>
  <c r="M209" i="1"/>
  <c r="M250" i="1" s="1"/>
  <c r="L209" i="1"/>
  <c r="K209" i="1"/>
  <c r="J209" i="1"/>
  <c r="I209" i="1"/>
  <c r="I250" i="1" s="1"/>
  <c r="H209" i="1"/>
  <c r="D209" i="1"/>
  <c r="C209" i="1"/>
  <c r="AE208" i="1"/>
  <c r="AD208" i="1"/>
  <c r="AC208" i="1"/>
  <c r="AB208" i="1"/>
  <c r="Y208" i="1"/>
  <c r="X208" i="1"/>
  <c r="W208" i="1"/>
  <c r="V208" i="1"/>
  <c r="U208" i="1"/>
  <c r="T208" i="1"/>
  <c r="S208" i="1"/>
  <c r="R208" i="1"/>
  <c r="Q208" i="1"/>
  <c r="Q206" i="1" s="1"/>
  <c r="P208" i="1"/>
  <c r="O208" i="1"/>
  <c r="N208" i="1"/>
  <c r="M208" i="1"/>
  <c r="L208" i="1"/>
  <c r="K208" i="1"/>
  <c r="J208" i="1"/>
  <c r="I208" i="1"/>
  <c r="I206" i="1" s="1"/>
  <c r="H208" i="1"/>
  <c r="AE207" i="1"/>
  <c r="AD207" i="1"/>
  <c r="AD206" i="1" s="1"/>
  <c r="AC207" i="1"/>
  <c r="AB207" i="1"/>
  <c r="AA207" i="1"/>
  <c r="Z207" i="1"/>
  <c r="Y207" i="1"/>
  <c r="X207" i="1"/>
  <c r="W207" i="1"/>
  <c r="W248" i="1" s="1"/>
  <c r="V207" i="1"/>
  <c r="V206" i="1" s="1"/>
  <c r="U207" i="1"/>
  <c r="T207" i="1"/>
  <c r="S207" i="1"/>
  <c r="R207" i="1"/>
  <c r="R206" i="1" s="1"/>
  <c r="Q207" i="1"/>
  <c r="P207" i="1"/>
  <c r="O207" i="1"/>
  <c r="N207" i="1"/>
  <c r="N206" i="1" s="1"/>
  <c r="M207" i="1"/>
  <c r="L207" i="1"/>
  <c r="K207" i="1"/>
  <c r="J207" i="1"/>
  <c r="J206" i="1" s="1"/>
  <c r="I207" i="1"/>
  <c r="H207" i="1"/>
  <c r="E207" i="1"/>
  <c r="AC206" i="1"/>
  <c r="AB206" i="1"/>
  <c r="Y206" i="1"/>
  <c r="X206" i="1"/>
  <c r="T206" i="1"/>
  <c r="S206" i="1"/>
  <c r="P206" i="1"/>
  <c r="M206" i="1"/>
  <c r="L206" i="1"/>
  <c r="H206" i="1"/>
  <c r="E204" i="1"/>
  <c r="F204" i="1" s="1"/>
  <c r="C204" i="1"/>
  <c r="B204" i="1"/>
  <c r="F203" i="1"/>
  <c r="E203" i="1"/>
  <c r="C203" i="1"/>
  <c r="G203" i="1" s="1"/>
  <c r="B203" i="1"/>
  <c r="E202" i="1"/>
  <c r="G202" i="1" s="1"/>
  <c r="C202" i="1"/>
  <c r="C200" i="1" s="1"/>
  <c r="B202" i="1"/>
  <c r="E201" i="1"/>
  <c r="G201" i="1" s="1"/>
  <c r="C201" i="1"/>
  <c r="B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F198" i="1"/>
  <c r="E198" i="1"/>
  <c r="C198" i="1"/>
  <c r="B198" i="1"/>
  <c r="G197" i="1"/>
  <c r="E197" i="1"/>
  <c r="F197" i="1" s="1"/>
  <c r="C197" i="1"/>
  <c r="B197" i="1"/>
  <c r="Z196" i="1"/>
  <c r="Z190" i="1" s="1"/>
  <c r="Y196" i="1"/>
  <c r="X196" i="1"/>
  <c r="V196" i="1"/>
  <c r="B196" i="1"/>
  <c r="F195" i="1"/>
  <c r="E195" i="1"/>
  <c r="G195" i="1" s="1"/>
  <c r="C195" i="1"/>
  <c r="B195" i="1"/>
  <c r="AE194" i="1"/>
  <c r="AD194" i="1"/>
  <c r="AC194" i="1"/>
  <c r="AB194" i="1"/>
  <c r="AA194" i="1"/>
  <c r="Z194" i="1"/>
  <c r="Y194" i="1"/>
  <c r="X194" i="1"/>
  <c r="W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AE192" i="1"/>
  <c r="AE263" i="1" s="1"/>
  <c r="AD192" i="1"/>
  <c r="AD263" i="1" s="1"/>
  <c r="AC192" i="1"/>
  <c r="AC263" i="1" s="1"/>
  <c r="AB192" i="1"/>
  <c r="AB263" i="1" s="1"/>
  <c r="AA192" i="1"/>
  <c r="AA263" i="1" s="1"/>
  <c r="Z192" i="1"/>
  <c r="Y192" i="1"/>
  <c r="Y263" i="1" s="1"/>
  <c r="X192" i="1"/>
  <c r="X263" i="1" s="1"/>
  <c r="W192" i="1"/>
  <c r="W263" i="1" s="1"/>
  <c r="V192" i="1"/>
  <c r="V263" i="1" s="1"/>
  <c r="U192" i="1"/>
  <c r="U263" i="1" s="1"/>
  <c r="T192" i="1"/>
  <c r="T263" i="1" s="1"/>
  <c r="S192" i="1"/>
  <c r="S263" i="1" s="1"/>
  <c r="R192" i="1"/>
  <c r="R263" i="1" s="1"/>
  <c r="Q192" i="1"/>
  <c r="Q263" i="1" s="1"/>
  <c r="P192" i="1"/>
  <c r="P263" i="1" s="1"/>
  <c r="O192" i="1"/>
  <c r="N192" i="1"/>
  <c r="N263" i="1" s="1"/>
  <c r="M192" i="1"/>
  <c r="M263" i="1" s="1"/>
  <c r="L192" i="1"/>
  <c r="L263" i="1" s="1"/>
  <c r="K192" i="1"/>
  <c r="K263" i="1" s="1"/>
  <c r="J192" i="1"/>
  <c r="J263" i="1" s="1"/>
  <c r="I192" i="1"/>
  <c r="I263" i="1" s="1"/>
  <c r="H192" i="1"/>
  <c r="H263" i="1" s="1"/>
  <c r="D192" i="1"/>
  <c r="D263" i="1" s="1"/>
  <c r="C192" i="1"/>
  <c r="C263" i="1" s="1"/>
  <c r="AE191" i="1"/>
  <c r="AD191" i="1"/>
  <c r="AD260" i="1" s="1"/>
  <c r="AC191" i="1"/>
  <c r="AB191" i="1"/>
  <c r="AB260" i="1" s="1"/>
  <c r="AA191" i="1"/>
  <c r="AA260" i="1" s="1"/>
  <c r="Z191" i="1"/>
  <c r="Z260" i="1" s="1"/>
  <c r="Y191" i="1"/>
  <c r="X191" i="1"/>
  <c r="X260" i="1" s="1"/>
  <c r="W191" i="1"/>
  <c r="W260" i="1" s="1"/>
  <c r="V191" i="1"/>
  <c r="V260" i="1" s="1"/>
  <c r="U191" i="1"/>
  <c r="T191" i="1"/>
  <c r="T260" i="1" s="1"/>
  <c r="S191" i="1"/>
  <c r="S260" i="1" s="1"/>
  <c r="R191" i="1"/>
  <c r="R260" i="1" s="1"/>
  <c r="R259" i="1" s="1"/>
  <c r="Q191" i="1"/>
  <c r="P191" i="1"/>
  <c r="P260" i="1" s="1"/>
  <c r="P259" i="1" s="1"/>
  <c r="O191" i="1"/>
  <c r="N191" i="1"/>
  <c r="N260" i="1" s="1"/>
  <c r="M191" i="1"/>
  <c r="L191" i="1"/>
  <c r="L260" i="1" s="1"/>
  <c r="L259" i="1" s="1"/>
  <c r="K191" i="1"/>
  <c r="K260" i="1" s="1"/>
  <c r="J191" i="1"/>
  <c r="J260" i="1" s="1"/>
  <c r="I191" i="1"/>
  <c r="H191" i="1"/>
  <c r="H260" i="1" s="1"/>
  <c r="G191" i="1"/>
  <c r="E191" i="1"/>
  <c r="D191" i="1"/>
  <c r="D260" i="1" s="1"/>
  <c r="C191" i="1"/>
  <c r="C260" i="1" s="1"/>
  <c r="B191" i="1"/>
  <c r="AE190" i="1"/>
  <c r="AE262" i="1" s="1"/>
  <c r="AD190" i="1"/>
  <c r="AC190" i="1"/>
  <c r="AC262" i="1" s="1"/>
  <c r="AB190" i="1"/>
  <c r="AA190" i="1"/>
  <c r="X190" i="1"/>
  <c r="W190" i="1"/>
  <c r="W262" i="1" s="1"/>
  <c r="U190" i="1"/>
  <c r="U262" i="1" s="1"/>
  <c r="T190" i="1"/>
  <c r="S190" i="1"/>
  <c r="S262" i="1" s="1"/>
  <c r="R190" i="1"/>
  <c r="R262" i="1" s="1"/>
  <c r="Q190" i="1"/>
  <c r="Q262" i="1" s="1"/>
  <c r="P190" i="1"/>
  <c r="P262" i="1" s="1"/>
  <c r="O190" i="1"/>
  <c r="O262" i="1" s="1"/>
  <c r="N190" i="1"/>
  <c r="N262" i="1" s="1"/>
  <c r="M190" i="1"/>
  <c r="M262" i="1" s="1"/>
  <c r="L190" i="1"/>
  <c r="L262" i="1" s="1"/>
  <c r="K190" i="1"/>
  <c r="J190" i="1"/>
  <c r="J262" i="1" s="1"/>
  <c r="I190" i="1"/>
  <c r="I262" i="1" s="1"/>
  <c r="H190" i="1"/>
  <c r="H262" i="1" s="1"/>
  <c r="AE189" i="1"/>
  <c r="AD189" i="1"/>
  <c r="AD261" i="1" s="1"/>
  <c r="AC189" i="1"/>
  <c r="AC261" i="1" s="1"/>
  <c r="AB189" i="1"/>
  <c r="AB261" i="1" s="1"/>
  <c r="AA189" i="1"/>
  <c r="Z189" i="1"/>
  <c r="Z261" i="1" s="1"/>
  <c r="Y189" i="1"/>
  <c r="Y261" i="1" s="1"/>
  <c r="X189" i="1"/>
  <c r="X261" i="1" s="1"/>
  <c r="W189" i="1"/>
  <c r="V189" i="1"/>
  <c r="V261" i="1" s="1"/>
  <c r="U189" i="1"/>
  <c r="T189" i="1"/>
  <c r="T261" i="1" s="1"/>
  <c r="S189" i="1"/>
  <c r="R189" i="1"/>
  <c r="R261" i="1" s="1"/>
  <c r="Q189" i="1"/>
  <c r="Q261" i="1" s="1"/>
  <c r="P189" i="1"/>
  <c r="P261" i="1" s="1"/>
  <c r="O189" i="1"/>
  <c r="N189" i="1"/>
  <c r="N188" i="1" s="1"/>
  <c r="M189" i="1"/>
  <c r="M261" i="1" s="1"/>
  <c r="L189" i="1"/>
  <c r="L261" i="1" s="1"/>
  <c r="K189" i="1"/>
  <c r="J189" i="1"/>
  <c r="J261" i="1" s="1"/>
  <c r="I189" i="1"/>
  <c r="I261" i="1" s="1"/>
  <c r="H189" i="1"/>
  <c r="H261" i="1" s="1"/>
  <c r="D189" i="1"/>
  <c r="C189" i="1"/>
  <c r="C261" i="1" s="1"/>
  <c r="B189" i="1"/>
  <c r="AB188" i="1"/>
  <c r="X188" i="1"/>
  <c r="T188" i="1"/>
  <c r="P188" i="1"/>
  <c r="M188" i="1"/>
  <c r="L188" i="1"/>
  <c r="H188" i="1"/>
  <c r="E184" i="1"/>
  <c r="G184" i="1" s="1"/>
  <c r="C184" i="1"/>
  <c r="B184" i="1"/>
  <c r="E183" i="1"/>
  <c r="C183" i="1"/>
  <c r="B183" i="1"/>
  <c r="B254" i="1" s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E182" i="1"/>
  <c r="F182" i="1" s="1"/>
  <c r="C182" i="1"/>
  <c r="B182" i="1"/>
  <c r="E180" i="1"/>
  <c r="C180" i="1"/>
  <c r="C255" i="1" s="1"/>
  <c r="C388" i="1" s="1"/>
  <c r="B180" i="1"/>
  <c r="B255" i="1" s="1"/>
  <c r="B388" i="1" s="1"/>
  <c r="E179" i="1"/>
  <c r="G179" i="1" s="1"/>
  <c r="C179" i="1"/>
  <c r="B179" i="1"/>
  <c r="B178" i="1" s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C178" i="1"/>
  <c r="E176" i="1"/>
  <c r="C176" i="1"/>
  <c r="C173" i="1" s="1"/>
  <c r="B176" i="1"/>
  <c r="B175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E175" i="1"/>
  <c r="F175" i="1" s="1"/>
  <c r="C175" i="1"/>
  <c r="AE173" i="1"/>
  <c r="AE256" i="1" s="1"/>
  <c r="AD173" i="1"/>
  <c r="AD256" i="1" s="1"/>
  <c r="AD253" i="1" s="1"/>
  <c r="AC173" i="1"/>
  <c r="AC256" i="1" s="1"/>
  <c r="AC253" i="1" s="1"/>
  <c r="AB173" i="1"/>
  <c r="AB256" i="1" s="1"/>
  <c r="AB253" i="1" s="1"/>
  <c r="AA173" i="1"/>
  <c r="AA256" i="1" s="1"/>
  <c r="Z173" i="1"/>
  <c r="Z256" i="1" s="1"/>
  <c r="Z253" i="1" s="1"/>
  <c r="Y173" i="1"/>
  <c r="X173" i="1"/>
  <c r="X256" i="1" s="1"/>
  <c r="X253" i="1" s="1"/>
  <c r="W173" i="1"/>
  <c r="W256" i="1" s="1"/>
  <c r="V173" i="1"/>
  <c r="V256" i="1" s="1"/>
  <c r="V253" i="1" s="1"/>
  <c r="U173" i="1"/>
  <c r="U256" i="1" s="1"/>
  <c r="T173" i="1"/>
  <c r="T256" i="1" s="1"/>
  <c r="T253" i="1" s="1"/>
  <c r="S173" i="1"/>
  <c r="R173" i="1"/>
  <c r="R256" i="1" s="1"/>
  <c r="R253" i="1" s="1"/>
  <c r="Q173" i="1"/>
  <c r="Q256" i="1" s="1"/>
  <c r="P173" i="1"/>
  <c r="P256" i="1" s="1"/>
  <c r="P253" i="1" s="1"/>
  <c r="O173" i="1"/>
  <c r="O256" i="1" s="1"/>
  <c r="N173" i="1"/>
  <c r="N256" i="1" s="1"/>
  <c r="N253" i="1" s="1"/>
  <c r="M173" i="1"/>
  <c r="M256" i="1" s="1"/>
  <c r="L173" i="1"/>
  <c r="L256" i="1" s="1"/>
  <c r="L253" i="1" s="1"/>
  <c r="K173" i="1"/>
  <c r="K256" i="1" s="1"/>
  <c r="J173" i="1"/>
  <c r="J256" i="1" s="1"/>
  <c r="J253" i="1" s="1"/>
  <c r="I173" i="1"/>
  <c r="H173" i="1"/>
  <c r="H256" i="1" s="1"/>
  <c r="H253" i="1" s="1"/>
  <c r="E173" i="1"/>
  <c r="B173" i="1"/>
  <c r="B256" i="1" s="1"/>
  <c r="AE172" i="1"/>
  <c r="AC172" i="1"/>
  <c r="AB172" i="1"/>
  <c r="AA172" i="1"/>
  <c r="X172" i="1"/>
  <c r="W172" i="1"/>
  <c r="T172" i="1"/>
  <c r="S172" i="1"/>
  <c r="Q172" i="1"/>
  <c r="P172" i="1"/>
  <c r="O172" i="1"/>
  <c r="M172" i="1"/>
  <c r="L172" i="1"/>
  <c r="K172" i="1"/>
  <c r="H172" i="1"/>
  <c r="AE168" i="1"/>
  <c r="AD168" i="1"/>
  <c r="Z168" i="1"/>
  <c r="W168" i="1"/>
  <c r="V168" i="1"/>
  <c r="U168" i="1"/>
  <c r="S168" i="1"/>
  <c r="R168" i="1"/>
  <c r="O168" i="1"/>
  <c r="N168" i="1"/>
  <c r="J168" i="1"/>
  <c r="AC167" i="1"/>
  <c r="Y167" i="1"/>
  <c r="U167" i="1"/>
  <c r="Q167" i="1"/>
  <c r="O167" i="1"/>
  <c r="M167" i="1"/>
  <c r="I167" i="1"/>
  <c r="E167" i="1"/>
  <c r="AC166" i="1"/>
  <c r="AA166" i="1"/>
  <c r="W166" i="1"/>
  <c r="U166" i="1"/>
  <c r="O166" i="1"/>
  <c r="M166" i="1"/>
  <c r="E166" i="1"/>
  <c r="F166" i="1" s="1"/>
  <c r="AB165" i="1"/>
  <c r="AA165" i="1"/>
  <c r="AA164" i="1" s="1"/>
  <c r="X165" i="1"/>
  <c r="W165" i="1"/>
  <c r="T165" i="1"/>
  <c r="S165" i="1"/>
  <c r="P165" i="1"/>
  <c r="M165" i="1"/>
  <c r="L165" i="1"/>
  <c r="K165" i="1"/>
  <c r="H165" i="1"/>
  <c r="D165" i="1"/>
  <c r="C165" i="1"/>
  <c r="AC164" i="1"/>
  <c r="AC157" i="1" s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AA157" i="1"/>
  <c r="E156" i="1"/>
  <c r="C156" i="1"/>
  <c r="B156" i="1"/>
  <c r="G155" i="1"/>
  <c r="F155" i="1"/>
  <c r="E155" i="1"/>
  <c r="C155" i="1"/>
  <c r="B155" i="1"/>
  <c r="G154" i="1"/>
  <c r="E154" i="1"/>
  <c r="C154" i="1"/>
  <c r="B154" i="1"/>
  <c r="F153" i="1"/>
  <c r="E153" i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D152" i="1"/>
  <c r="C152" i="1"/>
  <c r="B152" i="1"/>
  <c r="AE150" i="1"/>
  <c r="AD150" i="1"/>
  <c r="AC150" i="1"/>
  <c r="AC168" i="1" s="1"/>
  <c r="AB150" i="1"/>
  <c r="AB168" i="1" s="1"/>
  <c r="AA150" i="1"/>
  <c r="AA168" i="1" s="1"/>
  <c r="Z150" i="1"/>
  <c r="Y150" i="1"/>
  <c r="Y168" i="1" s="1"/>
  <c r="X150" i="1"/>
  <c r="X168" i="1" s="1"/>
  <c r="W150" i="1"/>
  <c r="V150" i="1"/>
  <c r="U150" i="1"/>
  <c r="T150" i="1"/>
  <c r="T168" i="1" s="1"/>
  <c r="S150" i="1"/>
  <c r="R150" i="1"/>
  <c r="Q150" i="1"/>
  <c r="Q168" i="1" s="1"/>
  <c r="P150" i="1"/>
  <c r="P168" i="1" s="1"/>
  <c r="O150" i="1"/>
  <c r="N150" i="1"/>
  <c r="M150" i="1"/>
  <c r="M168" i="1" s="1"/>
  <c r="L150" i="1"/>
  <c r="L168" i="1" s="1"/>
  <c r="K150" i="1"/>
  <c r="K168" i="1" s="1"/>
  <c r="J150" i="1"/>
  <c r="I150" i="1"/>
  <c r="E150" i="1" s="1"/>
  <c r="H150" i="1"/>
  <c r="D150" i="1"/>
  <c r="AE149" i="1"/>
  <c r="AE165" i="1" s="1"/>
  <c r="AD149" i="1"/>
  <c r="AD165" i="1" s="1"/>
  <c r="AC149" i="1"/>
  <c r="AC165" i="1" s="1"/>
  <c r="AB149" i="1"/>
  <c r="AA149" i="1"/>
  <c r="Z149" i="1"/>
  <c r="Z165" i="1" s="1"/>
  <c r="Y149" i="1"/>
  <c r="X149" i="1"/>
  <c r="W149" i="1"/>
  <c r="V149" i="1"/>
  <c r="V165" i="1" s="1"/>
  <c r="U149" i="1"/>
  <c r="U165" i="1" s="1"/>
  <c r="T149" i="1"/>
  <c r="S149" i="1"/>
  <c r="R149" i="1"/>
  <c r="R165" i="1" s="1"/>
  <c r="Q149" i="1"/>
  <c r="Q165" i="1" s="1"/>
  <c r="Q164" i="1" s="1"/>
  <c r="Q157" i="1" s="1"/>
  <c r="P149" i="1"/>
  <c r="O149" i="1"/>
  <c r="O165" i="1" s="1"/>
  <c r="O164" i="1" s="1"/>
  <c r="O157" i="1" s="1"/>
  <c r="N149" i="1"/>
  <c r="N165" i="1" s="1"/>
  <c r="M149" i="1"/>
  <c r="L149" i="1"/>
  <c r="K149" i="1"/>
  <c r="J149" i="1"/>
  <c r="J165" i="1" s="1"/>
  <c r="I149" i="1"/>
  <c r="H149" i="1"/>
  <c r="D149" i="1"/>
  <c r="C149" i="1"/>
  <c r="B149" i="1"/>
  <c r="B165" i="1" s="1"/>
  <c r="AE148" i="1"/>
  <c r="AE167" i="1" s="1"/>
  <c r="AD148" i="1"/>
  <c r="AD167" i="1" s="1"/>
  <c r="AC148" i="1"/>
  <c r="AB148" i="1"/>
  <c r="AA148" i="1"/>
  <c r="AA167" i="1" s="1"/>
  <c r="Z148" i="1"/>
  <c r="Z167" i="1" s="1"/>
  <c r="Y148" i="1"/>
  <c r="X148" i="1"/>
  <c r="W148" i="1"/>
  <c r="W167" i="1" s="1"/>
  <c r="V148" i="1"/>
  <c r="V167" i="1" s="1"/>
  <c r="U148" i="1"/>
  <c r="T148" i="1"/>
  <c r="S148" i="1"/>
  <c r="S167" i="1" s="1"/>
  <c r="R148" i="1"/>
  <c r="R167" i="1" s="1"/>
  <c r="Q148" i="1"/>
  <c r="P148" i="1"/>
  <c r="O148" i="1"/>
  <c r="N148" i="1"/>
  <c r="N167" i="1" s="1"/>
  <c r="M148" i="1"/>
  <c r="L148" i="1"/>
  <c r="L167" i="1" s="1"/>
  <c r="K148" i="1"/>
  <c r="K167" i="1" s="1"/>
  <c r="J148" i="1"/>
  <c r="J167" i="1" s="1"/>
  <c r="I148" i="1"/>
  <c r="H148" i="1"/>
  <c r="E148" i="1"/>
  <c r="D148" i="1"/>
  <c r="D167" i="1" s="1"/>
  <c r="AE147" i="1"/>
  <c r="AE146" i="1" s="1"/>
  <c r="AD147" i="1"/>
  <c r="AC147" i="1"/>
  <c r="AB147" i="1"/>
  <c r="AB166" i="1" s="1"/>
  <c r="AA147" i="1"/>
  <c r="Z147" i="1"/>
  <c r="Y147" i="1"/>
  <c r="Y166" i="1" s="1"/>
  <c r="X147" i="1"/>
  <c r="X166" i="1" s="1"/>
  <c r="W147" i="1"/>
  <c r="V147" i="1"/>
  <c r="U147" i="1"/>
  <c r="T147" i="1"/>
  <c r="T166" i="1" s="1"/>
  <c r="S147" i="1"/>
  <c r="S166" i="1" s="1"/>
  <c r="R147" i="1"/>
  <c r="Q147" i="1"/>
  <c r="Q166" i="1" s="1"/>
  <c r="P147" i="1"/>
  <c r="P166" i="1" s="1"/>
  <c r="O147" i="1"/>
  <c r="O146" i="1" s="1"/>
  <c r="O143" i="1" s="1"/>
  <c r="N147" i="1"/>
  <c r="M147" i="1"/>
  <c r="L147" i="1"/>
  <c r="L166" i="1" s="1"/>
  <c r="K147" i="1"/>
  <c r="E147" i="1" s="1"/>
  <c r="J147" i="1"/>
  <c r="I147" i="1"/>
  <c r="I166" i="1" s="1"/>
  <c r="H147" i="1"/>
  <c r="H166" i="1" s="1"/>
  <c r="D147" i="1"/>
  <c r="D166" i="1" s="1"/>
  <c r="C147" i="1"/>
  <c r="B147" i="1"/>
  <c r="B166" i="1" s="1"/>
  <c r="AA146" i="1"/>
  <c r="AA143" i="1" s="1"/>
  <c r="W146" i="1"/>
  <c r="W143" i="1" s="1"/>
  <c r="U146" i="1"/>
  <c r="S146" i="1"/>
  <c r="S143" i="1" s="1"/>
  <c r="M146" i="1"/>
  <c r="L146" i="1"/>
  <c r="L143" i="1" s="1"/>
  <c r="K146" i="1"/>
  <c r="K143" i="1" s="1"/>
  <c r="U143" i="1"/>
  <c r="M143" i="1"/>
  <c r="U142" i="1"/>
  <c r="T142" i="1"/>
  <c r="T408" i="1" s="1"/>
  <c r="L142" i="1"/>
  <c r="L408" i="1" s="1"/>
  <c r="AB141" i="1"/>
  <c r="S141" i="1"/>
  <c r="S407" i="1" s="1"/>
  <c r="N141" i="1"/>
  <c r="N407" i="1" s="1"/>
  <c r="AC140" i="1"/>
  <c r="J140" i="1"/>
  <c r="M139" i="1"/>
  <c r="G136" i="1"/>
  <c r="AA135" i="1"/>
  <c r="AA389" i="1" s="1"/>
  <c r="Z135" i="1"/>
  <c r="Z389" i="1" s="1"/>
  <c r="W135" i="1"/>
  <c r="W389" i="1" s="1"/>
  <c r="V135" i="1"/>
  <c r="V389" i="1" s="1"/>
  <c r="R135" i="1"/>
  <c r="R389" i="1" s="1"/>
  <c r="Q135" i="1"/>
  <c r="Q389" i="1" s="1"/>
  <c r="N135" i="1"/>
  <c r="N389" i="1" s="1"/>
  <c r="K135" i="1"/>
  <c r="K389" i="1" s="1"/>
  <c r="J135" i="1"/>
  <c r="J389" i="1" s="1"/>
  <c r="G134" i="1"/>
  <c r="F134" i="1"/>
  <c r="G133" i="1"/>
  <c r="F133" i="1"/>
  <c r="U129" i="1"/>
  <c r="Q129" i="1"/>
  <c r="AC128" i="1"/>
  <c r="M128" i="1"/>
  <c r="AE127" i="1"/>
  <c r="AA127" i="1"/>
  <c r="W127" i="1"/>
  <c r="V127" i="1"/>
  <c r="S127" i="1"/>
  <c r="R127" i="1"/>
  <c r="Q127" i="1"/>
  <c r="O127" i="1"/>
  <c r="M127" i="1"/>
  <c r="K127" i="1"/>
  <c r="O126" i="1"/>
  <c r="W125" i="1"/>
  <c r="R125" i="1"/>
  <c r="G123" i="1"/>
  <c r="F123" i="1"/>
  <c r="E123" i="1"/>
  <c r="C123" i="1"/>
  <c r="B123" i="1"/>
  <c r="G122" i="1"/>
  <c r="E122" i="1"/>
  <c r="C122" i="1"/>
  <c r="B122" i="1"/>
  <c r="F122" i="1" s="1"/>
  <c r="AA121" i="1"/>
  <c r="E121" i="1" s="1"/>
  <c r="V121" i="1"/>
  <c r="T121" i="1"/>
  <c r="T119" i="1" s="1"/>
  <c r="R121" i="1"/>
  <c r="C121" i="1"/>
  <c r="C119" i="1" s="1"/>
  <c r="E120" i="1"/>
  <c r="C120" i="1"/>
  <c r="B120" i="1"/>
  <c r="AE119" i="1"/>
  <c r="AD119" i="1"/>
  <c r="AC119" i="1"/>
  <c r="AB119" i="1"/>
  <c r="Z119" i="1"/>
  <c r="Y119" i="1"/>
  <c r="X119" i="1"/>
  <c r="W119" i="1"/>
  <c r="V119" i="1"/>
  <c r="U119" i="1"/>
  <c r="S119" i="1"/>
  <c r="Q119" i="1"/>
  <c r="P119" i="1"/>
  <c r="O119" i="1"/>
  <c r="N119" i="1"/>
  <c r="M119" i="1"/>
  <c r="L119" i="1"/>
  <c r="K119" i="1"/>
  <c r="J119" i="1"/>
  <c r="I119" i="1"/>
  <c r="H119" i="1"/>
  <c r="E117" i="1"/>
  <c r="C117" i="1"/>
  <c r="B117" i="1"/>
  <c r="B103" i="1" s="1"/>
  <c r="G116" i="1"/>
  <c r="E116" i="1"/>
  <c r="C116" i="1"/>
  <c r="C102" i="1" s="1"/>
  <c r="B116" i="1"/>
  <c r="T115" i="1"/>
  <c r="C115" i="1" s="1"/>
  <c r="E115" i="1"/>
  <c r="G115" i="1" s="1"/>
  <c r="D115" i="1"/>
  <c r="B115" i="1"/>
  <c r="T114" i="1"/>
  <c r="R114" i="1"/>
  <c r="C114" i="1" s="1"/>
  <c r="F114" i="1"/>
  <c r="E114" i="1"/>
  <c r="D114" i="1" s="1"/>
  <c r="B114" i="1"/>
  <c r="T113" i="1"/>
  <c r="E113" i="1"/>
  <c r="D113" i="1"/>
  <c r="C113" i="1"/>
  <c r="AE112" i="1"/>
  <c r="AD112" i="1"/>
  <c r="AC112" i="1"/>
  <c r="AB112" i="1"/>
  <c r="AA112" i="1"/>
  <c r="Z112" i="1"/>
  <c r="Y112" i="1"/>
  <c r="X112" i="1"/>
  <c r="W112" i="1"/>
  <c r="V112" i="1"/>
  <c r="U112" i="1"/>
  <c r="S112" i="1"/>
  <c r="Q112" i="1"/>
  <c r="P112" i="1"/>
  <c r="O112" i="1"/>
  <c r="N112" i="1"/>
  <c r="M112" i="1"/>
  <c r="L112" i="1"/>
  <c r="K112" i="1"/>
  <c r="J112" i="1"/>
  <c r="I112" i="1"/>
  <c r="H112" i="1"/>
  <c r="E110" i="1"/>
  <c r="F110" i="1" s="1"/>
  <c r="D110" i="1"/>
  <c r="C110" i="1"/>
  <c r="B110" i="1"/>
  <c r="E109" i="1"/>
  <c r="C109" i="1"/>
  <c r="B109" i="1"/>
  <c r="B158" i="1" s="1"/>
  <c r="AC108" i="1"/>
  <c r="AC101" i="1" s="1"/>
  <c r="AC127" i="1" s="1"/>
  <c r="Z108" i="1"/>
  <c r="W108" i="1"/>
  <c r="E108" i="1"/>
  <c r="AD107" i="1"/>
  <c r="AD100" i="1" s="1"/>
  <c r="AC107" i="1"/>
  <c r="Z107" i="1"/>
  <c r="T107" i="1"/>
  <c r="R107" i="1"/>
  <c r="C107" i="1" s="1"/>
  <c r="C100" i="1" s="1"/>
  <c r="F107" i="1"/>
  <c r="E107" i="1"/>
  <c r="D107" i="1" s="1"/>
  <c r="B107" i="1"/>
  <c r="AD106" i="1"/>
  <c r="V106" i="1"/>
  <c r="E106" i="1"/>
  <c r="D106" i="1"/>
  <c r="D99" i="1" s="1"/>
  <c r="AE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D105" i="1"/>
  <c r="AE103" i="1"/>
  <c r="AD103" i="1"/>
  <c r="AC103" i="1"/>
  <c r="AC129" i="1" s="1"/>
  <c r="AB103" i="1"/>
  <c r="AA103" i="1"/>
  <c r="Z103" i="1"/>
  <c r="Z129" i="1" s="1"/>
  <c r="Y103" i="1"/>
  <c r="Y129" i="1" s="1"/>
  <c r="X103" i="1"/>
  <c r="W103" i="1"/>
  <c r="V103" i="1"/>
  <c r="U103" i="1"/>
  <c r="T103" i="1"/>
  <c r="S103" i="1"/>
  <c r="R103" i="1"/>
  <c r="Q103" i="1"/>
  <c r="P103" i="1"/>
  <c r="O103" i="1"/>
  <c r="N103" i="1"/>
  <c r="M103" i="1"/>
  <c r="M129" i="1" s="1"/>
  <c r="L103" i="1"/>
  <c r="K103" i="1"/>
  <c r="J103" i="1"/>
  <c r="J129" i="1" s="1"/>
  <c r="I103" i="1"/>
  <c r="I129" i="1" s="1"/>
  <c r="H103" i="1"/>
  <c r="E103" i="1"/>
  <c r="AE102" i="1"/>
  <c r="AD102" i="1"/>
  <c r="AD128" i="1" s="1"/>
  <c r="AC102" i="1"/>
  <c r="AB102" i="1"/>
  <c r="AA102" i="1"/>
  <c r="Z102" i="1"/>
  <c r="Y102" i="1"/>
  <c r="X102" i="1"/>
  <c r="W102" i="1"/>
  <c r="V102" i="1"/>
  <c r="V128" i="1" s="1"/>
  <c r="U102" i="1"/>
  <c r="T102" i="1"/>
  <c r="S102" i="1"/>
  <c r="S98" i="1" s="1"/>
  <c r="R102" i="1"/>
  <c r="Q102" i="1"/>
  <c r="P102" i="1"/>
  <c r="O102" i="1"/>
  <c r="N102" i="1"/>
  <c r="M102" i="1"/>
  <c r="L102" i="1"/>
  <c r="K102" i="1"/>
  <c r="J102" i="1"/>
  <c r="I102" i="1"/>
  <c r="H102" i="1"/>
  <c r="D102" i="1"/>
  <c r="AE101" i="1"/>
  <c r="AD101" i="1"/>
  <c r="AD127" i="1" s="1"/>
  <c r="AB101" i="1"/>
  <c r="AB127" i="1" s="1"/>
  <c r="AA101" i="1"/>
  <c r="Y101" i="1"/>
  <c r="Y127" i="1" s="1"/>
  <c r="X101" i="1"/>
  <c r="X127" i="1" s="1"/>
  <c r="W101" i="1"/>
  <c r="V101" i="1"/>
  <c r="U101" i="1"/>
  <c r="U127" i="1" s="1"/>
  <c r="T101" i="1"/>
  <c r="T127" i="1" s="1"/>
  <c r="S101" i="1"/>
  <c r="R101" i="1"/>
  <c r="Q101" i="1"/>
  <c r="P101" i="1"/>
  <c r="P127" i="1" s="1"/>
  <c r="O101" i="1"/>
  <c r="N101" i="1"/>
  <c r="N127" i="1" s="1"/>
  <c r="M101" i="1"/>
  <c r="L101" i="1"/>
  <c r="L127" i="1" s="1"/>
  <c r="K101" i="1"/>
  <c r="J101" i="1"/>
  <c r="J127" i="1" s="1"/>
  <c r="I101" i="1"/>
  <c r="I127" i="1" s="1"/>
  <c r="H101" i="1"/>
  <c r="H127" i="1" s="1"/>
  <c r="AE100" i="1"/>
  <c r="AE126" i="1" s="1"/>
  <c r="AC100" i="1"/>
  <c r="AB100" i="1"/>
  <c r="AB126" i="1" s="1"/>
  <c r="AA100" i="1"/>
  <c r="Z100" i="1"/>
  <c r="Y100" i="1"/>
  <c r="X100" i="1"/>
  <c r="X126" i="1" s="1"/>
  <c r="W100" i="1"/>
  <c r="V100" i="1"/>
  <c r="U100" i="1"/>
  <c r="T100" i="1"/>
  <c r="R100" i="1"/>
  <c r="Q100" i="1"/>
  <c r="P100" i="1"/>
  <c r="O100" i="1"/>
  <c r="N100" i="1"/>
  <c r="M100" i="1"/>
  <c r="L100" i="1"/>
  <c r="K100" i="1"/>
  <c r="K126" i="1" s="1"/>
  <c r="J100" i="1"/>
  <c r="I100" i="1"/>
  <c r="H100" i="1"/>
  <c r="AE99" i="1"/>
  <c r="AC99" i="1"/>
  <c r="AB99" i="1"/>
  <c r="AA99" i="1"/>
  <c r="Z99" i="1"/>
  <c r="Y99" i="1"/>
  <c r="X99" i="1"/>
  <c r="W99" i="1"/>
  <c r="U99" i="1"/>
  <c r="R99" i="1"/>
  <c r="Q99" i="1"/>
  <c r="P99" i="1"/>
  <c r="O99" i="1"/>
  <c r="N99" i="1"/>
  <c r="M99" i="1"/>
  <c r="L99" i="1"/>
  <c r="K99" i="1"/>
  <c r="J99" i="1"/>
  <c r="J125" i="1" s="1"/>
  <c r="I99" i="1"/>
  <c r="H99" i="1"/>
  <c r="AC98" i="1"/>
  <c r="AB98" i="1"/>
  <c r="Y98" i="1"/>
  <c r="X98" i="1"/>
  <c r="Q98" i="1"/>
  <c r="M98" i="1"/>
  <c r="I98" i="1"/>
  <c r="G96" i="1"/>
  <c r="E96" i="1"/>
  <c r="C96" i="1"/>
  <c r="B96" i="1"/>
  <c r="F96" i="1" s="1"/>
  <c r="E95" i="1"/>
  <c r="C95" i="1"/>
  <c r="B95" i="1"/>
  <c r="E94" i="1"/>
  <c r="C94" i="1"/>
  <c r="B94" i="1"/>
  <c r="E93" i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F92" i="1" s="1"/>
  <c r="E92" i="1"/>
  <c r="D92" i="1"/>
  <c r="G90" i="1"/>
  <c r="E90" i="1"/>
  <c r="C90" i="1"/>
  <c r="B90" i="1"/>
  <c r="F90" i="1" s="1"/>
  <c r="E89" i="1"/>
  <c r="C89" i="1"/>
  <c r="B89" i="1"/>
  <c r="E88" i="1"/>
  <c r="C88" i="1"/>
  <c r="B88" i="1"/>
  <c r="AD87" i="1"/>
  <c r="AD86" i="1" s="1"/>
  <c r="AB87" i="1"/>
  <c r="Z87" i="1"/>
  <c r="T87" i="1"/>
  <c r="P87" i="1"/>
  <c r="N87" i="1"/>
  <c r="C87" i="1" s="1"/>
  <c r="AG87" i="1" s="1"/>
  <c r="F87" i="1"/>
  <c r="E87" i="1"/>
  <c r="D87" i="1"/>
  <c r="B87" i="1"/>
  <c r="AE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I86" i="1"/>
  <c r="H86" i="1"/>
  <c r="D86" i="1"/>
  <c r="C86" i="1"/>
  <c r="AC84" i="1"/>
  <c r="X84" i="1"/>
  <c r="X78" i="1" s="1"/>
  <c r="E84" i="1"/>
  <c r="D84" i="1"/>
  <c r="D78" i="1" s="1"/>
  <c r="C84" i="1"/>
  <c r="G84" i="1" s="1"/>
  <c r="B84" i="1"/>
  <c r="F84" i="1" s="1"/>
  <c r="AD83" i="1"/>
  <c r="AA83" i="1"/>
  <c r="E83" i="1" s="1"/>
  <c r="T83" i="1"/>
  <c r="B83" i="1" s="1"/>
  <c r="C83" i="1"/>
  <c r="AD82" i="1"/>
  <c r="T82" i="1"/>
  <c r="T76" i="1" s="1"/>
  <c r="P82" i="1"/>
  <c r="E82" i="1"/>
  <c r="AD81" i="1"/>
  <c r="AB81" i="1"/>
  <c r="AB75" i="1" s="1"/>
  <c r="AB74" i="1" s="1"/>
  <c r="AA81" i="1"/>
  <c r="Z81" i="1"/>
  <c r="Z80" i="1" s="1"/>
  <c r="T81" i="1"/>
  <c r="T75" i="1" s="1"/>
  <c r="T74" i="1" s="1"/>
  <c r="P81" i="1"/>
  <c r="E81" i="1"/>
  <c r="D81" i="1"/>
  <c r="D75" i="1" s="1"/>
  <c r="AE80" i="1"/>
  <c r="AC80" i="1"/>
  <c r="Y80" i="1"/>
  <c r="X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H80" i="1"/>
  <c r="AE78" i="1"/>
  <c r="AE129" i="1" s="1"/>
  <c r="AD78" i="1"/>
  <c r="AC78" i="1"/>
  <c r="AB78" i="1"/>
  <c r="AA78" i="1"/>
  <c r="Z78" i="1"/>
  <c r="Y78" i="1"/>
  <c r="W78" i="1"/>
  <c r="W129" i="1" s="1"/>
  <c r="V78" i="1"/>
  <c r="U78" i="1"/>
  <c r="T78" i="1"/>
  <c r="S78" i="1"/>
  <c r="S129" i="1" s="1"/>
  <c r="R78" i="1"/>
  <c r="Q78" i="1"/>
  <c r="P78" i="1"/>
  <c r="O78" i="1"/>
  <c r="N78" i="1"/>
  <c r="M78" i="1"/>
  <c r="L78" i="1"/>
  <c r="K78" i="1"/>
  <c r="E78" i="1" s="1"/>
  <c r="J78" i="1"/>
  <c r="I78" i="1"/>
  <c r="H78" i="1"/>
  <c r="AE77" i="1"/>
  <c r="AD77" i="1"/>
  <c r="AC77" i="1"/>
  <c r="AB77" i="1"/>
  <c r="AA77" i="1"/>
  <c r="Z77" i="1"/>
  <c r="Y77" i="1"/>
  <c r="X77" i="1"/>
  <c r="X74" i="1" s="1"/>
  <c r="W77" i="1"/>
  <c r="V77" i="1"/>
  <c r="U77" i="1"/>
  <c r="U128" i="1" s="1"/>
  <c r="T77" i="1"/>
  <c r="S77" i="1"/>
  <c r="S74" i="1" s="1"/>
  <c r="R77" i="1"/>
  <c r="Q77" i="1"/>
  <c r="Q128" i="1" s="1"/>
  <c r="P77" i="1"/>
  <c r="O77" i="1"/>
  <c r="N77" i="1"/>
  <c r="M77" i="1"/>
  <c r="L77" i="1"/>
  <c r="K77" i="1"/>
  <c r="J77" i="1"/>
  <c r="I77" i="1"/>
  <c r="E77" i="1" s="1"/>
  <c r="F77" i="1" s="1"/>
  <c r="H77" i="1"/>
  <c r="B77" i="1" s="1"/>
  <c r="AE76" i="1"/>
  <c r="AC76" i="1"/>
  <c r="AC126" i="1" s="1"/>
  <c r="AB76" i="1"/>
  <c r="AA76" i="1"/>
  <c r="Z76" i="1"/>
  <c r="Y76" i="1"/>
  <c r="Y74" i="1" s="1"/>
  <c r="X76" i="1"/>
  <c r="W76" i="1"/>
  <c r="V76" i="1"/>
  <c r="U76" i="1"/>
  <c r="R76" i="1"/>
  <c r="Q76" i="1"/>
  <c r="Q74" i="1" s="1"/>
  <c r="P76" i="1"/>
  <c r="O76" i="1"/>
  <c r="N76" i="1"/>
  <c r="M76" i="1"/>
  <c r="M74" i="1" s="1"/>
  <c r="L76" i="1"/>
  <c r="K76" i="1"/>
  <c r="J76" i="1"/>
  <c r="I76" i="1"/>
  <c r="I126" i="1" s="1"/>
  <c r="H76" i="1"/>
  <c r="AE75" i="1"/>
  <c r="AE74" i="1" s="1"/>
  <c r="AD75" i="1"/>
  <c r="AC75" i="1"/>
  <c r="AA75" i="1"/>
  <c r="Z75" i="1"/>
  <c r="Z74" i="1" s="1"/>
  <c r="Y75" i="1"/>
  <c r="X75" i="1"/>
  <c r="W75" i="1"/>
  <c r="V75" i="1"/>
  <c r="U75" i="1"/>
  <c r="R75" i="1"/>
  <c r="Q75" i="1"/>
  <c r="O75" i="1"/>
  <c r="O74" i="1" s="1"/>
  <c r="M75" i="1"/>
  <c r="L75" i="1"/>
  <c r="K75" i="1"/>
  <c r="J75" i="1"/>
  <c r="I75" i="1"/>
  <c r="I74" i="1" s="1"/>
  <c r="H75" i="1"/>
  <c r="E75" i="1"/>
  <c r="AC74" i="1"/>
  <c r="AA74" i="1"/>
  <c r="U74" i="1"/>
  <c r="L74" i="1"/>
  <c r="K74" i="1"/>
  <c r="G72" i="1"/>
  <c r="F72" i="1"/>
  <c r="E72" i="1"/>
  <c r="C72" i="1"/>
  <c r="B72" i="1"/>
  <c r="G71" i="1"/>
  <c r="E71" i="1"/>
  <c r="C71" i="1"/>
  <c r="C65" i="1" s="1"/>
  <c r="B71" i="1"/>
  <c r="AD70" i="1"/>
  <c r="Z70" i="1"/>
  <c r="X70" i="1"/>
  <c r="R70" i="1"/>
  <c r="O70" i="1"/>
  <c r="O68" i="1" s="1"/>
  <c r="N70" i="1"/>
  <c r="L70" i="1"/>
  <c r="E70" i="1"/>
  <c r="E69" i="1"/>
  <c r="D69" i="1"/>
  <c r="C69" i="1"/>
  <c r="G69" i="1" s="1"/>
  <c r="B69" i="1"/>
  <c r="B63" i="1" s="1"/>
  <c r="AE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N68" i="1"/>
  <c r="M68" i="1"/>
  <c r="L68" i="1"/>
  <c r="K68" i="1"/>
  <c r="J68" i="1"/>
  <c r="I68" i="1"/>
  <c r="H68" i="1"/>
  <c r="AE66" i="1"/>
  <c r="AD66" i="1"/>
  <c r="AC66" i="1"/>
  <c r="AB66" i="1"/>
  <c r="AB142" i="1" s="1"/>
  <c r="AB408" i="1" s="1"/>
  <c r="AA66" i="1"/>
  <c r="Z66" i="1"/>
  <c r="Y66" i="1"/>
  <c r="X66" i="1"/>
  <c r="W66" i="1"/>
  <c r="V66" i="1"/>
  <c r="U66" i="1"/>
  <c r="T66" i="1"/>
  <c r="S66" i="1"/>
  <c r="R66" i="1"/>
  <c r="Q66" i="1"/>
  <c r="P66" i="1"/>
  <c r="P142" i="1" s="1"/>
  <c r="P408" i="1" s="1"/>
  <c r="O66" i="1"/>
  <c r="O129" i="1" s="1"/>
  <c r="N66" i="1"/>
  <c r="M66" i="1"/>
  <c r="L66" i="1"/>
  <c r="K66" i="1"/>
  <c r="J66" i="1"/>
  <c r="I66" i="1"/>
  <c r="H66" i="1"/>
  <c r="C66" i="1"/>
  <c r="B66" i="1"/>
  <c r="AE65" i="1"/>
  <c r="AD65" i="1"/>
  <c r="AD139" i="1" s="1"/>
  <c r="AC65" i="1"/>
  <c r="AC62" i="1" s="1"/>
  <c r="AB65" i="1"/>
  <c r="AA65" i="1"/>
  <c r="Z65" i="1"/>
  <c r="Y65" i="1"/>
  <c r="Y128" i="1" s="1"/>
  <c r="X65" i="1"/>
  <c r="X128" i="1" s="1"/>
  <c r="W65" i="1"/>
  <c r="V65" i="1"/>
  <c r="V139" i="1" s="1"/>
  <c r="U65" i="1"/>
  <c r="T65" i="1"/>
  <c r="S65" i="1"/>
  <c r="R65" i="1"/>
  <c r="Q65" i="1"/>
  <c r="Q139" i="1" s="1"/>
  <c r="P65" i="1"/>
  <c r="O65" i="1"/>
  <c r="N65" i="1"/>
  <c r="N62" i="1" s="1"/>
  <c r="M65" i="1"/>
  <c r="M62" i="1" s="1"/>
  <c r="L65" i="1"/>
  <c r="K65" i="1"/>
  <c r="J65" i="1"/>
  <c r="I65" i="1"/>
  <c r="I139" i="1" s="1"/>
  <c r="H65" i="1"/>
  <c r="H139" i="1" s="1"/>
  <c r="E65" i="1"/>
  <c r="G65" i="1" s="1"/>
  <c r="D65" i="1"/>
  <c r="B65" i="1"/>
  <c r="AE64" i="1"/>
  <c r="AE141" i="1" s="1"/>
  <c r="AC64" i="1"/>
  <c r="AB64" i="1"/>
  <c r="AA64" i="1"/>
  <c r="Z64" i="1"/>
  <c r="Y64" i="1"/>
  <c r="X64" i="1"/>
  <c r="W64" i="1"/>
  <c r="V64" i="1"/>
  <c r="U64" i="1"/>
  <c r="T64" i="1"/>
  <c r="R64" i="1"/>
  <c r="Q64" i="1"/>
  <c r="P64" i="1"/>
  <c r="O64" i="1"/>
  <c r="O141" i="1" s="1"/>
  <c r="N64" i="1"/>
  <c r="M64" i="1"/>
  <c r="K64" i="1"/>
  <c r="J64" i="1"/>
  <c r="I64" i="1"/>
  <c r="H64" i="1"/>
  <c r="AE63" i="1"/>
  <c r="AD63" i="1"/>
  <c r="AC63" i="1"/>
  <c r="AB63" i="1"/>
  <c r="AA63" i="1"/>
  <c r="AA62" i="1" s="1"/>
  <c r="Z63" i="1"/>
  <c r="Y63" i="1"/>
  <c r="Y62" i="1" s="1"/>
  <c r="X63" i="1"/>
  <c r="W63" i="1"/>
  <c r="W62" i="1" s="1"/>
  <c r="V63" i="1"/>
  <c r="U63" i="1"/>
  <c r="U140" i="1" s="1"/>
  <c r="T63" i="1"/>
  <c r="S63" i="1"/>
  <c r="R63" i="1"/>
  <c r="Q63" i="1"/>
  <c r="P63" i="1"/>
  <c r="O63" i="1"/>
  <c r="N63" i="1"/>
  <c r="M63" i="1"/>
  <c r="M140" i="1" s="1"/>
  <c r="L63" i="1"/>
  <c r="K63" i="1"/>
  <c r="K62" i="1" s="1"/>
  <c r="J63" i="1"/>
  <c r="I63" i="1"/>
  <c r="I62" i="1" s="1"/>
  <c r="H63" i="1"/>
  <c r="G63" i="1"/>
  <c r="E63" i="1"/>
  <c r="D63" i="1"/>
  <c r="C63" i="1"/>
  <c r="AE62" i="1"/>
  <c r="Z62" i="1"/>
  <c r="V62" i="1"/>
  <c r="U62" i="1"/>
  <c r="R62" i="1"/>
  <c r="Q62" i="1"/>
  <c r="O62" i="1"/>
  <c r="J62" i="1"/>
  <c r="E60" i="1"/>
  <c r="C60" i="1"/>
  <c r="B60" i="1"/>
  <c r="G59" i="1"/>
  <c r="E59" i="1"/>
  <c r="F59" i="1" s="1"/>
  <c r="C59" i="1"/>
  <c r="B59" i="1"/>
  <c r="F58" i="1"/>
  <c r="E58" i="1"/>
  <c r="C58" i="1"/>
  <c r="G58" i="1" s="1"/>
  <c r="B58" i="1"/>
  <c r="E57" i="1"/>
  <c r="F57" i="1" s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B56" i="1" s="1"/>
  <c r="I56" i="1"/>
  <c r="H56" i="1"/>
  <c r="G54" i="1"/>
  <c r="F54" i="1"/>
  <c r="E54" i="1"/>
  <c r="C54" i="1"/>
  <c r="B54" i="1"/>
  <c r="E53" i="1"/>
  <c r="C53" i="1"/>
  <c r="B53" i="1"/>
  <c r="E52" i="1"/>
  <c r="C52" i="1"/>
  <c r="B52" i="1"/>
  <c r="G51" i="1"/>
  <c r="F51" i="1"/>
  <c r="E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E48" i="1"/>
  <c r="C48" i="1"/>
  <c r="C158" i="1" s="1"/>
  <c r="B48" i="1"/>
  <c r="E47" i="1"/>
  <c r="F47" i="1" s="1"/>
  <c r="C47" i="1"/>
  <c r="B47" i="1"/>
  <c r="E46" i="1"/>
  <c r="C46" i="1"/>
  <c r="B46" i="1"/>
  <c r="G45" i="1"/>
  <c r="E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C44" i="1"/>
  <c r="E42" i="1"/>
  <c r="G42" i="1" s="1"/>
  <c r="D42" i="1"/>
  <c r="C42" i="1"/>
  <c r="B42" i="1"/>
  <c r="E41" i="1"/>
  <c r="D41" i="1"/>
  <c r="C41" i="1"/>
  <c r="C35" i="1" s="1"/>
  <c r="B41" i="1"/>
  <c r="F41" i="1" s="1"/>
  <c r="AD40" i="1"/>
  <c r="AD38" i="1" s="1"/>
  <c r="Z40" i="1"/>
  <c r="Z38" i="1" s="1"/>
  <c r="P40" i="1"/>
  <c r="C40" i="1" s="1"/>
  <c r="F40" i="1"/>
  <c r="E40" i="1"/>
  <c r="D40" i="1"/>
  <c r="D38" i="1" s="1"/>
  <c r="B40" i="1"/>
  <c r="G39" i="1"/>
  <c r="E39" i="1"/>
  <c r="C39" i="1"/>
  <c r="C38" i="1" s="1"/>
  <c r="B39" i="1"/>
  <c r="F39" i="1" s="1"/>
  <c r="AE38" i="1"/>
  <c r="AC38" i="1"/>
  <c r="AB38" i="1"/>
  <c r="AA38" i="1"/>
  <c r="Y38" i="1"/>
  <c r="X38" i="1"/>
  <c r="W38" i="1"/>
  <c r="V38" i="1"/>
  <c r="U38" i="1"/>
  <c r="T38" i="1"/>
  <c r="S38" i="1"/>
  <c r="R38" i="1"/>
  <c r="Q38" i="1"/>
  <c r="O38" i="1"/>
  <c r="N38" i="1"/>
  <c r="M38" i="1"/>
  <c r="L38" i="1"/>
  <c r="K38" i="1"/>
  <c r="J38" i="1"/>
  <c r="I38" i="1"/>
  <c r="H38" i="1"/>
  <c r="E38" i="1"/>
  <c r="AE36" i="1"/>
  <c r="AD36" i="1"/>
  <c r="AC36" i="1"/>
  <c r="AC142" i="1" s="1"/>
  <c r="AB36" i="1"/>
  <c r="AA36" i="1"/>
  <c r="Z36" i="1"/>
  <c r="Z142" i="1" s="1"/>
  <c r="Z408" i="1" s="1"/>
  <c r="Y36" i="1"/>
  <c r="Y142" i="1" s="1"/>
  <c r="Y408" i="1" s="1"/>
  <c r="X36" i="1"/>
  <c r="W36" i="1"/>
  <c r="V36" i="1"/>
  <c r="V142" i="1" s="1"/>
  <c r="V408" i="1" s="1"/>
  <c r="U36" i="1"/>
  <c r="T36" i="1"/>
  <c r="S36" i="1"/>
  <c r="R36" i="1"/>
  <c r="R142" i="1" s="1"/>
  <c r="R408" i="1" s="1"/>
  <c r="Q36" i="1"/>
  <c r="Q142" i="1" s="1"/>
  <c r="Q408" i="1" s="1"/>
  <c r="P36" i="1"/>
  <c r="O36" i="1"/>
  <c r="N36" i="1"/>
  <c r="N142" i="1" s="1"/>
  <c r="N408" i="1" s="1"/>
  <c r="M36" i="1"/>
  <c r="M142" i="1" s="1"/>
  <c r="L36" i="1"/>
  <c r="K36" i="1"/>
  <c r="J36" i="1"/>
  <c r="J142" i="1" s="1"/>
  <c r="J408" i="1" s="1"/>
  <c r="I36" i="1"/>
  <c r="I142" i="1" s="1"/>
  <c r="H36" i="1"/>
  <c r="B36" i="1"/>
  <c r="AE35" i="1"/>
  <c r="AE139" i="1" s="1"/>
  <c r="AD35" i="1"/>
  <c r="AC35" i="1"/>
  <c r="AB35" i="1"/>
  <c r="AA35" i="1"/>
  <c r="AA139" i="1" s="1"/>
  <c r="Z35" i="1"/>
  <c r="Y35" i="1"/>
  <c r="X35" i="1"/>
  <c r="W35" i="1"/>
  <c r="W139" i="1" s="1"/>
  <c r="V35" i="1"/>
  <c r="U35" i="1"/>
  <c r="U139" i="1" s="1"/>
  <c r="T35" i="1"/>
  <c r="R35" i="1"/>
  <c r="R32" i="1" s="1"/>
  <c r="Q35" i="1"/>
  <c r="P35" i="1"/>
  <c r="O35" i="1"/>
  <c r="O139" i="1" s="1"/>
  <c r="N35" i="1"/>
  <c r="M35" i="1"/>
  <c r="L35" i="1"/>
  <c r="K35" i="1"/>
  <c r="K139" i="1" s="1"/>
  <c r="J35" i="1"/>
  <c r="J139" i="1" s="1"/>
  <c r="I35" i="1"/>
  <c r="H35" i="1"/>
  <c r="D35" i="1"/>
  <c r="AE34" i="1"/>
  <c r="AD34" i="1"/>
  <c r="AC34" i="1"/>
  <c r="AC141" i="1" s="1"/>
  <c r="AB34" i="1"/>
  <c r="AA34" i="1"/>
  <c r="AA141" i="1" s="1"/>
  <c r="Z34" i="1"/>
  <c r="Z141" i="1" s="1"/>
  <c r="Y34" i="1"/>
  <c r="Y141" i="1" s="1"/>
  <c r="X34" i="1"/>
  <c r="X141" i="1" s="1"/>
  <c r="W34" i="1"/>
  <c r="V34" i="1"/>
  <c r="V141" i="1" s="1"/>
  <c r="U34" i="1"/>
  <c r="U141" i="1" s="1"/>
  <c r="T34" i="1"/>
  <c r="T141" i="1" s="1"/>
  <c r="S34" i="1"/>
  <c r="R34" i="1"/>
  <c r="R141" i="1" s="1"/>
  <c r="Q34" i="1"/>
  <c r="P34" i="1"/>
  <c r="O34" i="1"/>
  <c r="N34" i="1"/>
  <c r="M34" i="1"/>
  <c r="L34" i="1"/>
  <c r="K34" i="1"/>
  <c r="K141" i="1" s="1"/>
  <c r="J34" i="1"/>
  <c r="J141" i="1" s="1"/>
  <c r="J407" i="1" s="1"/>
  <c r="I34" i="1"/>
  <c r="H34" i="1"/>
  <c r="H141" i="1" s="1"/>
  <c r="B34" i="1"/>
  <c r="AE33" i="1"/>
  <c r="AD33" i="1"/>
  <c r="AC33" i="1"/>
  <c r="AB33" i="1"/>
  <c r="AB140" i="1" s="1"/>
  <c r="AB406" i="1" s="1"/>
  <c r="AA33" i="1"/>
  <c r="Z33" i="1"/>
  <c r="Z140" i="1" s="1"/>
  <c r="Y33" i="1"/>
  <c r="Y140" i="1" s="1"/>
  <c r="X33" i="1"/>
  <c r="W33" i="1"/>
  <c r="V33" i="1"/>
  <c r="U33" i="1"/>
  <c r="T33" i="1"/>
  <c r="S33" i="1"/>
  <c r="R33" i="1"/>
  <c r="R140" i="1" s="1"/>
  <c r="Q33" i="1"/>
  <c r="P33" i="1"/>
  <c r="O33" i="1"/>
  <c r="N33" i="1"/>
  <c r="M33" i="1"/>
  <c r="L33" i="1"/>
  <c r="L140" i="1" s="1"/>
  <c r="L406" i="1" s="1"/>
  <c r="K33" i="1"/>
  <c r="J33" i="1"/>
  <c r="I33" i="1"/>
  <c r="I140" i="1" s="1"/>
  <c r="H33" i="1"/>
  <c r="H32" i="1" s="1"/>
  <c r="D33" i="1"/>
  <c r="C33" i="1"/>
  <c r="B33" i="1"/>
  <c r="AC32" i="1"/>
  <c r="Z32" i="1"/>
  <c r="Y32" i="1"/>
  <c r="U32" i="1"/>
  <c r="Q32" i="1"/>
  <c r="P32" i="1"/>
  <c r="M32" i="1"/>
  <c r="G29" i="1"/>
  <c r="F29" i="1"/>
  <c r="E29" i="1"/>
  <c r="C29" i="1"/>
  <c r="B29" i="1"/>
  <c r="G28" i="1"/>
  <c r="E28" i="1"/>
  <c r="C28" i="1"/>
  <c r="B28" i="1"/>
  <c r="AD27" i="1"/>
  <c r="AB27" i="1"/>
  <c r="AA27" i="1"/>
  <c r="AA25" i="1" s="1"/>
  <c r="S27" i="1"/>
  <c r="E27" i="1"/>
  <c r="D27" i="1" s="1"/>
  <c r="E26" i="1"/>
  <c r="C26" i="1"/>
  <c r="B26" i="1"/>
  <c r="AE25" i="1"/>
  <c r="AC25" i="1"/>
  <c r="AB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G23" i="1"/>
  <c r="E23" i="1"/>
  <c r="C23" i="1"/>
  <c r="B23" i="1"/>
  <c r="F23" i="1" s="1"/>
  <c r="E22" i="1"/>
  <c r="C22" i="1"/>
  <c r="C19" i="1" s="1"/>
  <c r="B22" i="1"/>
  <c r="Z21" i="1"/>
  <c r="E21" i="1"/>
  <c r="C21" i="1"/>
  <c r="B21" i="1"/>
  <c r="E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B19" i="1" s="1"/>
  <c r="I19" i="1"/>
  <c r="H19" i="1"/>
  <c r="AE17" i="1"/>
  <c r="AE13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E17" i="1" s="1"/>
  <c r="F17" i="1" s="1"/>
  <c r="H17" i="1"/>
  <c r="B17" i="1" s="1"/>
  <c r="D17" i="1"/>
  <c r="C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E16" i="1" s="1"/>
  <c r="F16" i="1" s="1"/>
  <c r="H16" i="1"/>
  <c r="D16" i="1"/>
  <c r="C16" i="1"/>
  <c r="B16" i="1"/>
  <c r="AE15" i="1"/>
  <c r="AE135" i="1" s="1"/>
  <c r="AE389" i="1" s="1"/>
  <c r="AC15" i="1"/>
  <c r="AC135" i="1" s="1"/>
  <c r="AC389" i="1" s="1"/>
  <c r="AB15" i="1"/>
  <c r="AA15" i="1"/>
  <c r="Z15" i="1"/>
  <c r="Y15" i="1"/>
  <c r="Y135" i="1" s="1"/>
  <c r="X15" i="1"/>
  <c r="X135" i="1" s="1"/>
  <c r="X389" i="1" s="1"/>
  <c r="W15" i="1"/>
  <c r="V15" i="1"/>
  <c r="U15" i="1"/>
  <c r="T15" i="1"/>
  <c r="T135" i="1" s="1"/>
  <c r="T389" i="1" s="1"/>
  <c r="S15" i="1"/>
  <c r="S126" i="1" s="1"/>
  <c r="R15" i="1"/>
  <c r="Q15" i="1"/>
  <c r="P15" i="1"/>
  <c r="O15" i="1"/>
  <c r="O135" i="1" s="1"/>
  <c r="O389" i="1" s="1"/>
  <c r="N15" i="1"/>
  <c r="M15" i="1"/>
  <c r="M135" i="1" s="1"/>
  <c r="M389" i="1" s="1"/>
  <c r="L15" i="1"/>
  <c r="K15" i="1"/>
  <c r="J15" i="1"/>
  <c r="I15" i="1"/>
  <c r="H15" i="1"/>
  <c r="H135" i="1" s="1"/>
  <c r="AE14" i="1"/>
  <c r="AD14" i="1"/>
  <c r="AC14" i="1"/>
  <c r="AC13" i="1" s="1"/>
  <c r="AB14" i="1"/>
  <c r="AA14" i="1"/>
  <c r="Z14" i="1"/>
  <c r="Z13" i="1" s="1"/>
  <c r="Y14" i="1"/>
  <c r="Y125" i="1" s="1"/>
  <c r="X14" i="1"/>
  <c r="W14" i="1"/>
  <c r="V14" i="1"/>
  <c r="V13" i="1" s="1"/>
  <c r="U14" i="1"/>
  <c r="U13" i="1" s="1"/>
  <c r="T14" i="1"/>
  <c r="S14" i="1"/>
  <c r="R14" i="1"/>
  <c r="R13" i="1" s="1"/>
  <c r="Q14" i="1"/>
  <c r="Q13" i="1" s="1"/>
  <c r="P14" i="1"/>
  <c r="O14" i="1"/>
  <c r="N14" i="1"/>
  <c r="N13" i="1" s="1"/>
  <c r="M14" i="1"/>
  <c r="M125" i="1" s="1"/>
  <c r="L14" i="1"/>
  <c r="K14" i="1"/>
  <c r="J14" i="1"/>
  <c r="J13" i="1" s="1"/>
  <c r="I14" i="1"/>
  <c r="I125" i="1" s="1"/>
  <c r="H14" i="1"/>
  <c r="D14" i="1"/>
  <c r="B14" i="1"/>
  <c r="X13" i="1"/>
  <c r="S13" i="1"/>
  <c r="O13" i="1"/>
  <c r="M13" i="1"/>
  <c r="B25" i="1" l="1"/>
  <c r="P140" i="1"/>
  <c r="P406" i="1" s="1"/>
  <c r="F78" i="1"/>
  <c r="I124" i="1"/>
  <c r="D21" i="1"/>
  <c r="G21" i="1"/>
  <c r="T140" i="1"/>
  <c r="T406" i="1" s="1"/>
  <c r="T32" i="1"/>
  <c r="X32" i="1"/>
  <c r="X140" i="1"/>
  <c r="X406" i="1" s="1"/>
  <c r="J138" i="1"/>
  <c r="F46" i="1"/>
  <c r="D46" i="1"/>
  <c r="AG46" i="1" s="1"/>
  <c r="E34" i="1"/>
  <c r="G46" i="1"/>
  <c r="U406" i="1"/>
  <c r="B68" i="1"/>
  <c r="T128" i="1"/>
  <c r="H125" i="1"/>
  <c r="H98" i="1"/>
  <c r="P98" i="1"/>
  <c r="L128" i="1"/>
  <c r="G103" i="1"/>
  <c r="F103" i="1"/>
  <c r="AD99" i="1"/>
  <c r="B106" i="1"/>
  <c r="F106" i="1" s="1"/>
  <c r="AD105" i="1"/>
  <c r="H128" i="1"/>
  <c r="AB407" i="1"/>
  <c r="E256" i="1"/>
  <c r="F173" i="1"/>
  <c r="G173" i="1"/>
  <c r="C172" i="1"/>
  <c r="C256" i="1"/>
  <c r="C253" i="1" s="1"/>
  <c r="AA262" i="1"/>
  <c r="Y13" i="1"/>
  <c r="L135" i="1"/>
  <c r="L389" i="1" s="1"/>
  <c r="L13" i="1"/>
  <c r="F21" i="1"/>
  <c r="AD15" i="1"/>
  <c r="AD135" i="1" s="1"/>
  <c r="AD389" i="1" s="1"/>
  <c r="AD25" i="1"/>
  <c r="AA407" i="1"/>
  <c r="F53" i="1"/>
  <c r="G53" i="1"/>
  <c r="C56" i="1"/>
  <c r="I138" i="1"/>
  <c r="Q125" i="1"/>
  <c r="Q124" i="1" s="1"/>
  <c r="AD76" i="1"/>
  <c r="AD126" i="1" s="1"/>
  <c r="B82" i="1"/>
  <c r="B76" i="1" s="1"/>
  <c r="D125" i="1"/>
  <c r="C103" i="1"/>
  <c r="G110" i="1"/>
  <c r="B129" i="1"/>
  <c r="AC125" i="1"/>
  <c r="AC124" i="1" s="1"/>
  <c r="X139" i="1"/>
  <c r="B148" i="1"/>
  <c r="B167" i="1" s="1"/>
  <c r="H167" i="1"/>
  <c r="H146" i="1"/>
  <c r="P167" i="1"/>
  <c r="P146" i="1"/>
  <c r="P143" i="1" s="1"/>
  <c r="T167" i="1"/>
  <c r="T407" i="1" s="1"/>
  <c r="T146" i="1"/>
  <c r="T143" i="1" s="1"/>
  <c r="X167" i="1"/>
  <c r="X164" i="1" s="1"/>
  <c r="X157" i="1" s="1"/>
  <c r="X146" i="1"/>
  <c r="X143" i="1" s="1"/>
  <c r="AB167" i="1"/>
  <c r="AB164" i="1" s="1"/>
  <c r="AB157" i="1" s="1"/>
  <c r="AB146" i="1"/>
  <c r="AB143" i="1" s="1"/>
  <c r="G156" i="1"/>
  <c r="F156" i="1"/>
  <c r="S259" i="1"/>
  <c r="AA259" i="1"/>
  <c r="E14" i="1"/>
  <c r="I135" i="1"/>
  <c r="E15" i="1"/>
  <c r="B27" i="1"/>
  <c r="F27" i="1" s="1"/>
  <c r="L32" i="1"/>
  <c r="AB32" i="1"/>
  <c r="H407" i="1"/>
  <c r="P141" i="1"/>
  <c r="P126" i="1"/>
  <c r="X407" i="1"/>
  <c r="B35" i="1"/>
  <c r="L139" i="1"/>
  <c r="P139" i="1"/>
  <c r="U138" i="1"/>
  <c r="G52" i="1"/>
  <c r="F52" i="1"/>
  <c r="S62" i="1"/>
  <c r="S125" i="1"/>
  <c r="F69" i="1"/>
  <c r="B70" i="1"/>
  <c r="B64" i="1" s="1"/>
  <c r="B141" i="1" s="1"/>
  <c r="AD68" i="1"/>
  <c r="AD64" i="1"/>
  <c r="H126" i="1"/>
  <c r="L126" i="1"/>
  <c r="AB80" i="1"/>
  <c r="D82" i="1"/>
  <c r="D76" i="1" s="1"/>
  <c r="D74" i="1" s="1"/>
  <c r="E76" i="1"/>
  <c r="F82" i="1"/>
  <c r="M126" i="1"/>
  <c r="M124" i="1" s="1"/>
  <c r="Q126" i="1"/>
  <c r="J128" i="1"/>
  <c r="N128" i="1"/>
  <c r="R128" i="1"/>
  <c r="Z128" i="1"/>
  <c r="Z98" i="1"/>
  <c r="Z139" i="1"/>
  <c r="B105" i="1"/>
  <c r="B121" i="1"/>
  <c r="B100" i="1" s="1"/>
  <c r="R119" i="1"/>
  <c r="B119" i="1" s="1"/>
  <c r="Y126" i="1"/>
  <c r="S128" i="1"/>
  <c r="C148" i="1"/>
  <c r="C167" i="1" s="1"/>
  <c r="G167" i="1" s="1"/>
  <c r="U164" i="1"/>
  <c r="U157" i="1" s="1"/>
  <c r="H168" i="1"/>
  <c r="B150" i="1"/>
  <c r="B168" i="1" s="1"/>
  <c r="C150" i="1"/>
  <c r="C168" i="1" s="1"/>
  <c r="L164" i="1"/>
  <c r="L157" i="1" s="1"/>
  <c r="G207" i="1"/>
  <c r="W247" i="1"/>
  <c r="AE206" i="1"/>
  <c r="Y124" i="1"/>
  <c r="F20" i="1"/>
  <c r="E19" i="1"/>
  <c r="N32" i="1"/>
  <c r="N139" i="1"/>
  <c r="AE407" i="1"/>
  <c r="C81" i="1"/>
  <c r="P75" i="1"/>
  <c r="P74" i="1" s="1"/>
  <c r="P80" i="1"/>
  <c r="L125" i="1"/>
  <c r="P128" i="1"/>
  <c r="AB128" i="1"/>
  <c r="G113" i="1"/>
  <c r="C112" i="1"/>
  <c r="R139" i="1"/>
  <c r="G147" i="1"/>
  <c r="W164" i="1"/>
  <c r="W157" i="1" s="1"/>
  <c r="O263" i="1"/>
  <c r="O251" i="1"/>
  <c r="Z208" i="1"/>
  <c r="Z262" i="1" s="1"/>
  <c r="C214" i="1"/>
  <c r="Z212" i="1"/>
  <c r="B212" i="1" s="1"/>
  <c r="B214" i="1"/>
  <c r="F215" i="1"/>
  <c r="E212" i="1"/>
  <c r="G215" i="1"/>
  <c r="H389" i="1"/>
  <c r="P135" i="1"/>
  <c r="P389" i="1" s="1"/>
  <c r="P13" i="1"/>
  <c r="AB135" i="1"/>
  <c r="AB389" i="1" s="1"/>
  <c r="AB13" i="1"/>
  <c r="G20" i="1"/>
  <c r="J32" i="1"/>
  <c r="B32" i="1" s="1"/>
  <c r="T139" i="1"/>
  <c r="AD32" i="1"/>
  <c r="AD142" i="1"/>
  <c r="AD408" i="1" s="1"/>
  <c r="F60" i="1"/>
  <c r="D60" i="1"/>
  <c r="D56" i="1" s="1"/>
  <c r="G60" i="1"/>
  <c r="E56" i="1"/>
  <c r="Q405" i="1"/>
  <c r="B81" i="1"/>
  <c r="B75" i="1" s="1"/>
  <c r="F75" i="1" s="1"/>
  <c r="F83" i="1"/>
  <c r="D83" i="1"/>
  <c r="D77" i="1" s="1"/>
  <c r="D128" i="1" s="1"/>
  <c r="D108" i="1"/>
  <c r="D101" i="1" s="1"/>
  <c r="D127" i="1" s="1"/>
  <c r="E101" i="1"/>
  <c r="F108" i="1"/>
  <c r="F116" i="1"/>
  <c r="B102" i="1"/>
  <c r="B128" i="1" s="1"/>
  <c r="F121" i="1"/>
  <c r="G121" i="1"/>
  <c r="E100" i="1"/>
  <c r="D121" i="1"/>
  <c r="D119" i="1" s="1"/>
  <c r="T126" i="1"/>
  <c r="B164" i="1"/>
  <c r="S164" i="1"/>
  <c r="S157" i="1" s="1"/>
  <c r="O260" i="1"/>
  <c r="O188" i="1"/>
  <c r="W259" i="1"/>
  <c r="AE260" i="1"/>
  <c r="AE188" i="1"/>
  <c r="AE251" i="1"/>
  <c r="H13" i="1"/>
  <c r="U135" i="1"/>
  <c r="U389" i="1" s="1"/>
  <c r="U126" i="1"/>
  <c r="G17" i="1"/>
  <c r="I13" i="1"/>
  <c r="T13" i="1"/>
  <c r="G16" i="1"/>
  <c r="K13" i="1"/>
  <c r="W13" i="1"/>
  <c r="AA13" i="1"/>
  <c r="C27" i="1"/>
  <c r="V32" i="1"/>
  <c r="K140" i="1"/>
  <c r="K406" i="1" s="1"/>
  <c r="K32" i="1"/>
  <c r="O140" i="1"/>
  <c r="O32" i="1"/>
  <c r="S140" i="1"/>
  <c r="S406" i="1" s="1"/>
  <c r="S32" i="1"/>
  <c r="W140" i="1"/>
  <c r="W32" i="1"/>
  <c r="AA140" i="1"/>
  <c r="AA406" i="1" s="1"/>
  <c r="AA32" i="1"/>
  <c r="AE140" i="1"/>
  <c r="AE32" i="1"/>
  <c r="G38" i="1"/>
  <c r="D36" i="1"/>
  <c r="D70" i="1"/>
  <c r="E68" i="1"/>
  <c r="E64" i="1"/>
  <c r="W141" i="1"/>
  <c r="W74" i="1"/>
  <c r="G77" i="1"/>
  <c r="C78" i="1"/>
  <c r="G78" i="1" s="1"/>
  <c r="B78" i="1"/>
  <c r="AA129" i="1"/>
  <c r="G83" i="1"/>
  <c r="L98" i="1"/>
  <c r="O125" i="1"/>
  <c r="U98" i="1"/>
  <c r="U125" i="1"/>
  <c r="U124" i="1" s="1"/>
  <c r="AE98" i="1"/>
  <c r="AE125" i="1"/>
  <c r="J126" i="1"/>
  <c r="J124" i="1" s="1"/>
  <c r="J98" i="1"/>
  <c r="N126" i="1"/>
  <c r="N98" i="1"/>
  <c r="R126" i="1"/>
  <c r="R124" i="1" s="1"/>
  <c r="R98" i="1"/>
  <c r="W126" i="1"/>
  <c r="W124" i="1" s="1"/>
  <c r="AA126" i="1"/>
  <c r="K128" i="1"/>
  <c r="O128" i="1"/>
  <c r="W128" i="1"/>
  <c r="AA128" i="1"/>
  <c r="AE128" i="1"/>
  <c r="N129" i="1"/>
  <c r="R129" i="1"/>
  <c r="V129" i="1"/>
  <c r="AD129" i="1"/>
  <c r="C108" i="1"/>
  <c r="C101" i="1" s="1"/>
  <c r="C127" i="1" s="1"/>
  <c r="Z101" i="1"/>
  <c r="Z127" i="1" s="1"/>
  <c r="B108" i="1"/>
  <c r="B101" i="1" s="1"/>
  <c r="B127" i="1" s="1"/>
  <c r="E158" i="1"/>
  <c r="E102" i="1"/>
  <c r="G109" i="1"/>
  <c r="F109" i="1"/>
  <c r="B113" i="1"/>
  <c r="T112" i="1"/>
  <c r="T99" i="1"/>
  <c r="G117" i="1"/>
  <c r="D117" i="1"/>
  <c r="D103" i="1" s="1"/>
  <c r="D129" i="1" s="1"/>
  <c r="F117" i="1"/>
  <c r="M405" i="1"/>
  <c r="M138" i="1"/>
  <c r="H140" i="1"/>
  <c r="H406" i="1" s="1"/>
  <c r="F150" i="1"/>
  <c r="E168" i="1"/>
  <c r="M164" i="1"/>
  <c r="M157" i="1" s="1"/>
  <c r="C166" i="1"/>
  <c r="F167" i="1"/>
  <c r="E172" i="1"/>
  <c r="S188" i="1"/>
  <c r="E209" i="1"/>
  <c r="E250" i="1" s="1"/>
  <c r="K250" i="1"/>
  <c r="O250" i="1"/>
  <c r="O206" i="1"/>
  <c r="S250" i="1"/>
  <c r="W250" i="1"/>
  <c r="AA250" i="1"/>
  <c r="AE250" i="1"/>
  <c r="I249" i="1"/>
  <c r="F276" i="1"/>
  <c r="B274" i="1"/>
  <c r="F274" i="1" s="1"/>
  <c r="B269" i="1"/>
  <c r="B142" i="1"/>
  <c r="K142" i="1"/>
  <c r="K408" i="1" s="1"/>
  <c r="W142" i="1"/>
  <c r="W408" i="1" s="1"/>
  <c r="AE142" i="1"/>
  <c r="AE408" i="1" s="1"/>
  <c r="AG40" i="1"/>
  <c r="C34" i="1"/>
  <c r="G41" i="1"/>
  <c r="H62" i="1"/>
  <c r="P62" i="1"/>
  <c r="X62" i="1"/>
  <c r="AD80" i="1"/>
  <c r="AA98" i="1"/>
  <c r="E105" i="1"/>
  <c r="E99" i="1"/>
  <c r="E119" i="1"/>
  <c r="I128" i="1"/>
  <c r="U408" i="1"/>
  <c r="E178" i="1"/>
  <c r="E255" i="1"/>
  <c r="F180" i="1"/>
  <c r="D180" i="1"/>
  <c r="D255" i="1" s="1"/>
  <c r="F183" i="1"/>
  <c r="E254" i="1"/>
  <c r="D183" i="1"/>
  <c r="U261" i="1"/>
  <c r="U188" i="1"/>
  <c r="K206" i="1"/>
  <c r="U249" i="1"/>
  <c r="U206" i="1"/>
  <c r="I248" i="1"/>
  <c r="I247" i="1" s="1"/>
  <c r="M248" i="1"/>
  <c r="M236" i="1"/>
  <c r="U248" i="1"/>
  <c r="U247" i="1" s="1"/>
  <c r="Y248" i="1"/>
  <c r="Y236" i="1"/>
  <c r="M249" i="1"/>
  <c r="V249" i="1"/>
  <c r="V236" i="1"/>
  <c r="Z249" i="1"/>
  <c r="Z236" i="1"/>
  <c r="AA242" i="1"/>
  <c r="E244" i="1"/>
  <c r="AA238" i="1"/>
  <c r="C250" i="1"/>
  <c r="C387" i="1"/>
  <c r="B335" i="1"/>
  <c r="B340" i="1"/>
  <c r="F340" i="1" s="1"/>
  <c r="B15" i="1"/>
  <c r="F22" i="1"/>
  <c r="F26" i="1"/>
  <c r="D140" i="1"/>
  <c r="I141" i="1"/>
  <c r="I407" i="1" s="1"/>
  <c r="M141" i="1"/>
  <c r="M407" i="1" s="1"/>
  <c r="Q141" i="1"/>
  <c r="Q407" i="1" s="1"/>
  <c r="Y139" i="1"/>
  <c r="AC139" i="1"/>
  <c r="C36" i="1"/>
  <c r="C142" i="1" s="1"/>
  <c r="H142" i="1"/>
  <c r="H408" i="1" s="1"/>
  <c r="X142" i="1"/>
  <c r="X408" i="1" s="1"/>
  <c r="P38" i="1"/>
  <c r="B38" i="1" s="1"/>
  <c r="F38" i="1" s="1"/>
  <c r="F42" i="1"/>
  <c r="E44" i="1"/>
  <c r="E33" i="1"/>
  <c r="G48" i="1"/>
  <c r="G57" i="1"/>
  <c r="C70" i="1"/>
  <c r="L64" i="1"/>
  <c r="L141" i="1" s="1"/>
  <c r="L407" i="1" s="1"/>
  <c r="H74" i="1"/>
  <c r="R74" i="1"/>
  <c r="G81" i="1"/>
  <c r="C82" i="1"/>
  <c r="C76" i="1" s="1"/>
  <c r="G88" i="1"/>
  <c r="F89" i="1"/>
  <c r="C92" i="1"/>
  <c r="G93" i="1"/>
  <c r="G94" i="1"/>
  <c r="F95" i="1"/>
  <c r="X125" i="1"/>
  <c r="AB125" i="1"/>
  <c r="AB124" i="1" s="1"/>
  <c r="H129" i="1"/>
  <c r="H384" i="1" s="1"/>
  <c r="L129" i="1"/>
  <c r="P129" i="1"/>
  <c r="T129" i="1"/>
  <c r="T384" i="1" s="1"/>
  <c r="X129" i="1"/>
  <c r="X384" i="1" s="1"/>
  <c r="AB129" i="1"/>
  <c r="E112" i="1"/>
  <c r="F113" i="1"/>
  <c r="F115" i="1"/>
  <c r="AA119" i="1"/>
  <c r="F120" i="1"/>
  <c r="Z125" i="1"/>
  <c r="Z124" i="1" s="1"/>
  <c r="S135" i="1"/>
  <c r="S389" i="1" s="1"/>
  <c r="AC146" i="1"/>
  <c r="AC143" i="1" s="1"/>
  <c r="F147" i="1"/>
  <c r="J146" i="1"/>
  <c r="J143" i="1" s="1"/>
  <c r="J166" i="1"/>
  <c r="N146" i="1"/>
  <c r="N143" i="1" s="1"/>
  <c r="N166" i="1"/>
  <c r="R146" i="1"/>
  <c r="R143" i="1" s="1"/>
  <c r="R166" i="1"/>
  <c r="R406" i="1" s="1"/>
  <c r="V146" i="1"/>
  <c r="V143" i="1" s="1"/>
  <c r="V166" i="1"/>
  <c r="V164" i="1" s="1"/>
  <c r="V157" i="1" s="1"/>
  <c r="Z146" i="1"/>
  <c r="Z143" i="1" s="1"/>
  <c r="Z166" i="1"/>
  <c r="AD146" i="1"/>
  <c r="AD143" i="1" s="1"/>
  <c r="AD166" i="1"/>
  <c r="F148" i="1"/>
  <c r="I165" i="1"/>
  <c r="I405" i="1" s="1"/>
  <c r="I404" i="1" s="1"/>
  <c r="I146" i="1"/>
  <c r="I143" i="1" s="1"/>
  <c r="Y165" i="1"/>
  <c r="Y164" i="1" s="1"/>
  <c r="Y157" i="1" s="1"/>
  <c r="Y146" i="1"/>
  <c r="Y143" i="1" s="1"/>
  <c r="D168" i="1"/>
  <c r="D146" i="1"/>
  <c r="D143" i="1" s="1"/>
  <c r="C164" i="1"/>
  <c r="C157" i="1" s="1"/>
  <c r="H164" i="1"/>
  <c r="H157" i="1" s="1"/>
  <c r="P164" i="1"/>
  <c r="P157" i="1" s="1"/>
  <c r="G166" i="1"/>
  <c r="I256" i="1"/>
  <c r="I253" i="1" s="1"/>
  <c r="I172" i="1"/>
  <c r="Y256" i="1"/>
  <c r="Y253" i="1" s="1"/>
  <c r="Y172" i="1"/>
  <c r="D176" i="1"/>
  <c r="F176" i="1"/>
  <c r="G180" i="1"/>
  <c r="G182" i="1"/>
  <c r="G183" i="1"/>
  <c r="I188" i="1"/>
  <c r="W188" i="1"/>
  <c r="AC188" i="1"/>
  <c r="K262" i="1"/>
  <c r="K188" i="1"/>
  <c r="G204" i="1"/>
  <c r="W206" i="1"/>
  <c r="D212" i="1"/>
  <c r="F222" i="1"/>
  <c r="F237" i="1"/>
  <c r="W249" i="1"/>
  <c r="AE248" i="1"/>
  <c r="AE247" i="1" s="1"/>
  <c r="AE365" i="1"/>
  <c r="AE306" i="1"/>
  <c r="AE375" i="1" s="1"/>
  <c r="G320" i="1"/>
  <c r="E319" i="1"/>
  <c r="E307" i="1"/>
  <c r="D320" i="1"/>
  <c r="AB139" i="1"/>
  <c r="O142" i="1"/>
  <c r="S142" i="1"/>
  <c r="S408" i="1" s="1"/>
  <c r="AA142" i="1"/>
  <c r="AA408" i="1" s="1"/>
  <c r="E35" i="1"/>
  <c r="L62" i="1"/>
  <c r="T62" i="1"/>
  <c r="AB62" i="1"/>
  <c r="C68" i="1"/>
  <c r="V74" i="1"/>
  <c r="AD74" i="1"/>
  <c r="C77" i="1"/>
  <c r="C139" i="1" s="1"/>
  <c r="B80" i="1"/>
  <c r="W98" i="1"/>
  <c r="K129" i="1"/>
  <c r="Q140" i="1"/>
  <c r="Q406" i="1" s="1"/>
  <c r="I168" i="1"/>
  <c r="I408" i="1" s="1"/>
  <c r="D179" i="1"/>
  <c r="F179" i="1"/>
  <c r="D184" i="1"/>
  <c r="F184" i="1"/>
  <c r="E200" i="1"/>
  <c r="F201" i="1"/>
  <c r="F202" i="1"/>
  <c r="D202" i="1"/>
  <c r="D200" i="1" s="1"/>
  <c r="D207" i="1"/>
  <c r="F227" i="1"/>
  <c r="E224" i="1"/>
  <c r="Q248" i="1"/>
  <c r="Q247" i="1" s="1"/>
  <c r="AC248" i="1"/>
  <c r="Q249" i="1"/>
  <c r="F342" i="1"/>
  <c r="AD13" i="1"/>
  <c r="C14" i="1"/>
  <c r="G22" i="1"/>
  <c r="E25" i="1"/>
  <c r="G26" i="1"/>
  <c r="F28" i="1"/>
  <c r="I32" i="1"/>
  <c r="AD140" i="1"/>
  <c r="E36" i="1"/>
  <c r="M408" i="1"/>
  <c r="AC408" i="1"/>
  <c r="G40" i="1"/>
  <c r="F45" i="1"/>
  <c r="G47" i="1"/>
  <c r="F48" i="1"/>
  <c r="E50" i="1"/>
  <c r="F63" i="1"/>
  <c r="F65" i="1"/>
  <c r="S139" i="1"/>
  <c r="F71" i="1"/>
  <c r="D72" i="1"/>
  <c r="D66" i="1" s="1"/>
  <c r="E66" i="1"/>
  <c r="J74" i="1"/>
  <c r="N75" i="1"/>
  <c r="E80" i="1"/>
  <c r="AA80" i="1"/>
  <c r="F81" i="1"/>
  <c r="N86" i="1"/>
  <c r="B86" i="1" s="1"/>
  <c r="G87" i="1"/>
  <c r="E86" i="1"/>
  <c r="F88" i="1"/>
  <c r="G89" i="1"/>
  <c r="G92" i="1"/>
  <c r="AG93" i="1"/>
  <c r="F94" i="1"/>
  <c r="G95" i="1"/>
  <c r="K98" i="1"/>
  <c r="O98" i="1"/>
  <c r="V126" i="1"/>
  <c r="Z126" i="1"/>
  <c r="Z381" i="1" s="1"/>
  <c r="C106" i="1"/>
  <c r="G106" i="1" s="1"/>
  <c r="V99" i="1"/>
  <c r="G107" i="1"/>
  <c r="R112" i="1"/>
  <c r="G114" i="1"/>
  <c r="G120" i="1"/>
  <c r="K125" i="1"/>
  <c r="AA125" i="1"/>
  <c r="AA124" i="1" s="1"/>
  <c r="Q146" i="1"/>
  <c r="Q143" i="1" s="1"/>
  <c r="E149" i="1"/>
  <c r="J164" i="1"/>
  <c r="J157" i="1" s="1"/>
  <c r="N164" i="1"/>
  <c r="N157" i="1" s="1"/>
  <c r="R164" i="1"/>
  <c r="R157" i="1" s="1"/>
  <c r="Z164" i="1"/>
  <c r="Z157" i="1" s="1"/>
  <c r="AD164" i="1"/>
  <c r="AD157" i="1" s="1"/>
  <c r="G153" i="1"/>
  <c r="E152" i="1"/>
  <c r="F154" i="1"/>
  <c r="K164" i="1"/>
  <c r="K157" i="1" s="1"/>
  <c r="K166" i="1"/>
  <c r="AE166" i="1"/>
  <c r="AE164" i="1" s="1"/>
  <c r="AE157" i="1" s="1"/>
  <c r="U172" i="1"/>
  <c r="G175" i="1"/>
  <c r="G176" i="1"/>
  <c r="Q188" i="1"/>
  <c r="E189" i="1"/>
  <c r="E248" i="1" s="1"/>
  <c r="AA188" i="1"/>
  <c r="F191" i="1"/>
  <c r="E192" i="1"/>
  <c r="E196" i="1"/>
  <c r="Y190" i="1"/>
  <c r="G198" i="1"/>
  <c r="B200" i="1"/>
  <c r="S249" i="1"/>
  <c r="AC249" i="1"/>
  <c r="E210" i="1"/>
  <c r="E251" i="1" s="1"/>
  <c r="K251" i="1"/>
  <c r="S251" i="1"/>
  <c r="W251" i="1"/>
  <c r="AA251" i="1"/>
  <c r="G213" i="1"/>
  <c r="B207" i="1"/>
  <c r="F207" i="1" s="1"/>
  <c r="F219" i="1"/>
  <c r="AA218" i="1"/>
  <c r="E220" i="1"/>
  <c r="AA208" i="1"/>
  <c r="AA206" i="1" s="1"/>
  <c r="G222" i="1"/>
  <c r="I236" i="1"/>
  <c r="U236" i="1"/>
  <c r="G237" i="1"/>
  <c r="K248" i="1"/>
  <c r="K247" i="1" s="1"/>
  <c r="O248" i="1"/>
  <c r="O247" i="1" s="1"/>
  <c r="S248" i="1"/>
  <c r="AA248" i="1"/>
  <c r="K249" i="1"/>
  <c r="O249" i="1"/>
  <c r="M387" i="1"/>
  <c r="M386" i="1" s="1"/>
  <c r="M253" i="1"/>
  <c r="Q386" i="1"/>
  <c r="U387" i="1"/>
  <c r="U386" i="1" s="1"/>
  <c r="U253" i="1"/>
  <c r="B260" i="1"/>
  <c r="D364" i="1"/>
  <c r="D382" i="1" s="1"/>
  <c r="D164" i="1"/>
  <c r="D157" i="1" s="1"/>
  <c r="K261" i="1"/>
  <c r="K259" i="1" s="1"/>
  <c r="O261" i="1"/>
  <c r="S261" i="1"/>
  <c r="W261" i="1"/>
  <c r="AA261" i="1"/>
  <c r="AE261" i="1"/>
  <c r="I260" i="1"/>
  <c r="I259" i="1" s="1"/>
  <c r="M260" i="1"/>
  <c r="M259" i="1" s="1"/>
  <c r="Q260" i="1"/>
  <c r="Q259" i="1" s="1"/>
  <c r="U260" i="1"/>
  <c r="U259" i="1" s="1"/>
  <c r="Y260" i="1"/>
  <c r="AC260" i="1"/>
  <c r="AC259" i="1" s="1"/>
  <c r="V190" i="1"/>
  <c r="V262" i="1" s="1"/>
  <c r="C196" i="1"/>
  <c r="V194" i="1"/>
  <c r="B194" i="1" s="1"/>
  <c r="C251" i="1"/>
  <c r="I251" i="1"/>
  <c r="M251" i="1"/>
  <c r="Q251" i="1"/>
  <c r="U251" i="1"/>
  <c r="Y251" i="1"/>
  <c r="AC251" i="1"/>
  <c r="F231" i="1"/>
  <c r="E230" i="1"/>
  <c r="D232" i="1"/>
  <c r="D230" i="1" s="1"/>
  <c r="F232" i="1"/>
  <c r="G233" i="1"/>
  <c r="F234" i="1"/>
  <c r="C248" i="1"/>
  <c r="AD249" i="1"/>
  <c r="AD236" i="1"/>
  <c r="B248" i="1"/>
  <c r="B236" i="1"/>
  <c r="F243" i="1"/>
  <c r="C242" i="1"/>
  <c r="AG244" i="1"/>
  <c r="N381" i="1"/>
  <c r="B261" i="1"/>
  <c r="T262" i="1"/>
  <c r="X262" i="1"/>
  <c r="AB262" i="1"/>
  <c r="AB259" i="1" s="1"/>
  <c r="J259" i="1"/>
  <c r="N259" i="1"/>
  <c r="AD259" i="1"/>
  <c r="H250" i="1"/>
  <c r="L250" i="1"/>
  <c r="P250" i="1"/>
  <c r="T250" i="1"/>
  <c r="X250" i="1"/>
  <c r="AB250" i="1"/>
  <c r="H251" i="1"/>
  <c r="L251" i="1"/>
  <c r="P251" i="1"/>
  <c r="T251" i="1"/>
  <c r="X251" i="1"/>
  <c r="AB251" i="1"/>
  <c r="G219" i="1"/>
  <c r="H248" i="1"/>
  <c r="L248" i="1"/>
  <c r="P248" i="1"/>
  <c r="P247" i="1" s="1"/>
  <c r="T248" i="1"/>
  <c r="X248" i="1"/>
  <c r="AB248" i="1"/>
  <c r="AB247" i="1" s="1"/>
  <c r="J249" i="1"/>
  <c r="J381" i="1" s="1"/>
  <c r="N249" i="1"/>
  <c r="R249" i="1"/>
  <c r="K253" i="1"/>
  <c r="S253" i="1"/>
  <c r="AA253" i="1"/>
  <c r="AD386" i="1"/>
  <c r="K375" i="1"/>
  <c r="K374" i="1" s="1"/>
  <c r="H377" i="1"/>
  <c r="H282" i="1"/>
  <c r="L377" i="1"/>
  <c r="L282" i="1"/>
  <c r="L375" i="1" s="1"/>
  <c r="L374" i="1" s="1"/>
  <c r="P377" i="1"/>
  <c r="P282" i="1"/>
  <c r="U377" i="1"/>
  <c r="U407" i="1" s="1"/>
  <c r="U282" i="1"/>
  <c r="U375" i="1" s="1"/>
  <c r="U374" i="1" s="1"/>
  <c r="D333" i="1"/>
  <c r="J362" i="1"/>
  <c r="N362" i="1"/>
  <c r="R362" i="1"/>
  <c r="V362" i="1"/>
  <c r="Z362" i="1"/>
  <c r="AD362" i="1"/>
  <c r="L384" i="1"/>
  <c r="P384" i="1"/>
  <c r="AB384" i="1"/>
  <c r="K386" i="1"/>
  <c r="W386" i="1"/>
  <c r="F271" i="1"/>
  <c r="K368" i="1"/>
  <c r="O368" i="1"/>
  <c r="AA368" i="1"/>
  <c r="AE368" i="1"/>
  <c r="J376" i="1"/>
  <c r="J406" i="1" s="1"/>
  <c r="J282" i="1"/>
  <c r="J375" i="1" s="1"/>
  <c r="J405" i="1" s="1"/>
  <c r="J404" i="1" s="1"/>
  <c r="N376" i="1"/>
  <c r="N282" i="1"/>
  <c r="N375" i="1" s="1"/>
  <c r="N374" i="1" s="1"/>
  <c r="R376" i="1"/>
  <c r="R282" i="1"/>
  <c r="V376" i="1"/>
  <c r="V282" i="1"/>
  <c r="Z376" i="1"/>
  <c r="Z406" i="1" s="1"/>
  <c r="Z282" i="1"/>
  <c r="Z375" i="1" s="1"/>
  <c r="AD376" i="1"/>
  <c r="V288" i="1"/>
  <c r="V284" i="1"/>
  <c r="C290" i="1"/>
  <c r="F302" i="1"/>
  <c r="B300" i="1"/>
  <c r="F300" i="1" s="1"/>
  <c r="W306" i="1"/>
  <c r="H382" i="1"/>
  <c r="L382" i="1"/>
  <c r="T382" i="1"/>
  <c r="X382" i="1"/>
  <c r="AB382" i="1"/>
  <c r="L380" i="1"/>
  <c r="L361" i="1"/>
  <c r="P382" i="1"/>
  <c r="Q384" i="1"/>
  <c r="B172" i="1"/>
  <c r="J172" i="1"/>
  <c r="N172" i="1"/>
  <c r="R172" i="1"/>
  <c r="V172" i="1"/>
  <c r="Z172" i="1"/>
  <c r="AD172" i="1"/>
  <c r="B387" i="1"/>
  <c r="B253" i="1"/>
  <c r="J188" i="1"/>
  <c r="R188" i="1"/>
  <c r="Z188" i="1"/>
  <c r="AD188" i="1"/>
  <c r="AD262" i="1"/>
  <c r="H259" i="1"/>
  <c r="T259" i="1"/>
  <c r="X259" i="1"/>
  <c r="B192" i="1"/>
  <c r="B263" i="1" s="1"/>
  <c r="D250" i="1"/>
  <c r="J250" i="1"/>
  <c r="N250" i="1"/>
  <c r="R250" i="1"/>
  <c r="R383" i="1" s="1"/>
  <c r="V250" i="1"/>
  <c r="V383" i="1" s="1"/>
  <c r="Z250" i="1"/>
  <c r="AD250" i="1"/>
  <c r="D251" i="1"/>
  <c r="D384" i="1" s="1"/>
  <c r="J251" i="1"/>
  <c r="N251" i="1"/>
  <c r="R251" i="1"/>
  <c r="V251" i="1"/>
  <c r="Z251" i="1"/>
  <c r="AD251" i="1"/>
  <c r="H236" i="1"/>
  <c r="L236" i="1"/>
  <c r="P236" i="1"/>
  <c r="T236" i="1"/>
  <c r="X236" i="1"/>
  <c r="AB236" i="1"/>
  <c r="J248" i="1"/>
  <c r="N248" i="1"/>
  <c r="N247" i="1" s="1"/>
  <c r="R248" i="1"/>
  <c r="R247" i="1" s="1"/>
  <c r="V248" i="1"/>
  <c r="V247" i="1" s="1"/>
  <c r="Z248" i="1"/>
  <c r="AD248" i="1"/>
  <c r="H249" i="1"/>
  <c r="L249" i="1"/>
  <c r="P249" i="1"/>
  <c r="O253" i="1"/>
  <c r="W253" i="1"/>
  <c r="AE253" i="1"/>
  <c r="C274" i="1"/>
  <c r="C269" i="1"/>
  <c r="AA375" i="1"/>
  <c r="AA374" i="1" s="1"/>
  <c r="I381" i="1"/>
  <c r="M381" i="1"/>
  <c r="Q381" i="1"/>
  <c r="U363" i="1"/>
  <c r="U381" i="1" s="1"/>
  <c r="AC381" i="1"/>
  <c r="C364" i="1"/>
  <c r="I364" i="1"/>
  <c r="I382" i="1" s="1"/>
  <c r="M364" i="1"/>
  <c r="M382" i="1" s="1"/>
  <c r="Q364" i="1"/>
  <c r="Q382" i="1" s="1"/>
  <c r="U364" i="1"/>
  <c r="U382" i="1" s="1"/>
  <c r="Y364" i="1"/>
  <c r="Y382" i="1" s="1"/>
  <c r="AC364" i="1"/>
  <c r="AC382" i="1" s="1"/>
  <c r="C365" i="1"/>
  <c r="I383" i="1"/>
  <c r="AB380" i="1"/>
  <c r="AB361" i="1"/>
  <c r="T386" i="1"/>
  <c r="H370" i="1"/>
  <c r="H388" i="1" s="1"/>
  <c r="H386" i="1" s="1"/>
  <c r="H267" i="1"/>
  <c r="B267" i="1" s="1"/>
  <c r="L370" i="1"/>
  <c r="L267" i="1"/>
  <c r="P370" i="1"/>
  <c r="P368" i="1" s="1"/>
  <c r="P267" i="1"/>
  <c r="T370" i="1"/>
  <c r="T267" i="1"/>
  <c r="X370" i="1"/>
  <c r="X388" i="1" s="1"/>
  <c r="X386" i="1" s="1"/>
  <c r="X267" i="1"/>
  <c r="AB370" i="1"/>
  <c r="AB267" i="1"/>
  <c r="H372" i="1"/>
  <c r="H390" i="1" s="1"/>
  <c r="L372" i="1"/>
  <c r="L390" i="1" s="1"/>
  <c r="P372" i="1"/>
  <c r="P390" i="1" s="1"/>
  <c r="T372" i="1"/>
  <c r="T390" i="1" s="1"/>
  <c r="X372" i="1"/>
  <c r="X390" i="1" s="1"/>
  <c r="AB372" i="1"/>
  <c r="AB390" i="1" s="1"/>
  <c r="G286" i="1"/>
  <c r="F286" i="1"/>
  <c r="D289" i="1"/>
  <c r="E283" i="1"/>
  <c r="E362" i="1" s="1"/>
  <c r="G289" i="1"/>
  <c r="E288" i="1"/>
  <c r="F289" i="1"/>
  <c r="S306" i="1"/>
  <c r="S375" i="1" s="1"/>
  <c r="S374" i="1" s="1"/>
  <c r="D315" i="1"/>
  <c r="E313" i="1"/>
  <c r="E308" i="1"/>
  <c r="E377" i="1" s="1"/>
  <c r="F315" i="1"/>
  <c r="C321" i="1"/>
  <c r="R308" i="1"/>
  <c r="R306" i="1" s="1"/>
  <c r="B321" i="1"/>
  <c r="B308" i="1" s="1"/>
  <c r="K380" i="1"/>
  <c r="K361" i="1"/>
  <c r="S380" i="1"/>
  <c r="W380" i="1"/>
  <c r="AA380" i="1"/>
  <c r="AA361" i="1"/>
  <c r="J382" i="1"/>
  <c r="N382" i="1"/>
  <c r="R382" i="1"/>
  <c r="V382" i="1"/>
  <c r="Z382" i="1"/>
  <c r="Q383" i="1"/>
  <c r="Y383" i="1"/>
  <c r="I366" i="1"/>
  <c r="I384" i="1" s="1"/>
  <c r="M366" i="1"/>
  <c r="M384" i="1" s="1"/>
  <c r="U366" i="1"/>
  <c r="U384" i="1" s="1"/>
  <c r="Y366" i="1"/>
  <c r="AC366" i="1"/>
  <c r="R363" i="1"/>
  <c r="R381" i="1" s="1"/>
  <c r="M383" i="1"/>
  <c r="AC386" i="1"/>
  <c r="K388" i="1"/>
  <c r="O388" i="1"/>
  <c r="O386" i="1" s="1"/>
  <c r="S388" i="1"/>
  <c r="S386" i="1" s="1"/>
  <c r="AA388" i="1"/>
  <c r="AA386" i="1" s="1"/>
  <c r="AE388" i="1"/>
  <c r="AE386" i="1" s="1"/>
  <c r="M368" i="1"/>
  <c r="Q368" i="1"/>
  <c r="Y368" i="1"/>
  <c r="AC368" i="1"/>
  <c r="G274" i="1"/>
  <c r="G276" i="1"/>
  <c r="W375" i="1"/>
  <c r="W374" i="1" s="1"/>
  <c r="B290" i="1"/>
  <c r="C302" i="1"/>
  <c r="C300" i="1" s="1"/>
  <c r="AG300" i="1" s="1"/>
  <c r="AD284" i="1"/>
  <c r="E378" i="1"/>
  <c r="G309" i="1"/>
  <c r="F309" i="1"/>
  <c r="B313" i="1"/>
  <c r="C320" i="1"/>
  <c r="C319" i="1" s="1"/>
  <c r="P307" i="1"/>
  <c r="P306" i="1" s="1"/>
  <c r="B320" i="1"/>
  <c r="P319" i="1"/>
  <c r="H333" i="1"/>
  <c r="L333" i="1"/>
  <c r="P333" i="1"/>
  <c r="T333" i="1"/>
  <c r="X333" i="1"/>
  <c r="AB333" i="1"/>
  <c r="K363" i="1"/>
  <c r="O363" i="1"/>
  <c r="S363" i="1"/>
  <c r="S381" i="1" s="1"/>
  <c r="W363" i="1"/>
  <c r="W381" i="1" s="1"/>
  <c r="AA363" i="1"/>
  <c r="AE363" i="1"/>
  <c r="AE381" i="1" s="1"/>
  <c r="E364" i="1"/>
  <c r="K382" i="1"/>
  <c r="O382" i="1"/>
  <c r="S382" i="1"/>
  <c r="W382" i="1"/>
  <c r="AA382" i="1"/>
  <c r="AE382" i="1"/>
  <c r="J383" i="1"/>
  <c r="N383" i="1"/>
  <c r="Z383" i="1"/>
  <c r="AD383" i="1"/>
  <c r="D340" i="1"/>
  <c r="D354" i="1"/>
  <c r="T362" i="1"/>
  <c r="U383" i="1"/>
  <c r="J386" i="1"/>
  <c r="N386" i="1"/>
  <c r="R386" i="1"/>
  <c r="V386" i="1"/>
  <c r="Z386" i="1"/>
  <c r="L388" i="1"/>
  <c r="L386" i="1" s="1"/>
  <c r="P388" i="1"/>
  <c r="P386" i="1" s="1"/>
  <c r="T388" i="1"/>
  <c r="AB388" i="1"/>
  <c r="AB386" i="1" s="1"/>
  <c r="D268" i="1"/>
  <c r="G270" i="1"/>
  <c r="J368" i="1"/>
  <c r="N368" i="1"/>
  <c r="R368" i="1"/>
  <c r="V368" i="1"/>
  <c r="Z368" i="1"/>
  <c r="AD368" i="1"/>
  <c r="D372" i="1"/>
  <c r="D390" i="1" s="1"/>
  <c r="M376" i="1"/>
  <c r="M406" i="1" s="1"/>
  <c r="Y377" i="1"/>
  <c r="Y282" i="1"/>
  <c r="AC377" i="1"/>
  <c r="AC407" i="1" s="1"/>
  <c r="AC282" i="1"/>
  <c r="AC375" i="1" s="1"/>
  <c r="I375" i="1"/>
  <c r="M375" i="1"/>
  <c r="Q375" i="1"/>
  <c r="Q374" i="1" s="1"/>
  <c r="F290" i="1"/>
  <c r="G296" i="1"/>
  <c r="Q306" i="1"/>
  <c r="U306" i="1"/>
  <c r="Y307" i="1"/>
  <c r="Y306" i="1" s="1"/>
  <c r="AC306" i="1"/>
  <c r="G311" i="1"/>
  <c r="F311" i="1"/>
  <c r="V308" i="1"/>
  <c r="V306" i="1" s="1"/>
  <c r="C315" i="1"/>
  <c r="G315" i="1" s="1"/>
  <c r="V313" i="1"/>
  <c r="G321" i="1"/>
  <c r="F321" i="1"/>
  <c r="D322" i="1"/>
  <c r="D309" i="1" s="1"/>
  <c r="D378" i="1" s="1"/>
  <c r="G322" i="1"/>
  <c r="D323" i="1"/>
  <c r="D310" i="1" s="1"/>
  <c r="E310" i="1"/>
  <c r="G323" i="1"/>
  <c r="J333" i="1"/>
  <c r="Z333" i="1"/>
  <c r="I362" i="1"/>
  <c r="M362" i="1"/>
  <c r="Q362" i="1"/>
  <c r="U362" i="1"/>
  <c r="AC362" i="1"/>
  <c r="H363" i="1"/>
  <c r="H381" i="1" s="1"/>
  <c r="L363" i="1"/>
  <c r="P363" i="1"/>
  <c r="T363" i="1"/>
  <c r="X363" i="1"/>
  <c r="X381" i="1" s="1"/>
  <c r="AB363" i="1"/>
  <c r="AB381" i="1" s="1"/>
  <c r="B364" i="1"/>
  <c r="B382" i="1" s="1"/>
  <c r="B365" i="1"/>
  <c r="B383" i="1" s="1"/>
  <c r="F337" i="1"/>
  <c r="K365" i="1"/>
  <c r="O365" i="1"/>
  <c r="S365" i="1"/>
  <c r="W365" i="1"/>
  <c r="W383" i="1" s="1"/>
  <c r="AA365" i="1"/>
  <c r="AA383" i="1" s="1"/>
  <c r="E366" i="1"/>
  <c r="H362" i="1"/>
  <c r="X362" i="1"/>
  <c r="G369" i="1"/>
  <c r="E368" i="1"/>
  <c r="F369" i="1"/>
  <c r="AC376" i="1"/>
  <c r="AC406" i="1" s="1"/>
  <c r="F370" i="1"/>
  <c r="G271" i="1"/>
  <c r="E390" i="1"/>
  <c r="F372" i="1"/>
  <c r="D277" i="1"/>
  <c r="D270" i="1" s="1"/>
  <c r="D290" i="1"/>
  <c r="D284" i="1" s="1"/>
  <c r="D296" i="1"/>
  <c r="D294" i="1" s="1"/>
  <c r="S319" i="1"/>
  <c r="C326" i="1"/>
  <c r="G326" i="1" s="1"/>
  <c r="C329" i="1"/>
  <c r="G329" i="1" s="1"/>
  <c r="C333" i="1"/>
  <c r="G333" i="1" s="1"/>
  <c r="K333" i="1"/>
  <c r="O333" i="1"/>
  <c r="S333" i="1"/>
  <c r="W333" i="1"/>
  <c r="AA333" i="1"/>
  <c r="AE333" i="1"/>
  <c r="G335" i="1"/>
  <c r="F268" i="1"/>
  <c r="H368" i="1"/>
  <c r="T368" i="1"/>
  <c r="X368" i="1"/>
  <c r="F272" i="1"/>
  <c r="P376" i="1"/>
  <c r="R377" i="1"/>
  <c r="R407" i="1" s="1"/>
  <c r="W377" i="1"/>
  <c r="AA377" i="1"/>
  <c r="AE377" i="1"/>
  <c r="F298" i="1"/>
  <c r="F334" i="1"/>
  <c r="F336" i="1"/>
  <c r="AD364" i="1"/>
  <c r="AD382" i="1" s="1"/>
  <c r="D365" i="1"/>
  <c r="D383" i="1" s="1"/>
  <c r="H365" i="1"/>
  <c r="L365" i="1"/>
  <c r="P365" i="1"/>
  <c r="P383" i="1" s="1"/>
  <c r="T365" i="1"/>
  <c r="T383" i="1" s="1"/>
  <c r="X365" i="1"/>
  <c r="AB365" i="1"/>
  <c r="B366" i="1"/>
  <c r="F338" i="1"/>
  <c r="J366" i="1"/>
  <c r="N366" i="1"/>
  <c r="R366" i="1"/>
  <c r="R384" i="1" s="1"/>
  <c r="V366" i="1"/>
  <c r="V384" i="1" s="1"/>
  <c r="Z366" i="1"/>
  <c r="AD366" i="1"/>
  <c r="E267" i="1"/>
  <c r="I267" i="1"/>
  <c r="M267" i="1"/>
  <c r="Q267" i="1"/>
  <c r="U267" i="1"/>
  <c r="Y267" i="1"/>
  <c r="AC267" i="1"/>
  <c r="G268" i="1"/>
  <c r="G272" i="1"/>
  <c r="I376" i="1"/>
  <c r="I406" i="1" s="1"/>
  <c r="Q376" i="1"/>
  <c r="K377" i="1"/>
  <c r="K407" i="1" s="1"/>
  <c r="O377" i="1"/>
  <c r="O374" i="1" s="1"/>
  <c r="G334" i="1"/>
  <c r="G336" i="1"/>
  <c r="AC365" i="1"/>
  <c r="AC383" i="1" s="1"/>
  <c r="C366" i="1"/>
  <c r="G338" i="1"/>
  <c r="K366" i="1"/>
  <c r="O366" i="1"/>
  <c r="O384" i="1" s="1"/>
  <c r="S366" i="1"/>
  <c r="S384" i="1" s="1"/>
  <c r="W366" i="1"/>
  <c r="AA366" i="1"/>
  <c r="AE366" i="1"/>
  <c r="AE384" i="1" s="1"/>
  <c r="G372" i="1"/>
  <c r="D13" i="2"/>
  <c r="D21" i="2" s="1"/>
  <c r="H21" i="2"/>
  <c r="H20" i="2"/>
  <c r="H19" i="2"/>
  <c r="F21" i="2"/>
  <c r="E21" i="2"/>
  <c r="F20" i="2"/>
  <c r="E20" i="2"/>
  <c r="F19" i="2"/>
  <c r="E19" i="2"/>
  <c r="D20" i="2"/>
  <c r="D19" i="2"/>
  <c r="Z407" i="1" l="1"/>
  <c r="Z259" i="1"/>
  <c r="E361" i="1"/>
  <c r="F248" i="1"/>
  <c r="G248" i="1"/>
  <c r="V407" i="1"/>
  <c r="F310" i="1"/>
  <c r="E365" i="1"/>
  <c r="G310" i="1"/>
  <c r="D370" i="1"/>
  <c r="D368" i="1" s="1"/>
  <c r="D267" i="1"/>
  <c r="G364" i="1"/>
  <c r="F364" i="1"/>
  <c r="S361" i="1"/>
  <c r="Z380" i="1"/>
  <c r="Z379" i="1" s="1"/>
  <c r="Z361" i="1"/>
  <c r="B307" i="1"/>
  <c r="B319" i="1"/>
  <c r="J380" i="1"/>
  <c r="J361" i="1"/>
  <c r="C194" i="1"/>
  <c r="C190" i="1"/>
  <c r="G36" i="1"/>
  <c r="F36" i="1"/>
  <c r="E142" i="1"/>
  <c r="E139" i="1"/>
  <c r="F35" i="1"/>
  <c r="G35" i="1"/>
  <c r="G319" i="1"/>
  <c r="F319" i="1"/>
  <c r="D261" i="1"/>
  <c r="Y405" i="1"/>
  <c r="Y404" i="1" s="1"/>
  <c r="Y138" i="1"/>
  <c r="D388" i="1"/>
  <c r="E98" i="1"/>
  <c r="E125" i="1"/>
  <c r="E380" i="1" s="1"/>
  <c r="Q404" i="1"/>
  <c r="T405" i="1"/>
  <c r="T404" i="1" s="1"/>
  <c r="T138" i="1"/>
  <c r="I389" i="1"/>
  <c r="I386" i="1" s="1"/>
  <c r="W405" i="1"/>
  <c r="D19" i="1"/>
  <c r="D15" i="1"/>
  <c r="F267" i="1"/>
  <c r="B384" i="1"/>
  <c r="S383" i="1"/>
  <c r="T381" i="1"/>
  <c r="T361" i="1"/>
  <c r="O381" i="1"/>
  <c r="V380" i="1"/>
  <c r="Y262" i="1"/>
  <c r="Y407" i="1" s="1"/>
  <c r="Y249" i="1"/>
  <c r="Y381" i="1" s="1"/>
  <c r="Y188" i="1"/>
  <c r="N74" i="1"/>
  <c r="N125" i="1"/>
  <c r="N124" i="1" s="1"/>
  <c r="F50" i="1"/>
  <c r="G50" i="1"/>
  <c r="F25" i="1"/>
  <c r="F224" i="1"/>
  <c r="G224" i="1"/>
  <c r="G200" i="1"/>
  <c r="F200" i="1"/>
  <c r="F112" i="1"/>
  <c r="G112" i="1"/>
  <c r="B74" i="1"/>
  <c r="D254" i="1"/>
  <c r="D182" i="1"/>
  <c r="M404" i="1"/>
  <c r="F158" i="1"/>
  <c r="G158" i="1"/>
  <c r="G68" i="1"/>
  <c r="F68" i="1"/>
  <c r="K405" i="1"/>
  <c r="K404" i="1" s="1"/>
  <c r="G214" i="1"/>
  <c r="C208" i="1"/>
  <c r="C212" i="1"/>
  <c r="AA138" i="1"/>
  <c r="Z405" i="1"/>
  <c r="Z138" i="1"/>
  <c r="G82" i="1"/>
  <c r="P138" i="1"/>
  <c r="G14" i="1"/>
  <c r="F14" i="1"/>
  <c r="E13" i="1"/>
  <c r="F256" i="1"/>
  <c r="G256" i="1"/>
  <c r="H124" i="1"/>
  <c r="AA384" i="1"/>
  <c r="N384" i="1"/>
  <c r="AB383" i="1"/>
  <c r="AB379" i="1" s="1"/>
  <c r="L383" i="1"/>
  <c r="G302" i="1"/>
  <c r="E384" i="1"/>
  <c r="G366" i="1"/>
  <c r="F366" i="1"/>
  <c r="O383" i="1"/>
  <c r="P381" i="1"/>
  <c r="AC380" i="1"/>
  <c r="AC361" i="1"/>
  <c r="M380" i="1"/>
  <c r="M379" i="1" s="1"/>
  <c r="M361" i="1"/>
  <c r="M374" i="1"/>
  <c r="Y375" i="1"/>
  <c r="K381" i="1"/>
  <c r="K379" i="1" s="1"/>
  <c r="G300" i="1"/>
  <c r="Y384" i="1"/>
  <c r="AE361" i="1"/>
  <c r="W361" i="1"/>
  <c r="O361" i="1"/>
  <c r="P362" i="1"/>
  <c r="C371" i="1"/>
  <c r="G269" i="1"/>
  <c r="C267" i="1"/>
  <c r="G267" i="1" s="1"/>
  <c r="AD247" i="1"/>
  <c r="V188" i="1"/>
  <c r="B188" i="1" s="1"/>
  <c r="C284" i="1"/>
  <c r="C288" i="1"/>
  <c r="G288" i="1" s="1"/>
  <c r="G290" i="1"/>
  <c r="R380" i="1"/>
  <c r="R379" i="1" s="1"/>
  <c r="R361" i="1"/>
  <c r="P375" i="1"/>
  <c r="P374" i="1" s="1"/>
  <c r="H375" i="1"/>
  <c r="X247" i="1"/>
  <c r="H247" i="1"/>
  <c r="V259" i="1"/>
  <c r="G230" i="1"/>
  <c r="F230" i="1"/>
  <c r="T164" i="1"/>
  <c r="T157" i="1" s="1"/>
  <c r="B157" i="1" s="1"/>
  <c r="G196" i="1"/>
  <c r="E194" i="1"/>
  <c r="D196" i="1"/>
  <c r="E190" i="1"/>
  <c r="F196" i="1"/>
  <c r="E260" i="1"/>
  <c r="F152" i="1"/>
  <c r="G152" i="1"/>
  <c r="G149" i="1"/>
  <c r="E165" i="1"/>
  <c r="E146" i="1"/>
  <c r="F149" i="1"/>
  <c r="K124" i="1"/>
  <c r="S405" i="1"/>
  <c r="S404" i="1" s="1"/>
  <c r="S138" i="1"/>
  <c r="AD406" i="1"/>
  <c r="D178" i="1"/>
  <c r="D112" i="1"/>
  <c r="V363" i="1"/>
  <c r="V381" i="1" s="1"/>
  <c r="E306" i="1"/>
  <c r="F307" i="1"/>
  <c r="AE374" i="1"/>
  <c r="X124" i="1"/>
  <c r="C408" i="1"/>
  <c r="B333" i="1"/>
  <c r="F333" i="1" s="1"/>
  <c r="F335" i="1"/>
  <c r="AA249" i="1"/>
  <c r="AA247" i="1" s="1"/>
  <c r="AA236" i="1"/>
  <c r="E387" i="1"/>
  <c r="F254" i="1"/>
  <c r="G254" i="1"/>
  <c r="E253" i="1"/>
  <c r="E388" i="1"/>
  <c r="G255" i="1"/>
  <c r="F255" i="1"/>
  <c r="B408" i="1"/>
  <c r="F172" i="1"/>
  <c r="G172" i="1"/>
  <c r="AE124" i="1"/>
  <c r="O124" i="1"/>
  <c r="W407" i="1"/>
  <c r="D64" i="1"/>
  <c r="D62" i="1" s="1"/>
  <c r="D68" i="1"/>
  <c r="D142" i="1"/>
  <c r="D408" i="1" s="1"/>
  <c r="AE406" i="1"/>
  <c r="W406" i="1"/>
  <c r="O406" i="1"/>
  <c r="AG27" i="1"/>
  <c r="C15" i="1"/>
  <c r="C135" i="1" s="1"/>
  <c r="G27" i="1"/>
  <c r="O259" i="1"/>
  <c r="K138" i="1"/>
  <c r="E126" i="1"/>
  <c r="G100" i="1"/>
  <c r="F100" i="1"/>
  <c r="G101" i="1"/>
  <c r="E127" i="1"/>
  <c r="F101" i="1"/>
  <c r="C32" i="1"/>
  <c r="B135" i="1"/>
  <c r="C146" i="1"/>
  <c r="C143" i="1" s="1"/>
  <c r="C80" i="1"/>
  <c r="AG80" i="1" s="1"/>
  <c r="C75" i="1"/>
  <c r="AA405" i="1"/>
  <c r="AA404" i="1" s="1"/>
  <c r="C25" i="1"/>
  <c r="G25" i="1" s="1"/>
  <c r="AD62" i="1"/>
  <c r="AD141" i="1"/>
  <c r="AD138" i="1" s="1"/>
  <c r="O407" i="1"/>
  <c r="L405" i="1"/>
  <c r="L404" i="1" s="1"/>
  <c r="L138" i="1"/>
  <c r="P407" i="1"/>
  <c r="Y389" i="1"/>
  <c r="Y386" i="1" s="1"/>
  <c r="Z206" i="1"/>
  <c r="B206" i="1" s="1"/>
  <c r="O138" i="1"/>
  <c r="AD98" i="1"/>
  <c r="AD125" i="1"/>
  <c r="AD124" i="1" s="1"/>
  <c r="H138" i="1"/>
  <c r="AE138" i="1"/>
  <c r="C128" i="1"/>
  <c r="C383" i="1" s="1"/>
  <c r="X380" i="1"/>
  <c r="X361" i="1"/>
  <c r="U380" i="1"/>
  <c r="U379" i="1" s="1"/>
  <c r="U361" i="1"/>
  <c r="AC374" i="1"/>
  <c r="AD377" i="1"/>
  <c r="AD363" i="1"/>
  <c r="AD381" i="1" s="1"/>
  <c r="F308" i="1"/>
  <c r="E376" i="1"/>
  <c r="G283" i="1"/>
  <c r="E282" i="1"/>
  <c r="F283" i="1"/>
  <c r="E261" i="1"/>
  <c r="F189" i="1"/>
  <c r="G189" i="1"/>
  <c r="E188" i="1"/>
  <c r="C105" i="1"/>
  <c r="G105" i="1" s="1"/>
  <c r="C99" i="1"/>
  <c r="F80" i="1"/>
  <c r="G80" i="1"/>
  <c r="AB405" i="1"/>
  <c r="AB404" i="1" s="1"/>
  <c r="AB138" i="1"/>
  <c r="D173" i="1"/>
  <c r="D175" i="1"/>
  <c r="G44" i="1"/>
  <c r="F44" i="1"/>
  <c r="F250" i="1"/>
  <c r="G250" i="1"/>
  <c r="F168" i="1"/>
  <c r="G168" i="1"/>
  <c r="E128" i="1"/>
  <c r="G102" i="1"/>
  <c r="F102" i="1"/>
  <c r="F64" i="1"/>
  <c r="E62" i="1"/>
  <c r="B13" i="1"/>
  <c r="R138" i="1"/>
  <c r="F19" i="1"/>
  <c r="G19" i="1"/>
  <c r="U405" i="1"/>
  <c r="U404" i="1" s="1"/>
  <c r="B146" i="1"/>
  <c r="H143" i="1"/>
  <c r="B143" i="1" s="1"/>
  <c r="D34" i="1"/>
  <c r="D44" i="1"/>
  <c r="G390" i="1"/>
  <c r="F390" i="1"/>
  <c r="H380" i="1"/>
  <c r="H379" i="1" s="1"/>
  <c r="H361" i="1"/>
  <c r="Q380" i="1"/>
  <c r="Q379" i="1" s="1"/>
  <c r="Q361" i="1"/>
  <c r="AC384" i="1"/>
  <c r="E363" i="1"/>
  <c r="S379" i="1"/>
  <c r="F313" i="1"/>
  <c r="D283" i="1"/>
  <c r="D288" i="1"/>
  <c r="L379" i="1"/>
  <c r="AD282" i="1"/>
  <c r="AD375" i="1" s="1"/>
  <c r="V375" i="1"/>
  <c r="L247" i="1"/>
  <c r="B112" i="1"/>
  <c r="D307" i="1"/>
  <c r="D319" i="1"/>
  <c r="F105" i="1"/>
  <c r="G108" i="1"/>
  <c r="G56" i="1"/>
  <c r="F56" i="1"/>
  <c r="F212" i="1"/>
  <c r="G212" i="1"/>
  <c r="B126" i="1"/>
  <c r="D139" i="1"/>
  <c r="B99" i="1"/>
  <c r="F99" i="1" s="1"/>
  <c r="K384" i="1"/>
  <c r="Y376" i="1"/>
  <c r="Y406" i="1" s="1"/>
  <c r="AD384" i="1"/>
  <c r="W384" i="1"/>
  <c r="Z384" i="1"/>
  <c r="J384" i="1"/>
  <c r="X383" i="1"/>
  <c r="H383" i="1"/>
  <c r="AB368" i="1"/>
  <c r="L368" i="1"/>
  <c r="K383" i="1"/>
  <c r="L381" i="1"/>
  <c r="Y362" i="1"/>
  <c r="I380" i="1"/>
  <c r="I379" i="1" s="1"/>
  <c r="I361" i="1"/>
  <c r="C308" i="1"/>
  <c r="C363" i="1" s="1"/>
  <c r="C313" i="1"/>
  <c r="G313" i="1" s="1"/>
  <c r="I374" i="1"/>
  <c r="F378" i="1"/>
  <c r="G378" i="1"/>
  <c r="B288" i="1"/>
  <c r="F288" i="1" s="1"/>
  <c r="B284" i="1"/>
  <c r="AE380" i="1"/>
  <c r="AE379" i="1" s="1"/>
  <c r="W379" i="1"/>
  <c r="O380" i="1"/>
  <c r="O379" i="1" s="1"/>
  <c r="D313" i="1"/>
  <c r="D308" i="1"/>
  <c r="D363" i="1" s="1"/>
  <c r="C382" i="1"/>
  <c r="C307" i="1"/>
  <c r="Z247" i="1"/>
  <c r="J247" i="1"/>
  <c r="B190" i="1"/>
  <c r="V377" i="1"/>
  <c r="Z374" i="1"/>
  <c r="R375" i="1"/>
  <c r="R374" i="1" s="1"/>
  <c r="J374" i="1"/>
  <c r="AD361" i="1"/>
  <c r="N380" i="1"/>
  <c r="N379" i="1" s="1"/>
  <c r="N361" i="1"/>
  <c r="T247" i="1"/>
  <c r="D248" i="1"/>
  <c r="Y259" i="1"/>
  <c r="S247" i="1"/>
  <c r="G220" i="1"/>
  <c r="E218" i="1"/>
  <c r="D220" i="1"/>
  <c r="E208" i="1"/>
  <c r="F220" i="1"/>
  <c r="E263" i="1"/>
  <c r="F192" i="1"/>
  <c r="G192" i="1"/>
  <c r="G148" i="1"/>
  <c r="V125" i="1"/>
  <c r="V124" i="1" s="1"/>
  <c r="V140" i="1"/>
  <c r="V98" i="1"/>
  <c r="F86" i="1"/>
  <c r="G86" i="1"/>
  <c r="F66" i="1"/>
  <c r="G66" i="1"/>
  <c r="N140" i="1"/>
  <c r="N406" i="1" s="1"/>
  <c r="AC247" i="1"/>
  <c r="O408" i="1"/>
  <c r="F320" i="1"/>
  <c r="AE383" i="1"/>
  <c r="I164" i="1"/>
  <c r="I157" i="1" s="1"/>
  <c r="D80" i="1"/>
  <c r="AG70" i="1"/>
  <c r="C64" i="1"/>
  <c r="F33" i="1"/>
  <c r="E140" i="1"/>
  <c r="G33" i="1"/>
  <c r="E32" i="1"/>
  <c r="AC405" i="1"/>
  <c r="AC404" i="1" s="1"/>
  <c r="AC138" i="1"/>
  <c r="G244" i="1"/>
  <c r="F244" i="1"/>
  <c r="E242" i="1"/>
  <c r="E238" i="1"/>
  <c r="D244" i="1"/>
  <c r="M247" i="1"/>
  <c r="F178" i="1"/>
  <c r="G178" i="1"/>
  <c r="F119" i="1"/>
  <c r="G119" i="1"/>
  <c r="B62" i="1"/>
  <c r="B371" i="1"/>
  <c r="F269" i="1"/>
  <c r="B251" i="1"/>
  <c r="G150" i="1"/>
  <c r="T125" i="1"/>
  <c r="T124" i="1" s="1"/>
  <c r="T98" i="1"/>
  <c r="F70" i="1"/>
  <c r="G70" i="1"/>
  <c r="AE259" i="1"/>
  <c r="E129" i="1"/>
  <c r="Q138" i="1"/>
  <c r="B208" i="1"/>
  <c r="B249" i="1" s="1"/>
  <c r="F214" i="1"/>
  <c r="L124" i="1"/>
  <c r="N405" i="1"/>
  <c r="N138" i="1"/>
  <c r="AG19" i="1"/>
  <c r="D100" i="1"/>
  <c r="G76" i="1"/>
  <c r="F76" i="1"/>
  <c r="E74" i="1"/>
  <c r="S124" i="1"/>
  <c r="B139" i="1"/>
  <c r="F15" i="1"/>
  <c r="E135" i="1"/>
  <c r="X405" i="1"/>
  <c r="X404" i="1" s="1"/>
  <c r="X138" i="1"/>
  <c r="C129" i="1"/>
  <c r="C384" i="1" s="1"/>
  <c r="O405" i="1"/>
  <c r="P125" i="1"/>
  <c r="P124" i="1" s="1"/>
  <c r="E141" i="1"/>
  <c r="G34" i="1"/>
  <c r="F34" i="1"/>
  <c r="W138" i="1"/>
  <c r="AE405" i="1"/>
  <c r="AE404" i="1" s="1"/>
  <c r="J4" i="2"/>
  <c r="V406" i="1" l="1"/>
  <c r="V138" i="1"/>
  <c r="D218" i="1"/>
  <c r="D208" i="1"/>
  <c r="D206" i="1" s="1"/>
  <c r="D141" i="1"/>
  <c r="D32" i="1"/>
  <c r="E375" i="1"/>
  <c r="G127" i="1"/>
  <c r="F127" i="1"/>
  <c r="C389" i="1"/>
  <c r="C386" i="1" s="1"/>
  <c r="C132" i="1"/>
  <c r="F388" i="1"/>
  <c r="G388" i="1"/>
  <c r="G384" i="1"/>
  <c r="F384" i="1"/>
  <c r="F13" i="1"/>
  <c r="P405" i="1"/>
  <c r="P404" i="1" s="1"/>
  <c r="D387" i="1"/>
  <c r="C262" i="1"/>
  <c r="C259" i="1" s="1"/>
  <c r="C188" i="1"/>
  <c r="E382" i="1"/>
  <c r="E383" i="1"/>
  <c r="F365" i="1"/>
  <c r="G365" i="1"/>
  <c r="N404" i="1"/>
  <c r="G32" i="1"/>
  <c r="F32" i="1"/>
  <c r="C62" i="1"/>
  <c r="C126" i="1"/>
  <c r="C13" i="1"/>
  <c r="G13" i="1" s="1"/>
  <c r="G263" i="1"/>
  <c r="F263" i="1"/>
  <c r="G218" i="1"/>
  <c r="F218" i="1"/>
  <c r="B377" i="1"/>
  <c r="F377" i="1" s="1"/>
  <c r="F284" i="1"/>
  <c r="F62" i="1"/>
  <c r="G62" i="1"/>
  <c r="C98" i="1"/>
  <c r="C125" i="1"/>
  <c r="C124" i="1" s="1"/>
  <c r="B389" i="1"/>
  <c r="B386" i="1" s="1"/>
  <c r="B132" i="1"/>
  <c r="F253" i="1"/>
  <c r="G253" i="1"/>
  <c r="F165" i="1"/>
  <c r="E164" i="1"/>
  <c r="G165" i="1"/>
  <c r="F260" i="1"/>
  <c r="G260" i="1"/>
  <c r="F194" i="1"/>
  <c r="G194" i="1"/>
  <c r="C377" i="1"/>
  <c r="G377" i="1" s="1"/>
  <c r="G284" i="1"/>
  <c r="C282" i="1"/>
  <c r="AA381" i="1"/>
  <c r="AA379" i="1" s="1"/>
  <c r="T380" i="1"/>
  <c r="T379" i="1" s="1"/>
  <c r="W404" i="1"/>
  <c r="G99" i="1"/>
  <c r="E408" i="1"/>
  <c r="G142" i="1"/>
  <c r="F142" i="1"/>
  <c r="F141" i="1"/>
  <c r="G242" i="1"/>
  <c r="F242" i="1"/>
  <c r="D256" i="1"/>
  <c r="D253" i="1" s="1"/>
  <c r="D172" i="1"/>
  <c r="F126" i="1"/>
  <c r="G126" i="1"/>
  <c r="G387" i="1"/>
  <c r="F387" i="1"/>
  <c r="F146" i="1"/>
  <c r="E143" i="1"/>
  <c r="G146" i="1"/>
  <c r="D194" i="1"/>
  <c r="D190" i="1"/>
  <c r="B247" i="1"/>
  <c r="P380" i="1"/>
  <c r="P379" i="1" s="1"/>
  <c r="P361" i="1"/>
  <c r="B124" i="1"/>
  <c r="V379" i="1"/>
  <c r="G98" i="1"/>
  <c r="F129" i="1"/>
  <c r="G129" i="1"/>
  <c r="AD380" i="1"/>
  <c r="AD379" i="1" s="1"/>
  <c r="C306" i="1"/>
  <c r="C362" i="1"/>
  <c r="C376" i="1"/>
  <c r="Y380" i="1"/>
  <c r="Y379" i="1" s="1"/>
  <c r="Y361" i="1"/>
  <c r="D306" i="1"/>
  <c r="D362" i="1"/>
  <c r="V374" i="1"/>
  <c r="V405" i="1"/>
  <c r="V404" i="1" s="1"/>
  <c r="D376" i="1"/>
  <c r="D406" i="1" s="1"/>
  <c r="D282" i="1"/>
  <c r="D375" i="1" s="1"/>
  <c r="D405" i="1" s="1"/>
  <c r="F128" i="1"/>
  <c r="G128" i="1"/>
  <c r="G261" i="1"/>
  <c r="F261" i="1"/>
  <c r="G376" i="1"/>
  <c r="AD407" i="1"/>
  <c r="C74" i="1"/>
  <c r="G75" i="1"/>
  <c r="C140" i="1"/>
  <c r="G306" i="1"/>
  <c r="B282" i="1"/>
  <c r="B375" i="1" s="1"/>
  <c r="Y374" i="1"/>
  <c r="C249" i="1"/>
  <c r="C247" i="1" s="1"/>
  <c r="C206" i="1"/>
  <c r="C141" i="1"/>
  <c r="C407" i="1" s="1"/>
  <c r="B306" i="1"/>
  <c r="F306" i="1" s="1"/>
  <c r="B362" i="1"/>
  <c r="B376" i="1"/>
  <c r="F376" i="1" s="1"/>
  <c r="D377" i="1"/>
  <c r="O404" i="1"/>
  <c r="G15" i="1"/>
  <c r="D126" i="1"/>
  <c r="D124" i="1" s="1"/>
  <c r="D98" i="1"/>
  <c r="D238" i="1"/>
  <c r="D242" i="1"/>
  <c r="E389" i="1"/>
  <c r="E132" i="1"/>
  <c r="G135" i="1"/>
  <c r="F135" i="1"/>
  <c r="F74" i="1"/>
  <c r="G74" i="1"/>
  <c r="B368" i="1"/>
  <c r="F368" i="1" s="1"/>
  <c r="F371" i="1"/>
  <c r="E249" i="1"/>
  <c r="F238" i="1"/>
  <c r="G238" i="1"/>
  <c r="E236" i="1"/>
  <c r="E406" i="1"/>
  <c r="G140" i="1"/>
  <c r="F208" i="1"/>
  <c r="G208" i="1"/>
  <c r="E206" i="1"/>
  <c r="B262" i="1"/>
  <c r="C381" i="1"/>
  <c r="B98" i="1"/>
  <c r="F98" i="1" s="1"/>
  <c r="B125" i="1"/>
  <c r="AD374" i="1"/>
  <c r="AD405" i="1"/>
  <c r="AD404" i="1" s="1"/>
  <c r="G363" i="1"/>
  <c r="R405" i="1"/>
  <c r="R404" i="1" s="1"/>
  <c r="G64" i="1"/>
  <c r="Y247" i="1"/>
  <c r="F188" i="1"/>
  <c r="G188" i="1"/>
  <c r="G308" i="1"/>
  <c r="X379" i="1"/>
  <c r="B140" i="1"/>
  <c r="B406" i="1" s="1"/>
  <c r="B363" i="1"/>
  <c r="B381" i="1" s="1"/>
  <c r="G307" i="1"/>
  <c r="E262" i="1"/>
  <c r="E407" i="1" s="1"/>
  <c r="F190" i="1"/>
  <c r="G190" i="1"/>
  <c r="H374" i="1"/>
  <c r="H405" i="1"/>
  <c r="H404" i="1" s="1"/>
  <c r="G371" i="1"/>
  <c r="C368" i="1"/>
  <c r="G368" i="1" s="1"/>
  <c r="AC379" i="1"/>
  <c r="Z404" i="1"/>
  <c r="V361" i="1"/>
  <c r="D135" i="1"/>
  <c r="D13" i="1"/>
  <c r="F125" i="1"/>
  <c r="E124" i="1"/>
  <c r="G125" i="1"/>
  <c r="E405" i="1"/>
  <c r="G139" i="1"/>
  <c r="E138" i="1"/>
  <c r="F139" i="1"/>
  <c r="J379" i="1"/>
  <c r="H18" i="2"/>
  <c r="F18" i="2"/>
  <c r="E18" i="2"/>
  <c r="D18" i="2"/>
  <c r="G18" i="2" s="1"/>
  <c r="J17" i="2"/>
  <c r="I17" i="2"/>
  <c r="G17" i="2"/>
  <c r="J16" i="2"/>
  <c r="I16" i="2"/>
  <c r="G16" i="2"/>
  <c r="J15" i="2"/>
  <c r="G15" i="2"/>
  <c r="I13" i="2"/>
  <c r="G407" i="1" l="1"/>
  <c r="E404" i="1"/>
  <c r="F406" i="1"/>
  <c r="F249" i="1"/>
  <c r="G249" i="1"/>
  <c r="E247" i="1"/>
  <c r="G389" i="1"/>
  <c r="F389" i="1"/>
  <c r="B374" i="1"/>
  <c r="D262" i="1"/>
  <c r="D259" i="1" s="1"/>
  <c r="D188" i="1"/>
  <c r="G408" i="1"/>
  <c r="F408" i="1"/>
  <c r="F375" i="1"/>
  <c r="E374" i="1"/>
  <c r="F236" i="1"/>
  <c r="G236" i="1"/>
  <c r="B380" i="1"/>
  <c r="B361" i="1"/>
  <c r="F361" i="1" s="1"/>
  <c r="F362" i="1"/>
  <c r="D374" i="1"/>
  <c r="D380" i="1"/>
  <c r="D361" i="1"/>
  <c r="C375" i="1"/>
  <c r="G375" i="1" s="1"/>
  <c r="B138" i="1"/>
  <c r="F138" i="1" s="1"/>
  <c r="G383" i="1"/>
  <c r="F383" i="1"/>
  <c r="F124" i="1"/>
  <c r="G124" i="1"/>
  <c r="E381" i="1"/>
  <c r="B407" i="1"/>
  <c r="F407" i="1" s="1"/>
  <c r="B259" i="1"/>
  <c r="F140" i="1"/>
  <c r="D249" i="1"/>
  <c r="D236" i="1"/>
  <c r="C380" i="1"/>
  <c r="C361" i="1"/>
  <c r="G361" i="1" s="1"/>
  <c r="G362" i="1"/>
  <c r="E386" i="1"/>
  <c r="F164" i="1"/>
  <c r="G164" i="1"/>
  <c r="E157" i="1"/>
  <c r="B405" i="1"/>
  <c r="B404" i="1" s="1"/>
  <c r="F382" i="1"/>
  <c r="G382" i="1"/>
  <c r="F282" i="1"/>
  <c r="D407" i="1"/>
  <c r="D404" i="1" s="1"/>
  <c r="D389" i="1"/>
  <c r="D386" i="1" s="1"/>
  <c r="D132" i="1"/>
  <c r="G262" i="1"/>
  <c r="F262" i="1"/>
  <c r="F363" i="1"/>
  <c r="F206" i="1"/>
  <c r="G206" i="1"/>
  <c r="F132" i="1"/>
  <c r="G132" i="1"/>
  <c r="C406" i="1"/>
  <c r="G406" i="1" s="1"/>
  <c r="C138" i="1"/>
  <c r="G138" i="1" s="1"/>
  <c r="G141" i="1"/>
  <c r="E259" i="1"/>
  <c r="G282" i="1"/>
  <c r="D138" i="1"/>
  <c r="I19" i="2"/>
  <c r="I21" i="2"/>
  <c r="I20" i="2"/>
  <c r="J18" i="2"/>
  <c r="I18" i="2"/>
  <c r="G20" i="2"/>
  <c r="J19" i="2"/>
  <c r="H14" i="2"/>
  <c r="F14" i="2"/>
  <c r="E14" i="2"/>
  <c r="D14" i="2"/>
  <c r="J13" i="2"/>
  <c r="G13" i="2"/>
  <c r="J12" i="2"/>
  <c r="I12" i="2"/>
  <c r="G12" i="2"/>
  <c r="J11" i="2"/>
  <c r="H10" i="2"/>
  <c r="F10" i="2"/>
  <c r="E10" i="2"/>
  <c r="D10" i="2"/>
  <c r="J9" i="2"/>
  <c r="J8" i="2"/>
  <c r="I8" i="2"/>
  <c r="G8" i="2"/>
  <c r="J7" i="2"/>
  <c r="I4" i="2"/>
  <c r="H6" i="2"/>
  <c r="F6" i="2"/>
  <c r="E6" i="2"/>
  <c r="D6" i="2"/>
  <c r="J5" i="2"/>
  <c r="G4" i="2"/>
  <c r="J3" i="2"/>
  <c r="F157" i="1" l="1"/>
  <c r="G157" i="1"/>
  <c r="D247" i="1"/>
  <c r="D381" i="1"/>
  <c r="G381" i="1"/>
  <c r="F381" i="1"/>
  <c r="E379" i="1"/>
  <c r="D379" i="1"/>
  <c r="B379" i="1"/>
  <c r="F380" i="1"/>
  <c r="F247" i="1"/>
  <c r="G247" i="1"/>
  <c r="C379" i="1"/>
  <c r="G380" i="1"/>
  <c r="C374" i="1"/>
  <c r="G374" i="1" s="1"/>
  <c r="C405" i="1"/>
  <c r="F405" i="1"/>
  <c r="F259" i="1"/>
  <c r="G259" i="1"/>
  <c r="F386" i="1"/>
  <c r="G386" i="1"/>
  <c r="F374" i="1"/>
  <c r="F404" i="1"/>
  <c r="G21" i="2"/>
  <c r="G14" i="2"/>
  <c r="F22" i="2"/>
  <c r="J20" i="2"/>
  <c r="E22" i="2"/>
  <c r="J21" i="2"/>
  <c r="D22" i="2"/>
  <c r="H22" i="2"/>
  <c r="G19" i="2"/>
  <c r="J14" i="2"/>
  <c r="I14" i="2"/>
  <c r="G10" i="2"/>
  <c r="J10" i="2"/>
  <c r="I10" i="2"/>
  <c r="G6" i="2"/>
  <c r="J6" i="2"/>
  <c r="I6" i="2"/>
  <c r="C404" i="1" l="1"/>
  <c r="G404" i="1" s="1"/>
  <c r="G405" i="1"/>
  <c r="G379" i="1"/>
  <c r="F379" i="1"/>
  <c r="J22" i="2"/>
  <c r="G22" i="2"/>
  <c r="I22" i="2"/>
</calcChain>
</file>

<file path=xl/comments1.xml><?xml version="1.0" encoding="utf-8"?>
<comments xmlns="http://schemas.openxmlformats.org/spreadsheetml/2006/main">
  <authors>
    <author>Автор</author>
  </authors>
  <commentList>
    <comment ref="Z196" authorId="0" shapeId="0">
      <text>
        <r>
          <rPr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<sst xmlns="http://schemas.openxmlformats.org/spreadsheetml/2006/main" count="514" uniqueCount="156">
  <si>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</si>
  <si>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</si>
  <si>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</si>
  <si>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</si>
  <si>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</si>
  <si>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</si>
  <si>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</si>
  <si>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</si>
  <si>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</si>
  <si>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</si>
  <si>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</si>
  <si>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</si>
  <si>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</si>
  <si>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</si>
  <si>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</si>
  <si>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</si>
  <si>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</si>
  <si>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</si>
  <si>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</si>
  <si>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</si>
  <si>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</si>
  <si>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</si>
  <si>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</si>
  <si>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</si>
  <si>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</si>
  <si>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</si>
  <si>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</si>
  <si>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</si>
  <si>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</si>
  <si>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</si>
  <si>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</si>
  <si>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</si>
  <si>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</si>
  <si>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</si>
  <si>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</si>
  <si>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</si>
  <si>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</si>
  <si>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</si>
  <si>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</si>
  <si>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</si>
  <si>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</si>
  <si>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</si>
  <si>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</si>
  <si>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</si>
  <si>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</si>
  <si>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</si>
  <si>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</si>
  <si>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</si>
  <si>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</si>
  <si>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</si>
  <si>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</si>
  <si>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</si>
  <si>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</si>
  <si>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</si>
  <si>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Свод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</si>
  <si>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</si>
  <si>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</si>
  <si>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</si>
  <si>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</si>
  <si>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</si>
  <si>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</si>
  <si>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</si>
  <si>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</si>
  <si>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</si>
  <si>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</si>
  <si>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</si>
  <si>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</si>
  <si>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</si>
  <si>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</si>
  <si>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</si>
  <si>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</si>
  <si>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</si>
  <si>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</si>
  <si>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</si>
  <si>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</si>
  <si>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</si>
  <si>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</si>
  <si>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</si>
  <si>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</si>
  <si>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</si>
  <si>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</si>
  <si>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</si>
  <si>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</si>
  <si>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</si>
  <si>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</si>
  <si>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</si>
  <si>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</si>
  <si>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</si>
  <si>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</si>
  <si>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</si>
  <si>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</si>
  <si>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</si>
  <si>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</si>
  <si>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</si>
  <si>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 МАУ "ДДТ", МАУ "ДШИ" - организация мероприятий, выезд обучающихся на мероприятия. 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</si>
  <si>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</si>
  <si>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</si>
  <si>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</si>
  <si>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</si>
  <si>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на 1 февраля 2022 года</t>
  </si>
  <si>
    <t>план на 2022 год</t>
  </si>
  <si>
    <t>план на 01.02.2022</t>
  </si>
  <si>
    <t>исполнение на 01.02.2022</t>
  </si>
  <si>
    <t>% исполнения к плану на 01.02.2022</t>
  </si>
  <si>
    <r>
      <t xml:space="preserve"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</si>
  <si>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</t>
  </si>
  <si>
    <r>
      <rPr>
        <b/>
        <sz val="10"/>
        <rFont val="Times New Roman"/>
        <family val="1"/>
        <charset val="204"/>
      </rPr>
      <t xml:space="preserve">1.6.1. Организация отдыха и оздоровления детей. </t>
    </r>
    <r>
      <rPr>
        <sz val="10"/>
        <rFont val="Times New Roman"/>
        <family val="1"/>
        <charset val="204"/>
      </rPr>
      <t xml:space="preserve">
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</si>
  <si>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1.6. Организация отдыха и оздоровления детей. 
</t>
  </si>
  <si>
    <t xml:space="preserve">4.1.1.Средняя общеобразовательная школа в г. Когалыме (Общеобразовательная организация с универсальной безбарьерной средой)» 
</t>
  </si>
  <si>
    <r>
      <rPr>
        <b/>
        <sz val="10"/>
        <rFont val="Times New Roman"/>
        <family val="1"/>
        <charset val="204"/>
      </rPr>
      <t xml:space="preserve">п.п.4.1.1.Средняя общеобразовательная школа в г. Когалыме (Общеобразовательная организация с универсальной безбарьерной средой)»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</si>
  <si>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В 2022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Оплата производится согласно фактически предоставленных документов. Освоение 360,0 т.р..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</si>
  <si>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</t>
    </r>
    <r>
      <rPr>
        <sz val="10"/>
        <rFont val="Times New Roman"/>
        <family val="1"/>
        <charset val="204"/>
      </rPr>
      <t xml:space="preserve">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Оплата производится согласно фактически предоставленных документов. освоение 1500,0 т.р..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</si>
  <si>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</si>
  <si>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</si>
  <si>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</si>
  <si>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</si>
  <si>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</si>
  <si>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</si>
  <si>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</si>
  <si>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</si>
  <si>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</si>
  <si>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</si>
  <si>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</si>
  <si>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</si>
  <si>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</si>
  <si>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</si>
  <si>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</si>
  <si>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</si>
  <si>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</si>
  <si>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</si>
  <si>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</si>
  <si>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</si>
  <si>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ПАО "ЛУКОЙЛ"  Реализация мероприятий в рамках проекта "Формула успеха"</t>
  </si>
  <si>
    <t xml:space="preserve">Ежемесячное содержание МАУ "Школа искусств", МАУ "ДДТ". </t>
  </si>
  <si>
    <t>П.4.  Проекты города Когалыма</t>
  </si>
  <si>
    <t>п.п. П.4.1. Проект города Когалыма "Создание детских технопарков "Кванториум"</t>
  </si>
  <si>
    <t xml:space="preserve"> Проект города Когалыма "Создание детских технопарков "Кванториум" на базе МАОУ "Средняя школа № 5" оплата ремонтных работ в кабинетах  </t>
  </si>
  <si>
    <t>п.п. П.4.2. Инициативный проект "Первые шаги в робототехнике"</t>
  </si>
  <si>
    <t>Реализация нициативного проекта "Первые шаги в робототехнике" на базе МАДОУ "Березка"</t>
  </si>
  <si>
    <t>п.п. П.4.3. Инициативный проект "Детский технопарк "РобоМИР"</t>
  </si>
  <si>
    <t>Реализация нициативного проекта "Детский технопарк "РобоМИР" на базе МАДОУ "Буратино"</t>
  </si>
  <si>
    <t>Начальник Управления образования  ___________________________       А.Н. Лаврентьева</t>
  </si>
  <si>
    <t>Постановление Администрации города Когалыма от 01.03.2022 № 507 "Об утверждении списка победителей и призеров муниципального профессионального конкурса "Учитель года" в 2022 году" ; Выплата грантов победителям конкурсного отборав сфере образования в 2022г "Лучш.педагог дошк.образ.орган." Пост.1386 от 23.06.2022 . "Педагог-наставник" Постановление 2691 от 18.11.2022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</si>
  <si>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199,1 т.руб. -  экономия планов согласно фактической оплаты расходов непостоянного характера согласно фактически предоставленных счетов.</t>
  </si>
  <si>
    <t xml:space="preserve">Экономия плановых ассигнований 159,4 тыс. рублей - фактически сложившаяся по проведению меропри ятий </t>
  </si>
  <si>
    <t xml:space="preserve">Финансирование ШКОЛЫ + д.САДЫ.    Экономия плановых ассигнований 22858,4 тыс. рублей согласно перечисления средств по заключенным соглашениям и фактической потребности учреждений. 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</si>
  <si>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  Февраль 94 чел х 4000    Март 97 чел х 4000   Апрель 99 чел х 4000  Май 90 чел х 4000    Июнь 116 чел х 4000  Июль 106 х 4000 Август 98чел  х 4000 Сентябрь 106 х 4000 Октябрь 103 х 4000 Ноябрь 103 х 4000 Декабрь 102 х 4000</t>
  </si>
  <si>
    <t xml:space="preserve">Организация отдыха и оздоровления детей.  ОБ - 21373,7 тыс. рублей в т.ч. : ОБ оплата питания в пришкольных лагерях - 8233,0 тыс. рублей; ОБ приобретение путевок - 13140,7 тыс. руб.;  МБ - 2744,3 тыс. руб. - софинансирование питание. </t>
  </si>
  <si>
    <t xml:space="preserve">3.1.1 Портфель проектов "Образование", региональный проект "Социальная активность" </t>
  </si>
  <si>
    <t>3.1.1.1 Организация мероприятий в рамках реализации регионального проекта "Социальная активность"</t>
  </si>
  <si>
    <t>3.1.2  Портфель проектов "Образование", п.п. 3.1.2 Региональный проект "Патриотическое воспитание граждан Российской Федерации"</t>
  </si>
  <si>
    <t xml:space="preserve"> 3.1.2.1 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</si>
  <si>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Степень готовности объекта 0,00%, ведется выполнение проектно-изыскательских работ;
Получено уведомление Службы государственной охраны объектов культурного наследия ХМАО-Югры №86-2022 от 15.08.2022 о выявленном объекте археологического наследия на земельном участке школы.
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23.12.2022.
Подрядной организации перечислен аванс в размере 312 405 400,00 рублей.
2. Муниципальный контракт №Кг-38.22 от 12.04.2022 на технологическое присоединение к электрическим сетям на сумму 8,13 тыс. руб, срок оказания услуг 1 год.
Сетевой график не исполнен в части муниципального контракта на технологическое присоединение, так как сроки исполнения контракта в следующем году.</t>
  </si>
  <si>
    <t>Исполнение 96,8%.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</si>
  <si>
    <t>4.5  Основное мероприятие "Развитие материально-технической базы образовательных организаций"</t>
  </si>
  <si>
    <t>п.п.4.5.1. Развитие инфраструктуры общего и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</si>
</sst>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.0_ ;\-#,##0.0\ "/>
    <numFmt numFmtId="173" formatCode="_-* #,##0.0\ _₽_-;\-* #,##0.0\ _₽_-;_-* &quot;-&quot;?\ _₽_-;_-@_-"/>
    <numFmt numFmtId="174" formatCode="#,##0.00_р_.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" fontId="13" fillId="2" borderId="8" xfId="0" applyNumberFormat="1" applyFont="1" applyFill="1" applyBorder="1" applyAlignment="1">
      <alignment horizontal="left" vertical="center" wrapText="1"/>
    </xf>
    <xf numFmtId="172" fontId="13" fillId="0" borderId="8" xfId="2" applyNumberFormat="1" applyFont="1" applyFill="1" applyBorder="1" applyAlignment="1">
      <alignment horizontal="right" vertical="center"/>
    </xf>
    <xf numFmtId="170" fontId="13" fillId="0" borderId="8" xfId="2" applyNumberFormat="1" applyFont="1" applyFill="1" applyBorder="1" applyAlignment="1">
      <alignment horizontal="right" vertical="center"/>
    </xf>
    <xf numFmtId="16" fontId="13" fillId="2" borderId="1" xfId="0" applyNumberFormat="1" applyFont="1" applyFill="1" applyBorder="1" applyAlignment="1">
      <alignment horizontal="left" vertical="center" wrapText="1"/>
    </xf>
    <xf numFmtId="172" fontId="13" fillId="0" borderId="1" xfId="2" applyNumberFormat="1" applyFont="1" applyFill="1" applyBorder="1" applyAlignment="1">
      <alignment horizontal="right" vertical="center"/>
    </xf>
    <xf numFmtId="170" fontId="13" fillId="0" borderId="1" xfId="2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172" fontId="14" fillId="3" borderId="17" xfId="2" applyNumberFormat="1" applyFont="1" applyFill="1" applyBorder="1" applyAlignment="1">
      <alignment horizontal="right" vertical="center"/>
    </xf>
    <xf numFmtId="170" fontId="14" fillId="2" borderId="17" xfId="2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72" fontId="11" fillId="0" borderId="0" xfId="0" applyNumberFormat="1" applyFont="1" applyBorder="1"/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21" fillId="0" borderId="1" xfId="1" applyFont="1" applyFill="1" applyBorder="1" applyAlignment="1" applyProtection="1">
      <alignment horizontal="justify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5" borderId="10" xfId="1" applyFont="1" applyFill="1" applyBorder="1" applyAlignment="1" applyProtection="1">
      <alignment horizontal="left"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0" fontId="5" fillId="6" borderId="9" xfId="1" applyFont="1" applyFill="1" applyBorder="1" applyAlignment="1" applyProtection="1">
      <alignment horizontal="left" vertical="center" wrapText="1"/>
    </xf>
    <xf numFmtId="167" fontId="8" fillId="6" borderId="10" xfId="2" applyNumberFormat="1" applyFont="1" applyFill="1" applyBorder="1" applyAlignment="1" applyProtection="1">
      <alignment vertical="center" wrapText="1"/>
    </xf>
    <xf numFmtId="167" fontId="8" fillId="6" borderId="10" xfId="1" applyNumberFormat="1" applyFont="1" applyFill="1" applyBorder="1" applyAlignment="1" applyProtection="1">
      <alignment vertical="center" wrapText="1"/>
    </xf>
    <xf numFmtId="168" fontId="8" fillId="6" borderId="10" xfId="2" applyNumberFormat="1" applyFont="1" applyFill="1" applyBorder="1" applyAlignment="1" applyProtection="1">
      <alignment vertical="center" wrapText="1"/>
    </xf>
    <xf numFmtId="164" fontId="6" fillId="6" borderId="10" xfId="1" applyNumberFormat="1" applyFont="1" applyFill="1" applyBorder="1" applyAlignment="1" applyProtection="1">
      <alignment vertical="center" wrapText="1"/>
    </xf>
    <xf numFmtId="164" fontId="6" fillId="6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left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8" fontId="6" fillId="5" borderId="1" xfId="2" applyNumberFormat="1" applyFont="1" applyFill="1" applyBorder="1" applyAlignment="1" applyProtection="1">
      <alignment horizontal="center" vertical="center" wrapText="1"/>
    </xf>
    <xf numFmtId="0" fontId="6" fillId="5" borderId="9" xfId="1" applyFont="1" applyFill="1" applyBorder="1" applyAlignment="1" applyProtection="1">
      <alignment horizontal="left" wrapText="1"/>
    </xf>
    <xf numFmtId="0" fontId="6" fillId="6" borderId="9" xfId="1" applyFont="1" applyFill="1" applyBorder="1" applyAlignment="1" applyProtection="1">
      <alignment horizontal="left" wrapText="1"/>
    </xf>
    <xf numFmtId="167" fontId="6" fillId="6" borderId="10" xfId="1" applyNumberFormat="1" applyFont="1" applyFill="1" applyBorder="1" applyAlignment="1" applyProtection="1">
      <alignment horizontal="center" vertical="center" wrapText="1"/>
    </xf>
    <xf numFmtId="168" fontId="6" fillId="6" borderId="10" xfId="2" applyNumberFormat="1" applyFont="1" applyFill="1" applyBorder="1" applyAlignment="1" applyProtection="1">
      <alignment horizontal="center" vertical="center" wrapText="1"/>
    </xf>
    <xf numFmtId="167" fontId="6" fillId="6" borderId="11" xfId="1" applyNumberFormat="1" applyFont="1" applyFill="1" applyBorder="1" applyAlignment="1" applyProtection="1">
      <alignment horizontal="center" vertical="center" wrapText="1"/>
    </xf>
    <xf numFmtId="167" fontId="6" fillId="6" borderId="1" xfId="1" applyNumberFormat="1" applyFont="1" applyFill="1" applyBorder="1" applyAlignment="1" applyProtection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left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0" fontId="22" fillId="5" borderId="9" xfId="1" applyFont="1" applyFill="1" applyBorder="1" applyAlignment="1" applyProtection="1">
      <alignment horizontal="left" wrapText="1"/>
    </xf>
    <xf numFmtId="168" fontId="8" fillId="6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4" fontId="25" fillId="0" borderId="1" xfId="0" applyNumberFormat="1" applyFont="1" applyFill="1" applyBorder="1" applyAlignment="1">
      <alignment horizontal="center" wrapText="1"/>
    </xf>
    <xf numFmtId="174" fontId="25" fillId="0" borderId="1" xfId="0" applyNumberFormat="1" applyFont="1" applyFill="1" applyBorder="1" applyAlignment="1">
      <alignment horizontal="center" vertical="center" wrapText="1"/>
    </xf>
    <xf numFmtId="174" fontId="26" fillId="0" borderId="1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 applyProtection="1">
      <alignment vertical="center" wrapText="1"/>
    </xf>
    <xf numFmtId="0" fontId="7" fillId="0" borderId="9" xfId="1" applyNumberFormat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vertical="center" wrapText="1"/>
    </xf>
    <xf numFmtId="167" fontId="8" fillId="0" borderId="10" xfId="1" applyNumberFormat="1" applyFont="1" applyFill="1" applyBorder="1" applyAlignment="1" applyProtection="1">
      <alignment vertical="center" wrapText="1"/>
    </xf>
    <xf numFmtId="167" fontId="8" fillId="0" borderId="10" xfId="2" applyNumberFormat="1" applyFont="1" applyFill="1" applyBorder="1" applyAlignment="1" applyProtection="1">
      <alignment vertical="center" wrapText="1"/>
    </xf>
    <xf numFmtId="170" fontId="8" fillId="0" borderId="10" xfId="1" applyNumberFormat="1" applyFont="1" applyFill="1" applyBorder="1" applyAlignment="1" applyProtection="1">
      <alignment horizontal="center"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70" fontId="6" fillId="0" borderId="1" xfId="2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70" fontId="6" fillId="0" borderId="5" xfId="0" applyNumberFormat="1" applyFont="1" applyFill="1" applyBorder="1"/>
    <xf numFmtId="0" fontId="8" fillId="0" borderId="9" xfId="1" applyFont="1" applyFill="1" applyBorder="1" applyAlignment="1" applyProtection="1">
      <alignment horizontal="justify" wrapText="1"/>
    </xf>
    <xf numFmtId="168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174" fontId="25" fillId="0" borderId="0" xfId="0" applyNumberFormat="1" applyFont="1" applyFill="1"/>
    <xf numFmtId="174" fontId="2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justify" vertical="top" wrapText="1"/>
    </xf>
    <xf numFmtId="174" fontId="26" fillId="0" borderId="5" xfId="0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7" borderId="9" xfId="1" applyFont="1" applyFill="1" applyBorder="1" applyAlignment="1" applyProtection="1">
      <alignment horizontal="left" vertical="center" wrapText="1"/>
    </xf>
    <xf numFmtId="0" fontId="5" fillId="7" borderId="10" xfId="1" applyFont="1" applyFill="1" applyBorder="1" applyAlignment="1" applyProtection="1">
      <alignment horizontal="left" vertical="center" wrapText="1"/>
    </xf>
    <xf numFmtId="0" fontId="5" fillId="7" borderId="11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2" fontId="15" fillId="0" borderId="13" xfId="2" applyNumberFormat="1" applyFont="1" applyFill="1" applyBorder="1" applyAlignment="1">
      <alignment horizontal="left" vertical="center" wrapText="1"/>
    </xf>
    <xf numFmtId="172" fontId="15" fillId="0" borderId="14" xfId="2" applyNumberFormat="1" applyFont="1" applyFill="1" applyBorder="1" applyAlignment="1">
      <alignment horizontal="left" vertical="center" wrapText="1"/>
    </xf>
    <xf numFmtId="172" fontId="15" fillId="0" borderId="15" xfId="2" applyNumberFormat="1" applyFont="1" applyFill="1" applyBorder="1" applyAlignment="1">
      <alignment horizontal="left" vertical="center" wrapText="1"/>
    </xf>
    <xf numFmtId="172" fontId="15" fillId="0" borderId="12" xfId="2" applyNumberFormat="1" applyFont="1" applyFill="1" applyBorder="1" applyAlignment="1">
      <alignment horizontal="left" vertical="center" wrapText="1"/>
    </xf>
    <xf numFmtId="172" fontId="15" fillId="0" borderId="0" xfId="2" applyNumberFormat="1" applyFont="1" applyFill="1" applyBorder="1" applyAlignment="1">
      <alignment horizontal="left" vertical="center" wrapText="1"/>
    </xf>
    <xf numFmtId="172" fontId="15" fillId="0" borderId="16" xfId="2" applyNumberFormat="1" applyFont="1" applyFill="1" applyBorder="1" applyAlignment="1">
      <alignment horizontal="left" vertical="center" wrapText="1"/>
    </xf>
    <xf numFmtId="172" fontId="15" fillId="0" borderId="18" xfId="2" applyNumberFormat="1" applyFont="1" applyFill="1" applyBorder="1" applyAlignment="1">
      <alignment horizontal="left" vertical="center" wrapText="1"/>
    </xf>
    <xf numFmtId="172" fontId="15" fillId="0" borderId="19" xfId="2" applyNumberFormat="1" applyFont="1" applyFill="1" applyBorder="1" applyAlignment="1">
      <alignment horizontal="left" vertical="center" wrapText="1"/>
    </xf>
    <xf numFmtId="172" fontId="15" fillId="0" borderId="20" xfId="2" applyNumberFormat="1" applyFont="1" applyFill="1" applyBorder="1" applyAlignment="1">
      <alignment horizontal="left" vertical="center" wrapText="1"/>
    </xf>
    <xf numFmtId="172" fontId="15" fillId="4" borderId="13" xfId="2" applyNumberFormat="1" applyFont="1" applyFill="1" applyBorder="1" applyAlignment="1">
      <alignment horizontal="left" vertical="center" wrapText="1"/>
    </xf>
    <xf numFmtId="172" fontId="15" fillId="4" borderId="14" xfId="2" applyNumberFormat="1" applyFont="1" applyFill="1" applyBorder="1" applyAlignment="1">
      <alignment horizontal="left" vertical="center" wrapText="1"/>
    </xf>
    <xf numFmtId="172" fontId="15" fillId="4" borderId="15" xfId="2" applyNumberFormat="1" applyFont="1" applyFill="1" applyBorder="1" applyAlignment="1">
      <alignment horizontal="left" vertical="center" wrapText="1"/>
    </xf>
    <xf numFmtId="172" fontId="15" fillId="4" borderId="12" xfId="2" applyNumberFormat="1" applyFont="1" applyFill="1" applyBorder="1" applyAlignment="1">
      <alignment horizontal="left" vertical="center" wrapText="1"/>
    </xf>
    <xf numFmtId="172" fontId="15" fillId="4" borderId="0" xfId="2" applyNumberFormat="1" applyFont="1" applyFill="1" applyBorder="1" applyAlignment="1">
      <alignment horizontal="left" vertical="center" wrapText="1"/>
    </xf>
    <xf numFmtId="172" fontId="15" fillId="4" borderId="16" xfId="2" applyNumberFormat="1" applyFont="1" applyFill="1" applyBorder="1" applyAlignment="1">
      <alignment horizontal="left" vertical="center" wrapText="1"/>
    </xf>
    <xf numFmtId="172" fontId="15" fillId="4" borderId="18" xfId="2" applyNumberFormat="1" applyFont="1" applyFill="1" applyBorder="1" applyAlignment="1">
      <alignment horizontal="left" vertical="center" wrapText="1"/>
    </xf>
    <xf numFmtId="172" fontId="15" fillId="4" borderId="19" xfId="2" applyNumberFormat="1" applyFont="1" applyFill="1" applyBorder="1" applyAlignment="1">
      <alignment horizontal="left" vertical="center" wrapText="1"/>
    </xf>
    <xf numFmtId="172" fontId="15" fillId="4" borderId="20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15"/>
  <sheetViews>
    <sheetView tabSelected="1" view="pageBreakPreview" zoomScale="60" zoomScaleNormal="50" workbookViewId="0">
      <pane ySplit="8" topLeftCell="A171" activePane="bottomLeft" state="frozen"/>
      <selection pane="bottomLeft" activeCell="G182" sqref="G182"/>
    </sheetView>
  </sheetViews>
  <sheetFormatPr defaultColWidth="9.140625" defaultRowHeight="15" x14ac:dyDescent="0.25"/>
  <cols>
    <col min="1" max="1" width="48.85546875" style="79" customWidth="1"/>
    <col min="2" max="3" width="15.85546875" style="79" bestFit="1" customWidth="1"/>
    <col min="4" max="4" width="20.140625" style="79" customWidth="1"/>
    <col min="5" max="5" width="18.5703125" style="79" customWidth="1"/>
    <col min="6" max="6" width="21.85546875" style="79" bestFit="1" customWidth="1"/>
    <col min="7" max="7" width="23.28515625" style="79" bestFit="1" customWidth="1"/>
    <col min="8" max="8" width="16.7109375" style="79" customWidth="1"/>
    <col min="9" max="9" width="18.7109375" style="79" customWidth="1"/>
    <col min="10" max="10" width="16.5703125" style="79" customWidth="1"/>
    <col min="11" max="11" width="19" style="79" customWidth="1"/>
    <col min="12" max="12" width="18.42578125" style="79" customWidth="1"/>
    <col min="13" max="13" width="15.85546875" style="79" customWidth="1"/>
    <col min="14" max="14" width="16.42578125" style="79" customWidth="1"/>
    <col min="15" max="15" width="17" style="79" customWidth="1"/>
    <col min="16" max="16" width="15.5703125" style="79" customWidth="1"/>
    <col min="17" max="17" width="16.42578125" style="79" customWidth="1"/>
    <col min="18" max="18" width="16.7109375" style="79" customWidth="1"/>
    <col min="19" max="19" width="17.85546875" style="79" customWidth="1"/>
    <col min="20" max="20" width="13.5703125" style="79" bestFit="1" customWidth="1"/>
    <col min="21" max="21" width="16.42578125" style="79" customWidth="1"/>
    <col min="22" max="22" width="15.28515625" style="79" customWidth="1"/>
    <col min="23" max="23" width="17" style="79" customWidth="1"/>
    <col min="24" max="24" width="16" style="79" customWidth="1"/>
    <col min="25" max="25" width="18.140625" style="79" customWidth="1"/>
    <col min="26" max="26" width="16.5703125" style="79" customWidth="1"/>
    <col min="27" max="27" width="18.42578125" style="79" customWidth="1"/>
    <col min="28" max="28" width="16" style="79" customWidth="1"/>
    <col min="29" max="29" width="18.140625" style="79" customWidth="1"/>
    <col min="30" max="30" width="17" style="79" customWidth="1"/>
    <col min="31" max="31" width="18.42578125" style="79" customWidth="1"/>
    <col min="32" max="32" width="99.140625" style="79" customWidth="1"/>
    <col min="33" max="33" width="19.5703125" style="79" customWidth="1"/>
    <col min="34" max="34" width="13.5703125" style="79" bestFit="1" customWidth="1"/>
    <col min="35" max="35" width="12.42578125" style="79" bestFit="1" customWidth="1"/>
    <col min="36" max="16384" width="9.140625" style="79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72"/>
      <c r="U1" s="172"/>
      <c r="V1" s="172"/>
      <c r="W1" s="172"/>
      <c r="X1" s="172"/>
      <c r="Y1" s="172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2"/>
      <c r="Q3" s="2"/>
      <c r="R3" s="2"/>
      <c r="S3" s="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69" t="s">
        <v>2</v>
      </c>
      <c r="B6" s="170" t="s">
        <v>3</v>
      </c>
      <c r="C6" s="170" t="s">
        <v>3</v>
      </c>
      <c r="D6" s="170" t="s">
        <v>4</v>
      </c>
      <c r="E6" s="170" t="s">
        <v>5</v>
      </c>
      <c r="F6" s="165" t="s">
        <v>6</v>
      </c>
      <c r="G6" s="166"/>
      <c r="H6" s="165" t="s">
        <v>7</v>
      </c>
      <c r="I6" s="166"/>
      <c r="J6" s="165" t="s">
        <v>8</v>
      </c>
      <c r="K6" s="166"/>
      <c r="L6" s="165" t="s">
        <v>9</v>
      </c>
      <c r="M6" s="166"/>
      <c r="N6" s="165" t="s">
        <v>10</v>
      </c>
      <c r="O6" s="166"/>
      <c r="P6" s="165" t="s">
        <v>11</v>
      </c>
      <c r="Q6" s="166"/>
      <c r="R6" s="165" t="s">
        <v>12</v>
      </c>
      <c r="S6" s="166"/>
      <c r="T6" s="165" t="s">
        <v>13</v>
      </c>
      <c r="U6" s="166"/>
      <c r="V6" s="165" t="s">
        <v>14</v>
      </c>
      <c r="W6" s="166"/>
      <c r="X6" s="165" t="s">
        <v>15</v>
      </c>
      <c r="Y6" s="166"/>
      <c r="Z6" s="165" t="s">
        <v>16</v>
      </c>
      <c r="AA6" s="166"/>
      <c r="AB6" s="165" t="s">
        <v>17</v>
      </c>
      <c r="AC6" s="166"/>
      <c r="AD6" s="165" t="s">
        <v>18</v>
      </c>
      <c r="AE6" s="166"/>
      <c r="AF6" s="180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69"/>
      <c r="B7" s="171"/>
      <c r="C7" s="171"/>
      <c r="D7" s="171"/>
      <c r="E7" s="171"/>
      <c r="F7" s="167"/>
      <c r="G7" s="168"/>
      <c r="H7" s="167"/>
      <c r="I7" s="168"/>
      <c r="J7" s="167"/>
      <c r="K7" s="168"/>
      <c r="L7" s="167"/>
      <c r="M7" s="168"/>
      <c r="N7" s="167"/>
      <c r="O7" s="168"/>
      <c r="P7" s="167"/>
      <c r="Q7" s="168"/>
      <c r="R7" s="167"/>
      <c r="S7" s="168"/>
      <c r="T7" s="167"/>
      <c r="U7" s="168"/>
      <c r="V7" s="167"/>
      <c r="W7" s="168"/>
      <c r="X7" s="167"/>
      <c r="Y7" s="168"/>
      <c r="Z7" s="167"/>
      <c r="AA7" s="168"/>
      <c r="AB7" s="167"/>
      <c r="AC7" s="168"/>
      <c r="AD7" s="167"/>
      <c r="AE7" s="168"/>
      <c r="AF7" s="180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69"/>
      <c r="B8" s="84" t="s">
        <v>55</v>
      </c>
      <c r="C8" s="136">
        <v>44926</v>
      </c>
      <c r="D8" s="136">
        <v>44926</v>
      </c>
      <c r="E8" s="136">
        <v>44926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80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74" t="s">
        <v>24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86" t="s">
        <v>113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116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0.25" x14ac:dyDescent="0.25">
      <c r="A12" s="156" t="s">
        <v>56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8"/>
      <c r="AF12" s="132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81" t="s">
        <v>25</v>
      </c>
      <c r="B13" s="38">
        <f>H13+J13+L13+N13+P13+R13+T13+V13+X13+Z13+AB13+AD13</f>
        <v>58917.3</v>
      </c>
      <c r="C13" s="39">
        <f>SUM(C14:C17)</f>
        <v>58917.3</v>
      </c>
      <c r="D13" s="39">
        <f>SUM(D14:D17)</f>
        <v>58906.64</v>
      </c>
      <c r="E13" s="39">
        <f>SUM(E14:E17)</f>
        <v>58906.639999999992</v>
      </c>
      <c r="F13" s="117">
        <f>E13/B13*100</f>
        <v>99.981906842302664</v>
      </c>
      <c r="G13" s="117">
        <f>E13/C13*100</f>
        <v>99.981906842302664</v>
      </c>
      <c r="H13" s="40">
        <f t="shared" ref="H13:AE13" si="0">SUM(H14:H17)</f>
        <v>6231.9</v>
      </c>
      <c r="I13" s="40">
        <f t="shared" si="0"/>
        <v>6231.9</v>
      </c>
      <c r="J13" s="40">
        <f t="shared" si="0"/>
        <v>6326.9</v>
      </c>
      <c r="K13" s="40">
        <f t="shared" si="0"/>
        <v>5325.3</v>
      </c>
      <c r="L13" s="40">
        <f t="shared" si="0"/>
        <v>6340.5999999999995</v>
      </c>
      <c r="M13" s="40">
        <f t="shared" si="0"/>
        <v>6651.3</v>
      </c>
      <c r="N13" s="40">
        <f t="shared" si="0"/>
        <v>6231.9</v>
      </c>
      <c r="O13" s="40">
        <f t="shared" si="0"/>
        <v>6231.9</v>
      </c>
      <c r="P13" s="40">
        <f t="shared" si="0"/>
        <v>6262.9</v>
      </c>
      <c r="Q13" s="40">
        <f t="shared" si="0"/>
        <v>6727</v>
      </c>
      <c r="R13" s="40">
        <f t="shared" si="0"/>
        <v>1300</v>
      </c>
      <c r="S13" s="40">
        <f t="shared" si="0"/>
        <v>1526.8</v>
      </c>
      <c r="T13" s="40">
        <f t="shared" si="0"/>
        <v>0</v>
      </c>
      <c r="U13" s="40">
        <f t="shared" si="0"/>
        <v>0</v>
      </c>
      <c r="V13" s="40">
        <f t="shared" si="0"/>
        <v>100</v>
      </c>
      <c r="W13" s="40">
        <f t="shared" si="0"/>
        <v>0</v>
      </c>
      <c r="X13" s="40">
        <f t="shared" si="0"/>
        <v>6232</v>
      </c>
      <c r="Y13" s="40">
        <f t="shared" si="0"/>
        <v>6332</v>
      </c>
      <c r="Z13" s="40">
        <f t="shared" si="0"/>
        <v>6237.2999999999993</v>
      </c>
      <c r="AA13" s="40">
        <f t="shared" si="0"/>
        <v>6231.84</v>
      </c>
      <c r="AB13" s="40">
        <f t="shared" si="0"/>
        <v>8721.9</v>
      </c>
      <c r="AC13" s="40">
        <f t="shared" si="0"/>
        <v>3917.7</v>
      </c>
      <c r="AD13" s="40">
        <f t="shared" si="0"/>
        <v>4931.8999999999996</v>
      </c>
      <c r="AE13" s="40">
        <f t="shared" si="0"/>
        <v>9730.9</v>
      </c>
      <c r="AF13" s="41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1" t="s">
        <v>26</v>
      </c>
      <c r="B14" s="27">
        <f>H14+J14+L14+N14+P14+R14+T14+V14+X14+Z14+AB14+AD14</f>
        <v>0</v>
      </c>
      <c r="C14" s="27">
        <f>H14+J14+L14+N14+P14+R14+T14+V14+X14+Z14+AB14+AD14</f>
        <v>0</v>
      </c>
      <c r="D14" s="28">
        <f>D20+D26</f>
        <v>0</v>
      </c>
      <c r="E14" s="27">
        <f>I14+K14+M14+O14+Q14+S14+U14+W14+Y14+AA14+AC14+AE14</f>
        <v>0</v>
      </c>
      <c r="F14" s="118">
        <f>IFERROR(E14/B14*100,0)</f>
        <v>0</v>
      </c>
      <c r="G14" s="118">
        <f>IFERROR(E14/C14*100,0)</f>
        <v>0</v>
      </c>
      <c r="H14" s="22">
        <f t="shared" ref="H14:AE17" si="1">H20+H26</f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  <c r="P14" s="22">
        <f t="shared" si="1"/>
        <v>0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2">
        <f t="shared" si="1"/>
        <v>0</v>
      </c>
      <c r="V14" s="22">
        <f t="shared" si="1"/>
        <v>0</v>
      </c>
      <c r="W14" s="22">
        <f t="shared" si="1"/>
        <v>0</v>
      </c>
      <c r="X14" s="22">
        <f t="shared" si="1"/>
        <v>0</v>
      </c>
      <c r="Y14" s="22">
        <f t="shared" si="1"/>
        <v>0</v>
      </c>
      <c r="Z14" s="22">
        <f t="shared" si="1"/>
        <v>0</v>
      </c>
      <c r="AA14" s="22">
        <f t="shared" si="1"/>
        <v>0</v>
      </c>
      <c r="AB14" s="22">
        <f t="shared" si="1"/>
        <v>0</v>
      </c>
      <c r="AC14" s="22">
        <f t="shared" si="1"/>
        <v>0</v>
      </c>
      <c r="AD14" s="22">
        <f t="shared" si="1"/>
        <v>0</v>
      </c>
      <c r="AE14" s="22">
        <f t="shared" si="1"/>
        <v>0</v>
      </c>
      <c r="AF14" s="41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1" t="s">
        <v>27</v>
      </c>
      <c r="B15" s="27">
        <f>B21+B27</f>
        <v>58917.3</v>
      </c>
      <c r="C15" s="28">
        <f>C21+C27</f>
        <v>58917.3</v>
      </c>
      <c r="D15" s="28">
        <f>D21+D27</f>
        <v>58906.64</v>
      </c>
      <c r="E15" s="27">
        <f>I15+K15+M15+O15+Q15+S15+U15+W15+Y15+AA15+AC15+AE15</f>
        <v>58906.639999999992</v>
      </c>
      <c r="F15" s="24">
        <f>E15/B15*100</f>
        <v>99.981906842302664</v>
      </c>
      <c r="G15" s="24">
        <f>E15/C15*100</f>
        <v>99.981906842302664</v>
      </c>
      <c r="H15" s="22">
        <f t="shared" si="1"/>
        <v>6231.9</v>
      </c>
      <c r="I15" s="22">
        <f t="shared" si="1"/>
        <v>6231.9</v>
      </c>
      <c r="J15" s="22">
        <f t="shared" si="1"/>
        <v>6326.9</v>
      </c>
      <c r="K15" s="22">
        <f t="shared" si="1"/>
        <v>5325.3</v>
      </c>
      <c r="L15" s="22">
        <f t="shared" si="1"/>
        <v>6340.5999999999995</v>
      </c>
      <c r="M15" s="22">
        <f t="shared" si="1"/>
        <v>6651.3</v>
      </c>
      <c r="N15" s="22">
        <f t="shared" si="1"/>
        <v>6231.9</v>
      </c>
      <c r="O15" s="22">
        <f t="shared" si="1"/>
        <v>6231.9</v>
      </c>
      <c r="P15" s="22">
        <f t="shared" si="1"/>
        <v>6262.9</v>
      </c>
      <c r="Q15" s="22">
        <f t="shared" si="1"/>
        <v>6727</v>
      </c>
      <c r="R15" s="22">
        <f t="shared" si="1"/>
        <v>1300</v>
      </c>
      <c r="S15" s="22">
        <f t="shared" si="1"/>
        <v>1526.8</v>
      </c>
      <c r="T15" s="22">
        <f t="shared" si="1"/>
        <v>0</v>
      </c>
      <c r="U15" s="22">
        <f t="shared" si="1"/>
        <v>0</v>
      </c>
      <c r="V15" s="22">
        <f t="shared" si="1"/>
        <v>100</v>
      </c>
      <c r="W15" s="22">
        <f t="shared" si="1"/>
        <v>0</v>
      </c>
      <c r="X15" s="22">
        <f t="shared" si="1"/>
        <v>6232</v>
      </c>
      <c r="Y15" s="22">
        <f t="shared" si="1"/>
        <v>6332</v>
      </c>
      <c r="Z15" s="22">
        <f t="shared" si="1"/>
        <v>6237.2999999999993</v>
      </c>
      <c r="AA15" s="22">
        <f t="shared" si="1"/>
        <v>6231.84</v>
      </c>
      <c r="AB15" s="22">
        <f t="shared" si="1"/>
        <v>8721.9</v>
      </c>
      <c r="AC15" s="22">
        <f t="shared" si="1"/>
        <v>3917.7</v>
      </c>
      <c r="AD15" s="22">
        <f t="shared" si="1"/>
        <v>4931.8999999999996</v>
      </c>
      <c r="AE15" s="22">
        <f t="shared" si="1"/>
        <v>9730.9</v>
      </c>
      <c r="AF15" s="41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1" t="s">
        <v>28</v>
      </c>
      <c r="B16" s="27">
        <f>H16+J16+L16+N16+P16+R16+T16+V16+X16+Z16+AB16+AD16</f>
        <v>0</v>
      </c>
      <c r="C16" s="27">
        <f>H16+J16+L16+N16+P16+R16+T16+V16+X16+Z16+AB16+AD16</f>
        <v>0</v>
      </c>
      <c r="D16" s="28">
        <f>D22+D28</f>
        <v>0</v>
      </c>
      <c r="E16" s="27">
        <f>I16+K16+M16+O16+Q16+S16+U16+W16+Y16+AA16+AC16+AE16</f>
        <v>0</v>
      </c>
      <c r="F16" s="118">
        <f>IFERROR(E16/B16*100,0)</f>
        <v>0</v>
      </c>
      <c r="G16" s="118">
        <f>IFERROR(E16/C16*100,0)</f>
        <v>0</v>
      </c>
      <c r="H16" s="22">
        <f t="shared" si="1"/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si="1"/>
        <v>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0</v>
      </c>
      <c r="W16" s="22">
        <f t="shared" si="1"/>
        <v>0</v>
      </c>
      <c r="X16" s="22">
        <f t="shared" si="1"/>
        <v>0</v>
      </c>
      <c r="Y16" s="22">
        <f t="shared" si="1"/>
        <v>0</v>
      </c>
      <c r="Z16" s="22">
        <f t="shared" si="1"/>
        <v>0</v>
      </c>
      <c r="AA16" s="22">
        <f t="shared" si="1"/>
        <v>0</v>
      </c>
      <c r="AB16" s="22">
        <f t="shared" si="1"/>
        <v>0</v>
      </c>
      <c r="AC16" s="22">
        <f t="shared" si="1"/>
        <v>0</v>
      </c>
      <c r="AD16" s="22">
        <f t="shared" si="1"/>
        <v>0</v>
      </c>
      <c r="AE16" s="22">
        <f t="shared" si="1"/>
        <v>0</v>
      </c>
      <c r="AF16" s="41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1" t="s">
        <v>29</v>
      </c>
      <c r="B17" s="27">
        <f>H17+J17+L17+N17+P17+R17+T17+V17+X17+Z17+AB17+AD17</f>
        <v>0</v>
      </c>
      <c r="C17" s="27">
        <f>H17+J17+L17+N17+P17+R17+T17+V17+X17+Z17+AB17+AD17</f>
        <v>0</v>
      </c>
      <c r="D17" s="28">
        <f>D23+D29</f>
        <v>0</v>
      </c>
      <c r="E17" s="27">
        <f>I17+K17+M17+O17+Q17+S17+U17+W17+Y17+AA17+AC17+AE17</f>
        <v>0</v>
      </c>
      <c r="F17" s="118">
        <f>IFERROR(E17/B17*100,0)</f>
        <v>0</v>
      </c>
      <c r="G17" s="118">
        <f>IFERROR(E17/C17*100,0)</f>
        <v>0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0</v>
      </c>
      <c r="R17" s="22">
        <f t="shared" si="1"/>
        <v>0</v>
      </c>
      <c r="S17" s="22">
        <f t="shared" si="1"/>
        <v>0</v>
      </c>
      <c r="T17" s="22">
        <f t="shared" si="1"/>
        <v>0</v>
      </c>
      <c r="U17" s="22">
        <f t="shared" si="1"/>
        <v>0</v>
      </c>
      <c r="V17" s="22">
        <f t="shared" si="1"/>
        <v>0</v>
      </c>
      <c r="W17" s="22">
        <f t="shared" si="1"/>
        <v>0</v>
      </c>
      <c r="X17" s="22">
        <f t="shared" si="1"/>
        <v>0</v>
      </c>
      <c r="Y17" s="22">
        <f t="shared" si="1"/>
        <v>0</v>
      </c>
      <c r="Z17" s="22">
        <f t="shared" si="1"/>
        <v>0</v>
      </c>
      <c r="AA17" s="22">
        <f t="shared" si="1"/>
        <v>0</v>
      </c>
      <c r="AB17" s="22">
        <f t="shared" si="1"/>
        <v>0</v>
      </c>
      <c r="AC17" s="22">
        <f t="shared" si="1"/>
        <v>0</v>
      </c>
      <c r="AD17" s="22">
        <f t="shared" si="1"/>
        <v>0</v>
      </c>
      <c r="AE17" s="22">
        <f t="shared" si="1"/>
        <v>0</v>
      </c>
      <c r="AF17" s="41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25">
      <c r="A18" s="159" t="s">
        <v>57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1"/>
      <c r="AF18" s="162" t="s">
        <v>94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6">
        <f>H19+J19+L19+N19+P19+R19+T19+V19+X19+Z19+AB19+AD19</f>
        <v>340</v>
      </c>
      <c r="C19" s="20">
        <f>C20+C21+C22+C23</f>
        <v>340</v>
      </c>
      <c r="D19" s="20">
        <f>D20+D21+D22+D23</f>
        <v>339.70000000000005</v>
      </c>
      <c r="E19" s="20">
        <f>E20+E21+E22+E23</f>
        <v>339.70000000000005</v>
      </c>
      <c r="F19" s="25">
        <f>E19/B19*100</f>
        <v>99.911764705882362</v>
      </c>
      <c r="G19" s="25">
        <f>E19/C19*100</f>
        <v>99.911764705882362</v>
      </c>
      <c r="H19" s="13">
        <f>SUM(H20:H23)</f>
        <v>0</v>
      </c>
      <c r="I19" s="13">
        <f t="shared" ref="I19:AE19" si="2">SUM(I20:I23)</f>
        <v>0</v>
      </c>
      <c r="J19" s="13">
        <f t="shared" si="2"/>
        <v>95</v>
      </c>
      <c r="K19" s="13">
        <f t="shared" si="2"/>
        <v>90.5</v>
      </c>
      <c r="L19" s="13">
        <f t="shared" si="2"/>
        <v>108.7</v>
      </c>
      <c r="M19" s="13">
        <f t="shared" si="2"/>
        <v>113.2</v>
      </c>
      <c r="N19" s="13">
        <f t="shared" si="2"/>
        <v>0</v>
      </c>
      <c r="O19" s="13">
        <f t="shared" si="2"/>
        <v>0</v>
      </c>
      <c r="P19" s="13">
        <f t="shared" si="2"/>
        <v>30.9</v>
      </c>
      <c r="Q19" s="13">
        <f t="shared" si="2"/>
        <v>30.9</v>
      </c>
      <c r="R19" s="13">
        <f t="shared" si="2"/>
        <v>0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100</v>
      </c>
      <c r="W19" s="13">
        <f t="shared" si="2"/>
        <v>0</v>
      </c>
      <c r="X19" s="13">
        <f t="shared" si="2"/>
        <v>0</v>
      </c>
      <c r="Y19" s="13">
        <f t="shared" si="2"/>
        <v>100</v>
      </c>
      <c r="Z19" s="13">
        <f t="shared" si="2"/>
        <v>5.3999999999999986</v>
      </c>
      <c r="AA19" s="13">
        <f t="shared" si="2"/>
        <v>0</v>
      </c>
      <c r="AB19" s="13">
        <f t="shared" si="2"/>
        <v>0</v>
      </c>
      <c r="AC19" s="13">
        <f t="shared" si="2"/>
        <v>4.5</v>
      </c>
      <c r="AD19" s="13">
        <f t="shared" si="2"/>
        <v>0</v>
      </c>
      <c r="AE19" s="13">
        <f t="shared" si="2"/>
        <v>0.6</v>
      </c>
      <c r="AF19" s="163"/>
      <c r="AG19" s="15">
        <f>C19-E19</f>
        <v>0.29999999999995453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1" t="s">
        <v>26</v>
      </c>
      <c r="B20" s="27">
        <f>H20+J20+L20+N20+P20+R20+T20+V20+X20+Z20+AB20+AD20</f>
        <v>0</v>
      </c>
      <c r="C20" s="28">
        <f>H20</f>
        <v>0</v>
      </c>
      <c r="D20" s="28"/>
      <c r="E20" s="27">
        <f>I20+K20+M20+O20+Q20+S20+U20+W20+Y20+AA20+AC20+AE20</f>
        <v>0</v>
      </c>
      <c r="F20" s="118">
        <f>IFERROR(E20/B20*100,0)</f>
        <v>0</v>
      </c>
      <c r="G20" s="118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63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1" t="s">
        <v>27</v>
      </c>
      <c r="B21" s="27">
        <f>H21+J21+L21+N21+P21+R21+T21+V21+X21+Z21+AB21+AD21</f>
        <v>340</v>
      </c>
      <c r="C21" s="28">
        <f>H21+J21+L21+N21+P21+R21+T21+V21+X21+Z21+AD21</f>
        <v>340</v>
      </c>
      <c r="D21" s="28">
        <f>E21</f>
        <v>339.70000000000005</v>
      </c>
      <c r="E21" s="27">
        <f>I21+K21+M21+O21+Q21+S21+U21+W21+Y21+AA21+AC21+AE21</f>
        <v>339.70000000000005</v>
      </c>
      <c r="F21" s="24">
        <f>E21/B21*100</f>
        <v>99.911764705882362</v>
      </c>
      <c r="G21" s="24">
        <f>E21/C21*100</f>
        <v>99.911764705882362</v>
      </c>
      <c r="H21" s="22"/>
      <c r="I21" s="22"/>
      <c r="J21" s="22">
        <v>95</v>
      </c>
      <c r="K21" s="22">
        <v>90.5</v>
      </c>
      <c r="L21" s="22">
        <v>108.7</v>
      </c>
      <c r="M21" s="22">
        <v>113.2</v>
      </c>
      <c r="N21" s="22"/>
      <c r="O21" s="22"/>
      <c r="P21" s="22">
        <v>30.9</v>
      </c>
      <c r="Q21" s="22">
        <v>30.9</v>
      </c>
      <c r="R21" s="22"/>
      <c r="S21" s="22"/>
      <c r="T21" s="22"/>
      <c r="U21" s="22"/>
      <c r="V21" s="22">
        <v>100</v>
      </c>
      <c r="W21" s="22"/>
      <c r="X21" s="22"/>
      <c r="Y21" s="22">
        <v>100</v>
      </c>
      <c r="Z21" s="22">
        <f>36.3-30.9</f>
        <v>5.3999999999999986</v>
      </c>
      <c r="AA21" s="22"/>
      <c r="AB21" s="22"/>
      <c r="AC21" s="22">
        <v>4.5</v>
      </c>
      <c r="AD21" s="22"/>
      <c r="AE21" s="22">
        <v>0.6</v>
      </c>
      <c r="AF21" s="163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1" t="s">
        <v>28</v>
      </c>
      <c r="B22" s="27">
        <f>H22+J22+L22+N22+P22+R22+T22+V22+X22+Z22+AB22+AD22</f>
        <v>0</v>
      </c>
      <c r="C22" s="28">
        <f>H22</f>
        <v>0</v>
      </c>
      <c r="D22" s="28"/>
      <c r="E22" s="27">
        <f>I22+K22+M22+O22+Q22+S22+U22+W22+Y22+AA22+AC22+AE22</f>
        <v>0</v>
      </c>
      <c r="F22" s="118">
        <f>IFERROR(E22/B22*100,0)</f>
        <v>0</v>
      </c>
      <c r="G22" s="118">
        <f>IFERROR(E22/C22*100,0)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63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1" t="s">
        <v>29</v>
      </c>
      <c r="B23" s="27">
        <f>H23+J23+L23+N23+P23+R23+T23+V23+X23+Z23+AB23+AD23</f>
        <v>0</v>
      </c>
      <c r="C23" s="28">
        <f>H23</f>
        <v>0</v>
      </c>
      <c r="D23" s="28"/>
      <c r="E23" s="27">
        <f>I23+K23+M23+O23+Q23+S23+U23+W23+Y23+AA23+AC23+AE23</f>
        <v>0</v>
      </c>
      <c r="F23" s="118">
        <f>IFERROR(E23/B23*100,0)</f>
        <v>0</v>
      </c>
      <c r="G23" s="118">
        <f>IFERROR(E23/C23*100,0)</f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64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59" t="s">
        <v>58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1"/>
      <c r="AF24" s="162" t="s">
        <v>95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6">
        <f>H25+J25+L25+N25+P25+R25+T25+V25+X25+Z25+AB25+AD25</f>
        <v>58577.3</v>
      </c>
      <c r="C25" s="20">
        <f>C26+C27+C28+C29</f>
        <v>58577.3</v>
      </c>
      <c r="D25" s="20">
        <f>D26+D27+D28+D29</f>
        <v>58566.94</v>
      </c>
      <c r="E25" s="20">
        <f>E26+E27+E28+E29</f>
        <v>58566.94</v>
      </c>
      <c r="F25" s="25">
        <f>E25/B25*100</f>
        <v>99.98231396803881</v>
      </c>
      <c r="G25" s="25">
        <f>E25/C25*100</f>
        <v>99.98231396803881</v>
      </c>
      <c r="H25" s="13">
        <f>SUM(H26:H29)</f>
        <v>6231.9</v>
      </c>
      <c r="I25" s="13">
        <f t="shared" ref="I25:AE25" si="3">SUM(I26:I29)</f>
        <v>6231.9</v>
      </c>
      <c r="J25" s="13">
        <f t="shared" si="3"/>
        <v>6231.9</v>
      </c>
      <c r="K25" s="13">
        <f t="shared" si="3"/>
        <v>5234.8</v>
      </c>
      <c r="L25" s="13">
        <f t="shared" si="3"/>
        <v>6231.9</v>
      </c>
      <c r="M25" s="13">
        <f t="shared" si="3"/>
        <v>6538.1</v>
      </c>
      <c r="N25" s="13">
        <f t="shared" si="3"/>
        <v>6231.9</v>
      </c>
      <c r="O25" s="13">
        <f t="shared" si="3"/>
        <v>6231.9</v>
      </c>
      <c r="P25" s="13">
        <f t="shared" si="3"/>
        <v>6232</v>
      </c>
      <c r="Q25" s="13">
        <f t="shared" si="3"/>
        <v>6696.1</v>
      </c>
      <c r="R25" s="13">
        <f t="shared" si="3"/>
        <v>1300</v>
      </c>
      <c r="S25" s="13">
        <f t="shared" si="3"/>
        <v>1526.8</v>
      </c>
      <c r="T25" s="13">
        <f t="shared" si="3"/>
        <v>0</v>
      </c>
      <c r="U25" s="13">
        <f t="shared" si="3"/>
        <v>0</v>
      </c>
      <c r="V25" s="13">
        <f t="shared" si="3"/>
        <v>0</v>
      </c>
      <c r="W25" s="13">
        <f t="shared" si="3"/>
        <v>0</v>
      </c>
      <c r="X25" s="13">
        <f t="shared" si="3"/>
        <v>6232</v>
      </c>
      <c r="Y25" s="13">
        <f t="shared" si="3"/>
        <v>6232</v>
      </c>
      <c r="Z25" s="13">
        <f t="shared" si="3"/>
        <v>6231.9</v>
      </c>
      <c r="AA25" s="13">
        <f t="shared" si="3"/>
        <v>6231.84</v>
      </c>
      <c r="AB25" s="13">
        <f t="shared" si="3"/>
        <v>8721.9</v>
      </c>
      <c r="AC25" s="13">
        <f t="shared" si="3"/>
        <v>3913.2</v>
      </c>
      <c r="AD25" s="13">
        <f t="shared" si="3"/>
        <v>4931.8999999999996</v>
      </c>
      <c r="AE25" s="13">
        <f t="shared" si="3"/>
        <v>9730.2999999999993</v>
      </c>
      <c r="AF25" s="163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1" t="s">
        <v>26</v>
      </c>
      <c r="B26" s="27">
        <f>H26+J26+L26+N26+P26+R26+T26+V26+X26+Z26+AB26+AD26</f>
        <v>0</v>
      </c>
      <c r="C26" s="28">
        <f>H26</f>
        <v>0</v>
      </c>
      <c r="D26" s="28"/>
      <c r="E26" s="27">
        <f>I26+K26+M26+O26+Q26+S26+U26+W26+Y26+AA26+AC26+AE26</f>
        <v>0</v>
      </c>
      <c r="F26" s="118">
        <f>IFERROR(E26/B26*100,0)</f>
        <v>0</v>
      </c>
      <c r="G26" s="118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63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1" t="s">
        <v>27</v>
      </c>
      <c r="B27" s="27">
        <f>H27+J27+L27+N27+P27+R27+T27+V27+X27+Z27+AB27+AD27</f>
        <v>58577.3</v>
      </c>
      <c r="C27" s="28">
        <f>H27+J27+L27+N27+P27+R27+T27+V27+X27+Z27+AB27+AD27</f>
        <v>58577.3</v>
      </c>
      <c r="D27" s="28">
        <f>E27</f>
        <v>58566.94</v>
      </c>
      <c r="E27" s="27">
        <f>I27+K27+M27+O27+Q27+S27+U27+W27+Y27+AA27+AC27+AE27</f>
        <v>58566.94</v>
      </c>
      <c r="F27" s="24">
        <f>E27/B27*100</f>
        <v>99.98231396803881</v>
      </c>
      <c r="G27" s="24">
        <f>E27/C27*100</f>
        <v>99.98231396803881</v>
      </c>
      <c r="H27" s="13">
        <v>6231.9</v>
      </c>
      <c r="I27" s="13">
        <v>6231.9</v>
      </c>
      <c r="J27" s="13">
        <v>6231.9</v>
      </c>
      <c r="K27" s="13">
        <v>5234.8</v>
      </c>
      <c r="L27" s="13">
        <v>6231.9</v>
      </c>
      <c r="M27" s="13">
        <v>6538.1</v>
      </c>
      <c r="N27" s="13">
        <v>6231.9</v>
      </c>
      <c r="O27" s="13">
        <v>6231.9</v>
      </c>
      <c r="P27" s="13">
        <v>6232</v>
      </c>
      <c r="Q27" s="13">
        <v>6696.1</v>
      </c>
      <c r="R27" s="13">
        <v>1300</v>
      </c>
      <c r="S27" s="13">
        <f>1300+226.8</f>
        <v>1526.8</v>
      </c>
      <c r="T27" s="13"/>
      <c r="U27" s="13"/>
      <c r="V27" s="13"/>
      <c r="W27" s="13"/>
      <c r="X27" s="13">
        <v>6232</v>
      </c>
      <c r="Y27" s="13">
        <v>6232</v>
      </c>
      <c r="Z27" s="13">
        <v>6231.9</v>
      </c>
      <c r="AA27" s="13">
        <f>6231+0.84</f>
        <v>6231.84</v>
      </c>
      <c r="AB27" s="13">
        <f>6231.9+2490</f>
        <v>8721.9</v>
      </c>
      <c r="AC27" s="13">
        <v>3913.2</v>
      </c>
      <c r="AD27" s="13">
        <f>6231.9-1300</f>
        <v>4931.8999999999996</v>
      </c>
      <c r="AE27" s="13">
        <v>9730.2999999999993</v>
      </c>
      <c r="AF27" s="163"/>
      <c r="AG27" s="15">
        <f>C27-E27</f>
        <v>10.360000000000582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1" t="s">
        <v>28</v>
      </c>
      <c r="B28" s="27">
        <f>H28+J28+L28+N28+P28+R28+T28+V28+X28+Z28+AB28+AD28</f>
        <v>0</v>
      </c>
      <c r="C28" s="28">
        <f>H28</f>
        <v>0</v>
      </c>
      <c r="D28" s="28"/>
      <c r="E28" s="27">
        <f>I28+K28+M28+O28+Q28+S28+U28+W28+Y28+AA28+AC28+AE28</f>
        <v>0</v>
      </c>
      <c r="F28" s="118">
        <f>IFERROR(E28/B28*100,0)</f>
        <v>0</v>
      </c>
      <c r="G28" s="118">
        <f>IFERROR(E28/C28*100,0)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63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1" t="s">
        <v>29</v>
      </c>
      <c r="B29" s="27">
        <f>H29+J29+L29+N29+P29+R29+T29+V29+X29+Z29+AB29+AD29</f>
        <v>0</v>
      </c>
      <c r="C29" s="28">
        <f>H29</f>
        <v>0</v>
      </c>
      <c r="D29" s="28"/>
      <c r="E29" s="27">
        <f>I29+K29+M29+O29+Q29+S29+U29+W29+Y29+AA29+AC29+AE29</f>
        <v>0</v>
      </c>
      <c r="F29" s="118">
        <f>IFERROR(E29/B29*100,0)</f>
        <v>0</v>
      </c>
      <c r="G29" s="118">
        <f>IFERROR(E29/C29*100,0)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64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89" t="s">
        <v>114</v>
      </c>
      <c r="B30" s="90"/>
      <c r="C30" s="91"/>
      <c r="D30" s="91"/>
      <c r="E30" s="90"/>
      <c r="F30" s="92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  <c r="AF30" s="133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56" t="s">
        <v>59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8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2977.5</v>
      </c>
      <c r="C32" s="13">
        <f>SUM(C33:C36)</f>
        <v>2977.5</v>
      </c>
      <c r="D32" s="13">
        <f>SUM(D33:D36)</f>
        <v>2818.1000000000004</v>
      </c>
      <c r="E32" s="13">
        <f>SUM(E33:E36)</f>
        <v>2818.1000000000004</v>
      </c>
      <c r="F32" s="25">
        <f>E32/B32*100</f>
        <v>94.646515533165427</v>
      </c>
      <c r="G32" s="25">
        <f>E32/C32*100</f>
        <v>94.646515533165427</v>
      </c>
      <c r="H32" s="13">
        <f>SUM(H33:H36)</f>
        <v>200</v>
      </c>
      <c r="I32" s="13">
        <f t="shared" ref="I32:AE32" si="4">SUM(I33:I36)</f>
        <v>0</v>
      </c>
      <c r="J32" s="13">
        <f t="shared" si="4"/>
        <v>139.5</v>
      </c>
      <c r="K32" s="13">
        <f t="shared" si="4"/>
        <v>150.9</v>
      </c>
      <c r="L32" s="13">
        <f>SUM(L33:L36)</f>
        <v>175</v>
      </c>
      <c r="M32" s="13">
        <f t="shared" si="4"/>
        <v>281.5</v>
      </c>
      <c r="N32" s="13">
        <f t="shared" si="4"/>
        <v>0</v>
      </c>
      <c r="O32" s="13">
        <f t="shared" si="4"/>
        <v>45.3</v>
      </c>
      <c r="P32" s="13">
        <f t="shared" si="4"/>
        <v>486</v>
      </c>
      <c r="Q32" s="13">
        <f t="shared" si="4"/>
        <v>344.8</v>
      </c>
      <c r="R32" s="13">
        <f t="shared" si="4"/>
        <v>285</v>
      </c>
      <c r="S32" s="13">
        <f t="shared" si="4"/>
        <v>236</v>
      </c>
      <c r="T32" s="13">
        <f t="shared" si="4"/>
        <v>159.6</v>
      </c>
      <c r="U32" s="13">
        <f t="shared" si="4"/>
        <v>443.6</v>
      </c>
      <c r="V32" s="13">
        <f t="shared" si="4"/>
        <v>0</v>
      </c>
      <c r="W32" s="13">
        <f t="shared" si="4"/>
        <v>30</v>
      </c>
      <c r="X32" s="13">
        <f t="shared" si="4"/>
        <v>0</v>
      </c>
      <c r="Y32" s="13">
        <f t="shared" si="4"/>
        <v>30</v>
      </c>
      <c r="Z32" s="13">
        <f t="shared" si="4"/>
        <v>975.90000000000009</v>
      </c>
      <c r="AA32" s="13">
        <f t="shared" si="4"/>
        <v>975.9</v>
      </c>
      <c r="AB32" s="13">
        <f t="shared" si="4"/>
        <v>313.10000000000002</v>
      </c>
      <c r="AC32" s="13">
        <f t="shared" si="4"/>
        <v>218.9</v>
      </c>
      <c r="AD32" s="13">
        <f t="shared" si="4"/>
        <v>243.39999999999998</v>
      </c>
      <c r="AE32" s="13">
        <f t="shared" si="4"/>
        <v>179.2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1" t="s">
        <v>26</v>
      </c>
      <c r="B33" s="22">
        <f t="shared" ref="B33:E36" si="5">B39+B45+B57+B51</f>
        <v>0</v>
      </c>
      <c r="C33" s="22">
        <f t="shared" si="5"/>
        <v>0</v>
      </c>
      <c r="D33" s="22">
        <f t="shared" si="5"/>
        <v>0</v>
      </c>
      <c r="E33" s="22">
        <f t="shared" si="5"/>
        <v>0</v>
      </c>
      <c r="F33" s="119">
        <f>IFERROR(E33/B33*100,0)</f>
        <v>0</v>
      </c>
      <c r="G33" s="119">
        <f>IFERROR(E33/C33*100,0)</f>
        <v>0</v>
      </c>
      <c r="H33" s="22">
        <f t="shared" ref="H33:AE36" si="6">H39+H45+H57+H51</f>
        <v>0</v>
      </c>
      <c r="I33" s="22">
        <f t="shared" si="6"/>
        <v>0</v>
      </c>
      <c r="J33" s="22">
        <f t="shared" si="6"/>
        <v>0</v>
      </c>
      <c r="K33" s="22">
        <f t="shared" si="6"/>
        <v>0</v>
      </c>
      <c r="L33" s="22">
        <f t="shared" si="6"/>
        <v>0</v>
      </c>
      <c r="M33" s="22">
        <f t="shared" si="6"/>
        <v>0</v>
      </c>
      <c r="N33" s="22">
        <f t="shared" si="6"/>
        <v>0</v>
      </c>
      <c r="O33" s="22">
        <f t="shared" si="6"/>
        <v>0</v>
      </c>
      <c r="P33" s="22">
        <f t="shared" si="6"/>
        <v>0</v>
      </c>
      <c r="Q33" s="22">
        <f t="shared" si="6"/>
        <v>0</v>
      </c>
      <c r="R33" s="22">
        <f t="shared" si="6"/>
        <v>0</v>
      </c>
      <c r="S33" s="22">
        <f t="shared" si="6"/>
        <v>0</v>
      </c>
      <c r="T33" s="22">
        <f t="shared" si="6"/>
        <v>0</v>
      </c>
      <c r="U33" s="22">
        <f t="shared" si="6"/>
        <v>0</v>
      </c>
      <c r="V33" s="22">
        <f t="shared" si="6"/>
        <v>0</v>
      </c>
      <c r="W33" s="22">
        <f t="shared" si="6"/>
        <v>0</v>
      </c>
      <c r="X33" s="22">
        <f t="shared" si="6"/>
        <v>0</v>
      </c>
      <c r="Y33" s="22">
        <f t="shared" si="6"/>
        <v>0</v>
      </c>
      <c r="Z33" s="22">
        <f t="shared" si="6"/>
        <v>0</v>
      </c>
      <c r="AA33" s="22">
        <f t="shared" si="6"/>
        <v>0</v>
      </c>
      <c r="AB33" s="22">
        <f t="shared" si="6"/>
        <v>0</v>
      </c>
      <c r="AC33" s="22">
        <f t="shared" si="6"/>
        <v>0</v>
      </c>
      <c r="AD33" s="22">
        <f t="shared" si="6"/>
        <v>0</v>
      </c>
      <c r="AE33" s="22">
        <f t="shared" si="6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1" t="s">
        <v>27</v>
      </c>
      <c r="B34" s="22">
        <f t="shared" si="5"/>
        <v>2859.5</v>
      </c>
      <c r="C34" s="22">
        <f t="shared" si="5"/>
        <v>2859.5</v>
      </c>
      <c r="D34" s="22">
        <f t="shared" si="5"/>
        <v>2700.1000000000004</v>
      </c>
      <c r="E34" s="22">
        <f t="shared" si="5"/>
        <v>2700.1000000000004</v>
      </c>
      <c r="F34" s="24">
        <f>E34/B34*100</f>
        <v>94.42559888092326</v>
      </c>
      <c r="G34" s="24">
        <f>E34/C34*100</f>
        <v>94.42559888092326</v>
      </c>
      <c r="H34" s="22">
        <f t="shared" si="6"/>
        <v>200</v>
      </c>
      <c r="I34" s="22">
        <f t="shared" si="6"/>
        <v>0</v>
      </c>
      <c r="J34" s="22">
        <f t="shared" si="6"/>
        <v>139.5</v>
      </c>
      <c r="K34" s="22">
        <f t="shared" si="6"/>
        <v>150.9</v>
      </c>
      <c r="L34" s="22">
        <f>L40+L46+L58+L52</f>
        <v>175</v>
      </c>
      <c r="M34" s="22">
        <f t="shared" si="6"/>
        <v>281.5</v>
      </c>
      <c r="N34" s="22">
        <f t="shared" si="6"/>
        <v>0</v>
      </c>
      <c r="O34" s="22">
        <f t="shared" si="6"/>
        <v>45.3</v>
      </c>
      <c r="P34" s="22">
        <f t="shared" si="6"/>
        <v>368</v>
      </c>
      <c r="Q34" s="22">
        <f t="shared" si="6"/>
        <v>344.8</v>
      </c>
      <c r="R34" s="22">
        <f t="shared" si="6"/>
        <v>285</v>
      </c>
      <c r="S34" s="22">
        <f t="shared" si="6"/>
        <v>0</v>
      </c>
      <c r="T34" s="22">
        <f t="shared" si="6"/>
        <v>159.6</v>
      </c>
      <c r="U34" s="22">
        <f t="shared" si="6"/>
        <v>443.6</v>
      </c>
      <c r="V34" s="22">
        <f t="shared" si="6"/>
        <v>0</v>
      </c>
      <c r="W34" s="22">
        <f t="shared" si="6"/>
        <v>30</v>
      </c>
      <c r="X34" s="22">
        <f t="shared" si="6"/>
        <v>0</v>
      </c>
      <c r="Y34" s="22">
        <f t="shared" si="6"/>
        <v>30</v>
      </c>
      <c r="Z34" s="22">
        <f t="shared" si="6"/>
        <v>975.90000000000009</v>
      </c>
      <c r="AA34" s="22">
        <f t="shared" si="6"/>
        <v>975.9</v>
      </c>
      <c r="AB34" s="22">
        <f t="shared" si="6"/>
        <v>313.10000000000002</v>
      </c>
      <c r="AC34" s="22">
        <f t="shared" si="6"/>
        <v>218.9</v>
      </c>
      <c r="AD34" s="22">
        <f t="shared" si="6"/>
        <v>243.39999999999998</v>
      </c>
      <c r="AE34" s="22">
        <f t="shared" si="6"/>
        <v>179.2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1" t="s">
        <v>28</v>
      </c>
      <c r="B35" s="22">
        <f t="shared" si="5"/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119">
        <f>IFERROR(E35/B35*100,0)</f>
        <v>0</v>
      </c>
      <c r="G35" s="119">
        <f>IFERROR(E35/C35*100,0)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 t="shared" si="6"/>
        <v>0</v>
      </c>
      <c r="L35" s="22">
        <f t="shared" si="6"/>
        <v>0</v>
      </c>
      <c r="M35" s="22">
        <f t="shared" si="6"/>
        <v>0</v>
      </c>
      <c r="N35" s="22">
        <f t="shared" si="6"/>
        <v>0</v>
      </c>
      <c r="O35" s="22">
        <f t="shared" si="6"/>
        <v>0</v>
      </c>
      <c r="P35" s="22">
        <f t="shared" si="6"/>
        <v>0</v>
      </c>
      <c r="Q35" s="22">
        <f t="shared" si="6"/>
        <v>0</v>
      </c>
      <c r="R35" s="22">
        <f t="shared" si="6"/>
        <v>0</v>
      </c>
      <c r="S35" s="22">
        <v>118</v>
      </c>
      <c r="T35" s="22">
        <f t="shared" si="6"/>
        <v>0</v>
      </c>
      <c r="U35" s="22">
        <f t="shared" si="6"/>
        <v>0</v>
      </c>
      <c r="V35" s="22">
        <f t="shared" si="6"/>
        <v>0</v>
      </c>
      <c r="W35" s="22">
        <f t="shared" si="6"/>
        <v>0</v>
      </c>
      <c r="X35" s="22">
        <f t="shared" si="6"/>
        <v>0</v>
      </c>
      <c r="Y35" s="22">
        <f t="shared" si="6"/>
        <v>0</v>
      </c>
      <c r="Z35" s="22">
        <f t="shared" si="6"/>
        <v>0</v>
      </c>
      <c r="AA35" s="22">
        <f t="shared" si="6"/>
        <v>0</v>
      </c>
      <c r="AB35" s="22">
        <f t="shared" si="6"/>
        <v>0</v>
      </c>
      <c r="AC35" s="22">
        <f t="shared" si="6"/>
        <v>0</v>
      </c>
      <c r="AD35" s="22">
        <f t="shared" si="6"/>
        <v>0</v>
      </c>
      <c r="AE35" s="22">
        <f t="shared" si="6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1" t="s">
        <v>29</v>
      </c>
      <c r="B36" s="22">
        <f>B42+B48+B60+B54</f>
        <v>118</v>
      </c>
      <c r="C36" s="22">
        <f>C42+C48+C60+C54</f>
        <v>118</v>
      </c>
      <c r="D36" s="22">
        <f t="shared" si="5"/>
        <v>118</v>
      </c>
      <c r="E36" s="22">
        <f t="shared" si="5"/>
        <v>118</v>
      </c>
      <c r="F36" s="119">
        <f>IFERROR(E36/B36*100,0)</f>
        <v>100</v>
      </c>
      <c r="G36" s="119">
        <f>IFERROR(E36/C36*100,0)</f>
        <v>100</v>
      </c>
      <c r="H36" s="22">
        <f t="shared" si="6"/>
        <v>0</v>
      </c>
      <c r="I36" s="22">
        <f t="shared" si="6"/>
        <v>0</v>
      </c>
      <c r="J36" s="22">
        <f t="shared" si="6"/>
        <v>0</v>
      </c>
      <c r="K36" s="22">
        <f t="shared" si="6"/>
        <v>0</v>
      </c>
      <c r="L36" s="22">
        <f t="shared" si="6"/>
        <v>0</v>
      </c>
      <c r="M36" s="22">
        <f t="shared" si="6"/>
        <v>0</v>
      </c>
      <c r="N36" s="22">
        <f t="shared" si="6"/>
        <v>0</v>
      </c>
      <c r="O36" s="22">
        <f t="shared" si="6"/>
        <v>0</v>
      </c>
      <c r="P36" s="22">
        <f t="shared" si="6"/>
        <v>118</v>
      </c>
      <c r="Q36" s="22">
        <f t="shared" si="6"/>
        <v>0</v>
      </c>
      <c r="R36" s="22">
        <f t="shared" si="6"/>
        <v>0</v>
      </c>
      <c r="S36" s="22">
        <f t="shared" si="6"/>
        <v>118</v>
      </c>
      <c r="T36" s="22">
        <f t="shared" si="6"/>
        <v>0</v>
      </c>
      <c r="U36" s="22">
        <f t="shared" si="6"/>
        <v>0</v>
      </c>
      <c r="V36" s="22">
        <f t="shared" si="6"/>
        <v>0</v>
      </c>
      <c r="W36" s="22">
        <f t="shared" si="6"/>
        <v>0</v>
      </c>
      <c r="X36" s="22">
        <f t="shared" si="6"/>
        <v>0</v>
      </c>
      <c r="Y36" s="22">
        <f t="shared" si="6"/>
        <v>0</v>
      </c>
      <c r="Z36" s="22">
        <f t="shared" si="6"/>
        <v>0</v>
      </c>
      <c r="AA36" s="22">
        <f t="shared" si="6"/>
        <v>0</v>
      </c>
      <c r="AB36" s="22">
        <f t="shared" si="6"/>
        <v>0</v>
      </c>
      <c r="AC36" s="22">
        <f t="shared" si="6"/>
        <v>0</v>
      </c>
      <c r="AD36" s="22">
        <f t="shared" si="6"/>
        <v>0</v>
      </c>
      <c r="AE36" s="22">
        <f t="shared" si="6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59" t="s">
        <v>60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1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2262.5</v>
      </c>
      <c r="C38" s="20">
        <f>SUM(C39:C42)</f>
        <v>2262.5</v>
      </c>
      <c r="D38" s="20">
        <f>SUM(D39:D42)</f>
        <v>2103.1000000000004</v>
      </c>
      <c r="E38" s="20">
        <f>SUM(E39:E42)</f>
        <v>2103.1000000000004</v>
      </c>
      <c r="F38" s="25">
        <f>E38/B38*100</f>
        <v>92.954696132596709</v>
      </c>
      <c r="G38" s="25">
        <f>E38/C38*100</f>
        <v>92.954696132596709</v>
      </c>
      <c r="H38" s="26">
        <f>SUM(H39:H42)</f>
        <v>200</v>
      </c>
      <c r="I38" s="26">
        <f t="shared" ref="I38:AE38" si="7">SUM(I39:I42)</f>
        <v>0</v>
      </c>
      <c r="J38" s="26">
        <f t="shared" si="7"/>
        <v>139.5</v>
      </c>
      <c r="K38" s="26">
        <f t="shared" si="7"/>
        <v>150.9</v>
      </c>
      <c r="L38" s="26">
        <f t="shared" si="7"/>
        <v>0</v>
      </c>
      <c r="M38" s="26">
        <f t="shared" si="7"/>
        <v>106.5</v>
      </c>
      <c r="N38" s="26">
        <f t="shared" si="7"/>
        <v>0</v>
      </c>
      <c r="O38" s="26">
        <f t="shared" si="7"/>
        <v>45.3</v>
      </c>
      <c r="P38" s="26">
        <f t="shared" si="7"/>
        <v>486</v>
      </c>
      <c r="Q38" s="26">
        <f t="shared" si="7"/>
        <v>344.8</v>
      </c>
      <c r="R38" s="26">
        <f t="shared" si="7"/>
        <v>45</v>
      </c>
      <c r="S38" s="26">
        <f t="shared" si="7"/>
        <v>118</v>
      </c>
      <c r="T38" s="26">
        <f t="shared" si="7"/>
        <v>159.6</v>
      </c>
      <c r="U38" s="26">
        <f t="shared" si="7"/>
        <v>263.60000000000002</v>
      </c>
      <c r="V38" s="26">
        <f t="shared" si="7"/>
        <v>0</v>
      </c>
      <c r="W38" s="26">
        <f t="shared" si="7"/>
        <v>0</v>
      </c>
      <c r="X38" s="26">
        <f t="shared" si="7"/>
        <v>0</v>
      </c>
      <c r="Y38" s="26">
        <f t="shared" si="7"/>
        <v>0</v>
      </c>
      <c r="Z38" s="26">
        <f t="shared" si="7"/>
        <v>975.90000000000009</v>
      </c>
      <c r="AA38" s="26">
        <f t="shared" si="7"/>
        <v>975.9</v>
      </c>
      <c r="AB38" s="26">
        <f t="shared" si="7"/>
        <v>13.1</v>
      </c>
      <c r="AC38" s="26">
        <f t="shared" si="7"/>
        <v>8.9</v>
      </c>
      <c r="AD38" s="26">
        <f t="shared" si="7"/>
        <v>243.39999999999998</v>
      </c>
      <c r="AE38" s="26">
        <f t="shared" si="7"/>
        <v>89.2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1" t="s">
        <v>26</v>
      </c>
      <c r="B39" s="27">
        <f>H39+J39+L39+N39+P39+R39+T39+AD39+V39+X39+Z39+AB39</f>
        <v>0</v>
      </c>
      <c r="C39" s="28">
        <f>H39+J39+L39+N39+P39+R39+T39+V39+X39+Z39+AB39+AD39</f>
        <v>0</v>
      </c>
      <c r="D39" s="28"/>
      <c r="E39" s="27">
        <f>I39+K39+M39+O39+Q39+S39+U39+W39+Y39+AA39+AC39+AE39</f>
        <v>0</v>
      </c>
      <c r="F39" s="119">
        <f>IFERROR(E39/B39*100,0)</f>
        <v>0</v>
      </c>
      <c r="G39" s="119">
        <f>IFERROR(E39/C39*100,0)</f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37.5" x14ac:dyDescent="0.3">
      <c r="A40" s="21" t="s">
        <v>27</v>
      </c>
      <c r="B40" s="27">
        <f>H40+J40+L40+N40+P40+R40+T40+AD40+V40+X40+Z40+AB40</f>
        <v>2144.5</v>
      </c>
      <c r="C40" s="28">
        <f>H40+J40+L40+N40+P40+R40+T40+V40+X40+Z40+AB40+AD40</f>
        <v>2144.5</v>
      </c>
      <c r="D40" s="28">
        <f>E40</f>
        <v>1985.1000000000001</v>
      </c>
      <c r="E40" s="27">
        <f>I40+K40+M40+O40+Q40+S40+U40+W40+Y40+AA40+AC40+AE40</f>
        <v>1985.1000000000001</v>
      </c>
      <c r="F40" s="29">
        <f>E40/B40*100</f>
        <v>92.567031942177664</v>
      </c>
      <c r="G40" s="29">
        <f>E40/C40*100</f>
        <v>92.567031942177664</v>
      </c>
      <c r="H40" s="27">
        <v>200</v>
      </c>
      <c r="I40" s="27"/>
      <c r="J40" s="27">
        <v>139.5</v>
      </c>
      <c r="K40" s="27">
        <v>150.9</v>
      </c>
      <c r="L40" s="27"/>
      <c r="M40" s="27">
        <v>106.5</v>
      </c>
      <c r="N40" s="27"/>
      <c r="O40" s="26">
        <v>45.3</v>
      </c>
      <c r="P40" s="28">
        <f>200+168</f>
        <v>368</v>
      </c>
      <c r="Q40" s="28">
        <v>344.8</v>
      </c>
      <c r="R40" s="28">
        <v>45</v>
      </c>
      <c r="S40" s="28"/>
      <c r="T40" s="28">
        <v>159.6</v>
      </c>
      <c r="U40" s="28">
        <v>263.60000000000002</v>
      </c>
      <c r="V40" s="28"/>
      <c r="W40" s="28"/>
      <c r="X40" s="28"/>
      <c r="Y40" s="28"/>
      <c r="Z40" s="28">
        <f>1233.4-0.6-138.9-118</f>
        <v>975.90000000000009</v>
      </c>
      <c r="AA40" s="28">
        <v>975.9</v>
      </c>
      <c r="AB40" s="28">
        <v>13.1</v>
      </c>
      <c r="AC40" s="28">
        <v>8.9</v>
      </c>
      <c r="AD40" s="28">
        <f>138.9+118-13.5</f>
        <v>243.39999999999998</v>
      </c>
      <c r="AE40" s="26">
        <v>89.2</v>
      </c>
      <c r="AF40" s="17" t="s">
        <v>144</v>
      </c>
      <c r="AG40" s="15">
        <f>C40-D40</f>
        <v>159.39999999999986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1" t="s">
        <v>28</v>
      </c>
      <c r="B41" s="27">
        <f>H41+J41+L41+N41+P41+R41+T41+AD41+V41+X41+Z41+AB41</f>
        <v>0</v>
      </c>
      <c r="C41" s="28">
        <f>H41+J41+L41+N41+P41+R41+T41+V41+X41+Z41+AB41+AD41</f>
        <v>0</v>
      </c>
      <c r="D41" s="27">
        <f>E41</f>
        <v>0</v>
      </c>
      <c r="E41" s="27">
        <f>I41+K41+M41+O41+Q41+S41+U41+W41+Y41+AA41+AC41+AE41</f>
        <v>0</v>
      </c>
      <c r="F41" s="119">
        <f>IFERROR(E41/B41*100,0)</f>
        <v>0</v>
      </c>
      <c r="G41" s="119">
        <f>IFERROR(E41/C41*100,0)</f>
        <v>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1" t="s">
        <v>29</v>
      </c>
      <c r="B42" s="27">
        <f>H42+J42+L42+N42+P42+R42+T42+AD42+V42+X42+Z42+AB42</f>
        <v>118</v>
      </c>
      <c r="C42" s="28">
        <f>H42+J42+L42+N42+P42+R42+T42+V42+X42+Z42+AB42+AD42</f>
        <v>118</v>
      </c>
      <c r="D42" s="28">
        <f>E42</f>
        <v>118</v>
      </c>
      <c r="E42" s="27">
        <f>I42+K42+M42+O42+Q42+S42+U42+W42+Y42+AA42+AC42+AE42</f>
        <v>118</v>
      </c>
      <c r="F42" s="119">
        <f>IFERROR(E42/B42*100,0)</f>
        <v>100</v>
      </c>
      <c r="G42" s="119">
        <f>IFERROR(E42/C42*100,0)</f>
        <v>100</v>
      </c>
      <c r="H42" s="26"/>
      <c r="I42" s="26"/>
      <c r="J42" s="26"/>
      <c r="K42" s="26"/>
      <c r="L42" s="26"/>
      <c r="M42" s="26"/>
      <c r="N42" s="26"/>
      <c r="O42" s="26"/>
      <c r="P42" s="26">
        <v>118</v>
      </c>
      <c r="Q42" s="26"/>
      <c r="R42" s="26"/>
      <c r="S42" s="26">
        <v>118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59" t="s">
        <v>61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  <c r="AF43" s="162" t="s">
        <v>142</v>
      </c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715</v>
      </c>
      <c r="D44" s="20">
        <f>SUM(D45:D48)</f>
        <v>715</v>
      </c>
      <c r="E44" s="20">
        <f>SUM(E45:E48)</f>
        <v>715</v>
      </c>
      <c r="F44" s="120">
        <f>IFERROR(E44/B44*100,0)</f>
        <v>100</v>
      </c>
      <c r="G44" s="120">
        <f>IFERROR(E44/C44*100,0)</f>
        <v>100</v>
      </c>
      <c r="H44" s="13">
        <f>SUM(H45:H48)</f>
        <v>0</v>
      </c>
      <c r="I44" s="13">
        <f t="shared" ref="I44:AE44" si="8">SUM(I45:I48)</f>
        <v>0</v>
      </c>
      <c r="J44" s="13">
        <f t="shared" si="8"/>
        <v>0</v>
      </c>
      <c r="K44" s="13">
        <f t="shared" si="8"/>
        <v>0</v>
      </c>
      <c r="L44" s="13">
        <f t="shared" si="8"/>
        <v>175</v>
      </c>
      <c r="M44" s="13">
        <f t="shared" si="8"/>
        <v>175</v>
      </c>
      <c r="N44" s="13">
        <f t="shared" si="8"/>
        <v>0</v>
      </c>
      <c r="O44" s="13">
        <f t="shared" si="8"/>
        <v>0</v>
      </c>
      <c r="P44" s="13">
        <f t="shared" si="8"/>
        <v>0</v>
      </c>
      <c r="Q44" s="13">
        <f t="shared" si="8"/>
        <v>0</v>
      </c>
      <c r="R44" s="13">
        <f t="shared" si="8"/>
        <v>240</v>
      </c>
      <c r="S44" s="13">
        <f t="shared" si="8"/>
        <v>0</v>
      </c>
      <c r="T44" s="13">
        <f t="shared" si="8"/>
        <v>0</v>
      </c>
      <c r="U44" s="13">
        <f t="shared" si="8"/>
        <v>180</v>
      </c>
      <c r="V44" s="13">
        <f t="shared" si="8"/>
        <v>0</v>
      </c>
      <c r="W44" s="13">
        <f t="shared" si="8"/>
        <v>30</v>
      </c>
      <c r="X44" s="13">
        <f t="shared" si="8"/>
        <v>0</v>
      </c>
      <c r="Y44" s="13">
        <f t="shared" si="8"/>
        <v>30</v>
      </c>
      <c r="Z44" s="13">
        <f t="shared" si="8"/>
        <v>0</v>
      </c>
      <c r="AA44" s="13">
        <f t="shared" si="8"/>
        <v>0</v>
      </c>
      <c r="AB44" s="13">
        <f t="shared" si="8"/>
        <v>300</v>
      </c>
      <c r="AC44" s="13">
        <f t="shared" si="8"/>
        <v>210</v>
      </c>
      <c r="AD44" s="13">
        <f t="shared" si="8"/>
        <v>0</v>
      </c>
      <c r="AE44" s="13">
        <f t="shared" si="8"/>
        <v>90</v>
      </c>
      <c r="AF44" s="163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1" t="s">
        <v>26</v>
      </c>
      <c r="B45" s="27">
        <f>H45+J45+L45+N45+P45+R45+T45+V45+X45+Z45+AB45+AD45</f>
        <v>0</v>
      </c>
      <c r="C45" s="28">
        <f>H45</f>
        <v>0</v>
      </c>
      <c r="D45" s="28"/>
      <c r="E45" s="27">
        <f>I45+K45+M45+O45+Q45+S45+U45+W45+Y45+AA45+AC45+AE45</f>
        <v>0</v>
      </c>
      <c r="F45" s="119">
        <f>IFERROR(E45/B45*100,0)</f>
        <v>0</v>
      </c>
      <c r="G45" s="119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63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42.75" customHeight="1" x14ac:dyDescent="0.3">
      <c r="A46" s="21" t="s">
        <v>27</v>
      </c>
      <c r="B46" s="27">
        <f>H46+J46+L46+N46+P46+R46+T46+V46+X46+Z46+AB46+AD46</f>
        <v>715</v>
      </c>
      <c r="C46" s="28">
        <f>H46+J46+L46+N46+P46+R46+T46+V46+X46+Z46+AB46+AD46</f>
        <v>715</v>
      </c>
      <c r="D46" s="28">
        <f>E46</f>
        <v>715</v>
      </c>
      <c r="E46" s="27">
        <f>I46+K46+M46+O46+Q46+S46+U46+W46+Y46+AA46+AC46+AE46</f>
        <v>715</v>
      </c>
      <c r="F46" s="119">
        <f>IFERROR(E46/B46*100,0)</f>
        <v>100</v>
      </c>
      <c r="G46" s="119">
        <f>IFERROR(E46/C46*100,0)</f>
        <v>100</v>
      </c>
      <c r="H46" s="13"/>
      <c r="I46" s="13"/>
      <c r="J46" s="22"/>
      <c r="K46" s="22"/>
      <c r="L46" s="22">
        <v>175</v>
      </c>
      <c r="M46" s="22">
        <v>175</v>
      </c>
      <c r="N46" s="22"/>
      <c r="O46" s="22"/>
      <c r="P46" s="22"/>
      <c r="Q46" s="22"/>
      <c r="R46" s="22">
        <v>240</v>
      </c>
      <c r="S46" s="13"/>
      <c r="T46" s="13"/>
      <c r="U46" s="13">
        <v>180</v>
      </c>
      <c r="V46" s="13"/>
      <c r="W46" s="13">
        <v>30</v>
      </c>
      <c r="X46" s="13"/>
      <c r="Y46" s="13">
        <v>30</v>
      </c>
      <c r="Z46" s="13"/>
      <c r="AA46" s="13"/>
      <c r="AB46" s="22">
        <v>300</v>
      </c>
      <c r="AC46" s="13">
        <v>210</v>
      </c>
      <c r="AD46" s="13"/>
      <c r="AE46" s="13">
        <v>90</v>
      </c>
      <c r="AF46" s="164"/>
      <c r="AG46" s="15">
        <f>C46-D46</f>
        <v>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1" t="s">
        <v>28</v>
      </c>
      <c r="B47" s="27">
        <f>H47+J47+L47+N47+P47+R47+T47+V47+X47+Z47+AB47+AD47</f>
        <v>0</v>
      </c>
      <c r="C47" s="28">
        <f>H47</f>
        <v>0</v>
      </c>
      <c r="D47" s="28"/>
      <c r="E47" s="27">
        <f>I47+K47+M47+O47+Q47+S47+U47+W47+Y47+AA47+AC47+AE47</f>
        <v>0</v>
      </c>
      <c r="F47" s="119">
        <f>IFERROR(E47/B47*100,0)</f>
        <v>0</v>
      </c>
      <c r="G47" s="119">
        <f>IFERROR(E47/C47*100,0)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1" t="s">
        <v>29</v>
      </c>
      <c r="B48" s="27">
        <f>H48+J48+L48+N48+P48+R48+T48+V48+X48+Z48+AB48+AD48</f>
        <v>0</v>
      </c>
      <c r="C48" s="28">
        <f>H48</f>
        <v>0</v>
      </c>
      <c r="D48" s="28"/>
      <c r="E48" s="27">
        <f>I48+K48+M48+O48+Q48+S48+U48+W48+Y48+AA48+AC48+AE48</f>
        <v>0</v>
      </c>
      <c r="F48" s="119">
        <f>IFERROR(E48/B48*100,0)</f>
        <v>0</v>
      </c>
      <c r="G48" s="119">
        <f>IFERROR(E48/C48*100,0)</f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59" t="s">
        <v>62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1"/>
      <c r="AF49" s="162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120">
        <f>IFERROR(E50/B50*100,0)</f>
        <v>0</v>
      </c>
      <c r="G50" s="120">
        <f>IFERROR(E50/C50*100,0)</f>
        <v>0</v>
      </c>
      <c r="H50" s="13">
        <f>SUM(H51:H54)</f>
        <v>0</v>
      </c>
      <c r="I50" s="13">
        <f t="shared" ref="I50:AE50" si="9">SUM(I51:I54)</f>
        <v>0</v>
      </c>
      <c r="J50" s="13">
        <f t="shared" si="9"/>
        <v>0</v>
      </c>
      <c r="K50" s="13">
        <f t="shared" si="9"/>
        <v>0</v>
      </c>
      <c r="L50" s="13">
        <f t="shared" si="9"/>
        <v>0</v>
      </c>
      <c r="M50" s="13">
        <f t="shared" si="9"/>
        <v>0</v>
      </c>
      <c r="N50" s="13">
        <f t="shared" si="9"/>
        <v>0</v>
      </c>
      <c r="O50" s="13">
        <f t="shared" si="9"/>
        <v>0</v>
      </c>
      <c r="P50" s="13">
        <f t="shared" si="9"/>
        <v>0</v>
      </c>
      <c r="Q50" s="13">
        <f t="shared" si="9"/>
        <v>0</v>
      </c>
      <c r="R50" s="13">
        <f t="shared" si="9"/>
        <v>0</v>
      </c>
      <c r="S50" s="13">
        <f t="shared" si="9"/>
        <v>0</v>
      </c>
      <c r="T50" s="13">
        <f t="shared" si="9"/>
        <v>0</v>
      </c>
      <c r="U50" s="13">
        <f t="shared" si="9"/>
        <v>0</v>
      </c>
      <c r="V50" s="13">
        <f t="shared" si="9"/>
        <v>0</v>
      </c>
      <c r="W50" s="13">
        <f t="shared" si="9"/>
        <v>0</v>
      </c>
      <c r="X50" s="13">
        <f t="shared" si="9"/>
        <v>0</v>
      </c>
      <c r="Y50" s="13">
        <f t="shared" si="9"/>
        <v>0</v>
      </c>
      <c r="Z50" s="13">
        <f t="shared" si="9"/>
        <v>0</v>
      </c>
      <c r="AA50" s="13">
        <f t="shared" si="9"/>
        <v>0</v>
      </c>
      <c r="AB50" s="13">
        <f t="shared" si="9"/>
        <v>0</v>
      </c>
      <c r="AC50" s="13">
        <f t="shared" si="9"/>
        <v>0</v>
      </c>
      <c r="AD50" s="13">
        <f t="shared" si="9"/>
        <v>0</v>
      </c>
      <c r="AE50" s="13">
        <f t="shared" si="9"/>
        <v>0</v>
      </c>
      <c r="AF50" s="163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1" t="s">
        <v>26</v>
      </c>
      <c r="B51" s="27">
        <f>H51+J51+L51+N51+P51+R51+T51+V51+X51+Z51+AB51+AD51</f>
        <v>0</v>
      </c>
      <c r="C51" s="28">
        <f>H51</f>
        <v>0</v>
      </c>
      <c r="D51" s="28"/>
      <c r="E51" s="27">
        <f>I51+K51+M51+O51+Q51+S51+U51+W51+Y51+AA51+AC51+AE51</f>
        <v>0</v>
      </c>
      <c r="F51" s="119">
        <f>IFERROR(E51/B51*100,0)</f>
        <v>0</v>
      </c>
      <c r="G51" s="119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63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1" t="s">
        <v>27</v>
      </c>
      <c r="B52" s="27">
        <f>H52+J52+L52+N52+P52+R52+T52+V52+X52+Z52+AB52+AD52</f>
        <v>0</v>
      </c>
      <c r="C52" s="28">
        <f>H52</f>
        <v>0</v>
      </c>
      <c r="D52" s="28"/>
      <c r="E52" s="27">
        <f>I52+K52+M52+O52+Q52+S52+U52+W52+Y52+AA52+AC52+AE52</f>
        <v>0</v>
      </c>
      <c r="F52" s="119">
        <f>IFERROR(E52/B52*100,0)</f>
        <v>0</v>
      </c>
      <c r="G52" s="119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2"/>
      <c r="AC52" s="13"/>
      <c r="AD52" s="13"/>
      <c r="AE52" s="13"/>
      <c r="AF52" s="164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1" t="s">
        <v>28</v>
      </c>
      <c r="B53" s="27">
        <f>H53+J53+L53+N53+P53+R53+T53+V53+X53+Z53+AB53+AD53</f>
        <v>0</v>
      </c>
      <c r="C53" s="28">
        <f>H53</f>
        <v>0</v>
      </c>
      <c r="D53" s="28"/>
      <c r="E53" s="27">
        <f>I53+K53+M53+O53+Q53+S53+U53+W53+Y53+AA53+AC53+AE53</f>
        <v>0</v>
      </c>
      <c r="F53" s="119">
        <f>IFERROR(E53/B53*100,0)</f>
        <v>0</v>
      </c>
      <c r="G53" s="119">
        <f>IFERROR(E53/C53*100,0)</f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1" t="s">
        <v>29</v>
      </c>
      <c r="B54" s="27">
        <f>H54+J54+L54+N54+P54+R54+T54+V54+X54+Z54+AB54+AD54</f>
        <v>0</v>
      </c>
      <c r="C54" s="28">
        <f>H54</f>
        <v>0</v>
      </c>
      <c r="D54" s="28"/>
      <c r="E54" s="27">
        <f>I54+K54+M54+O54+Q54+S54+U54+W54+Y54+AA54+AC54+AE54</f>
        <v>0</v>
      </c>
      <c r="F54" s="119">
        <f>IFERROR(E54/B54*100,0)</f>
        <v>0</v>
      </c>
      <c r="G54" s="119">
        <f>IFERROR(E54/C54*100,0)</f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25">
      <c r="A55" s="159" t="s">
        <v>63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1"/>
      <c r="AF55" s="177" t="s">
        <v>132</v>
      </c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0</v>
      </c>
      <c r="C56" s="20">
        <f>SUM(C57:C60)</f>
        <v>0</v>
      </c>
      <c r="D56" s="20">
        <f>SUM(D57:D60)</f>
        <v>0</v>
      </c>
      <c r="E56" s="20">
        <f>SUM(E57:E60)</f>
        <v>0</v>
      </c>
      <c r="F56" s="120">
        <f>IFERROR(E56/B56*100,0)</f>
        <v>0</v>
      </c>
      <c r="G56" s="120">
        <f>IFERROR(E56/C56*100,0)</f>
        <v>0</v>
      </c>
      <c r="H56" s="13">
        <f>SUM(H57:H60)</f>
        <v>0</v>
      </c>
      <c r="I56" s="13">
        <f t="shared" ref="I56:AE56" si="10">SUM(I57:I60)</f>
        <v>0</v>
      </c>
      <c r="J56" s="13">
        <f t="shared" si="10"/>
        <v>0</v>
      </c>
      <c r="K56" s="13">
        <f t="shared" si="10"/>
        <v>0</v>
      </c>
      <c r="L56" s="13">
        <f t="shared" si="10"/>
        <v>0</v>
      </c>
      <c r="M56" s="13">
        <f t="shared" si="10"/>
        <v>0</v>
      </c>
      <c r="N56" s="13">
        <f t="shared" si="10"/>
        <v>0</v>
      </c>
      <c r="O56" s="13">
        <f t="shared" si="10"/>
        <v>0</v>
      </c>
      <c r="P56" s="13">
        <f t="shared" si="10"/>
        <v>0</v>
      </c>
      <c r="Q56" s="13">
        <f t="shared" si="10"/>
        <v>0</v>
      </c>
      <c r="R56" s="13">
        <f t="shared" si="10"/>
        <v>0</v>
      </c>
      <c r="S56" s="13">
        <f t="shared" si="10"/>
        <v>0</v>
      </c>
      <c r="T56" s="13">
        <f t="shared" si="10"/>
        <v>0</v>
      </c>
      <c r="U56" s="13">
        <f t="shared" si="10"/>
        <v>0</v>
      </c>
      <c r="V56" s="13">
        <f t="shared" si="10"/>
        <v>0</v>
      </c>
      <c r="W56" s="13">
        <f t="shared" si="10"/>
        <v>0</v>
      </c>
      <c r="X56" s="13">
        <f t="shared" si="10"/>
        <v>0</v>
      </c>
      <c r="Y56" s="13">
        <f t="shared" si="10"/>
        <v>0</v>
      </c>
      <c r="Z56" s="13">
        <f t="shared" si="10"/>
        <v>0</v>
      </c>
      <c r="AA56" s="13">
        <f t="shared" si="10"/>
        <v>0</v>
      </c>
      <c r="AB56" s="13">
        <f t="shared" si="10"/>
        <v>0</v>
      </c>
      <c r="AC56" s="13">
        <f t="shared" si="10"/>
        <v>0</v>
      </c>
      <c r="AD56" s="13">
        <f t="shared" si="10"/>
        <v>0</v>
      </c>
      <c r="AE56" s="13">
        <f t="shared" si="10"/>
        <v>0</v>
      </c>
      <c r="AF56" s="178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1" t="s">
        <v>26</v>
      </c>
      <c r="B57" s="27">
        <f>H57+J57+L57+N57+P57+R57+T57+V57+X57+Z57+AB57+AD57</f>
        <v>0</v>
      </c>
      <c r="C57" s="28">
        <f>H57</f>
        <v>0</v>
      </c>
      <c r="D57" s="28"/>
      <c r="E57" s="27">
        <f>I57+K57+M57+O57+Q57+S57+U57+W57+Y57+AA57+AC57+AE57</f>
        <v>0</v>
      </c>
      <c r="F57" s="119">
        <f>IFERROR(E57/B57*100,0)</f>
        <v>0</v>
      </c>
      <c r="G57" s="119">
        <f>IFERROR(E57/C57*100,0)</f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78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1" t="s">
        <v>27</v>
      </c>
      <c r="B58" s="27">
        <f>H58+J58+L58+N58+P58+R58+T58+V58+X58+Z58+AB58+AD58</f>
        <v>0</v>
      </c>
      <c r="C58" s="28">
        <f>AD58</f>
        <v>0</v>
      </c>
      <c r="D58" s="27"/>
      <c r="E58" s="27">
        <f>I58+K58+M58+O58+Q58+S58+U58+W58+Y58+AA58+AC58+AE58</f>
        <v>0</v>
      </c>
      <c r="F58" s="119">
        <f>IFERROR(E58/B58*100,0)</f>
        <v>0</v>
      </c>
      <c r="G58" s="119">
        <f>IFERROR(E58/C58*100,0)</f>
        <v>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78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1" t="s">
        <v>28</v>
      </c>
      <c r="B59" s="27">
        <f>H59+J59+L59+N59+P59+R59+T59+V59+X59+Z59+AB59+AD59</f>
        <v>0</v>
      </c>
      <c r="C59" s="28">
        <f>H59</f>
        <v>0</v>
      </c>
      <c r="D59" s="28"/>
      <c r="E59" s="27">
        <f>I59+K59+M59+O59+Q59+S59+U59+W59+Y59+AA59+AC59+AE59</f>
        <v>0</v>
      </c>
      <c r="F59" s="119">
        <f>IFERROR(E59/B59*100,0)</f>
        <v>0</v>
      </c>
      <c r="G59" s="119">
        <f>IFERROR(E59/C59*100,0)</f>
        <v>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78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1" t="s">
        <v>29</v>
      </c>
      <c r="B60" s="27">
        <f>H60+J60+L60+N60+P60+R60+T60+V60+X60+Z60+AB60+AD60</f>
        <v>0</v>
      </c>
      <c r="C60" s="27">
        <f>H60+J60+L60+N60+P60+R60+T60+V60+X60+Z60+AB60</f>
        <v>0</v>
      </c>
      <c r="D60" s="28">
        <f>E60</f>
        <v>0</v>
      </c>
      <c r="E60" s="30">
        <f>I60+K60+M60+O60+Q60+S60+U60+W60+Y60+AA60+AC60+AE60</f>
        <v>0</v>
      </c>
      <c r="F60" s="119">
        <f>IFERROR(E60/B60*100,0)</f>
        <v>0</v>
      </c>
      <c r="G60" s="119">
        <f>IFERROR(E60/C60*100,0)</f>
        <v>0</v>
      </c>
      <c r="H60" s="7"/>
      <c r="I60" s="7"/>
      <c r="J60" s="8"/>
      <c r="K60" s="7"/>
      <c r="L60" s="8"/>
      <c r="M60" s="13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13"/>
      <c r="AF60" s="179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20.25" x14ac:dyDescent="0.25">
      <c r="A61" s="156" t="s">
        <v>65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8"/>
      <c r="AF61" s="31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89225.900000000009</v>
      </c>
      <c r="C62" s="26">
        <f>SUM(C63:C66)</f>
        <v>89225.900000000009</v>
      </c>
      <c r="D62" s="26">
        <f>SUM(D63:D66)</f>
        <v>88144.199999999983</v>
      </c>
      <c r="E62" s="26">
        <f>SUM(E63:E66)</f>
        <v>88144.199999999983</v>
      </c>
      <c r="F62" s="120">
        <f>IFERROR(E62/B62*100,0)</f>
        <v>98.787683845161524</v>
      </c>
      <c r="G62" s="120">
        <f>IFERROR(E62/C62*100,0)</f>
        <v>98.787683845161524</v>
      </c>
      <c r="H62" s="13">
        <f>SUM(H63:H66)</f>
        <v>9271.6</v>
      </c>
      <c r="I62" s="13">
        <f t="shared" ref="I62:AE62" si="11">SUM(I63:I66)</f>
        <v>9236</v>
      </c>
      <c r="J62" s="13">
        <f t="shared" si="11"/>
        <v>10824.3</v>
      </c>
      <c r="K62" s="13">
        <f t="shared" si="11"/>
        <v>10824.3</v>
      </c>
      <c r="L62" s="13">
        <f t="shared" si="11"/>
        <v>7270.3</v>
      </c>
      <c r="M62" s="13">
        <f t="shared" si="11"/>
        <v>7270.3</v>
      </c>
      <c r="N62" s="13">
        <f t="shared" si="11"/>
        <v>9167.7999999999993</v>
      </c>
      <c r="O62" s="13">
        <f t="shared" si="11"/>
        <v>13729.4</v>
      </c>
      <c r="P62" s="13">
        <f t="shared" si="11"/>
        <v>8816.4</v>
      </c>
      <c r="Q62" s="13">
        <f t="shared" si="11"/>
        <v>8852</v>
      </c>
      <c r="R62" s="13">
        <f t="shared" si="11"/>
        <v>9427.4</v>
      </c>
      <c r="S62" s="13">
        <f t="shared" si="11"/>
        <v>5480</v>
      </c>
      <c r="T62" s="13">
        <f t="shared" si="11"/>
        <v>6210.3</v>
      </c>
      <c r="U62" s="13">
        <f t="shared" si="11"/>
        <v>4174.7</v>
      </c>
      <c r="V62" s="13">
        <f t="shared" si="11"/>
        <v>5131.8</v>
      </c>
      <c r="W62" s="13">
        <f t="shared" si="11"/>
        <v>2481.1999999999998</v>
      </c>
      <c r="X62" s="13">
        <f t="shared" si="11"/>
        <v>2432.1999999999998</v>
      </c>
      <c r="Y62" s="13">
        <f t="shared" si="11"/>
        <v>5082.8</v>
      </c>
      <c r="Z62" s="13">
        <f t="shared" si="11"/>
        <v>6111.8</v>
      </c>
      <c r="AA62" s="13">
        <f t="shared" si="11"/>
        <v>7533.2</v>
      </c>
      <c r="AB62" s="13">
        <f t="shared" si="11"/>
        <v>3296.8</v>
      </c>
      <c r="AC62" s="13">
        <f t="shared" si="11"/>
        <v>318.89999999999998</v>
      </c>
      <c r="AD62" s="13">
        <f t="shared" si="11"/>
        <v>11265.2</v>
      </c>
      <c r="AE62" s="13">
        <f t="shared" si="11"/>
        <v>13161.4</v>
      </c>
      <c r="AF62" s="31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1" t="s">
        <v>26</v>
      </c>
      <c r="B63" s="27">
        <f t="shared" ref="B63:E66" si="12">B69</f>
        <v>0</v>
      </c>
      <c r="C63" s="27">
        <f t="shared" si="12"/>
        <v>0</v>
      </c>
      <c r="D63" s="27">
        <f t="shared" si="12"/>
        <v>0</v>
      </c>
      <c r="E63" s="27">
        <f t="shared" si="12"/>
        <v>0</v>
      </c>
      <c r="F63" s="119">
        <f>IFERROR(E63/B63*100,0)</f>
        <v>0</v>
      </c>
      <c r="G63" s="119">
        <f>IFERROR(E63/C63*100,0)</f>
        <v>0</v>
      </c>
      <c r="H63" s="27">
        <f>H69</f>
        <v>0</v>
      </c>
      <c r="I63" s="27">
        <f t="shared" ref="I63:AE66" si="13">I69</f>
        <v>0</v>
      </c>
      <c r="J63" s="27">
        <f t="shared" si="13"/>
        <v>0</v>
      </c>
      <c r="K63" s="27">
        <f t="shared" si="13"/>
        <v>0</v>
      </c>
      <c r="L63" s="27">
        <f t="shared" si="13"/>
        <v>0</v>
      </c>
      <c r="M63" s="27">
        <f t="shared" si="13"/>
        <v>0</v>
      </c>
      <c r="N63" s="27">
        <f t="shared" si="13"/>
        <v>0</v>
      </c>
      <c r="O63" s="27">
        <f t="shared" si="13"/>
        <v>0</v>
      </c>
      <c r="P63" s="27">
        <f t="shared" si="13"/>
        <v>0</v>
      </c>
      <c r="Q63" s="27">
        <f t="shared" si="13"/>
        <v>0</v>
      </c>
      <c r="R63" s="27">
        <f t="shared" si="13"/>
        <v>0</v>
      </c>
      <c r="S63" s="27">
        <f t="shared" si="13"/>
        <v>0</v>
      </c>
      <c r="T63" s="27">
        <f t="shared" si="13"/>
        <v>0</v>
      </c>
      <c r="U63" s="27">
        <f t="shared" si="13"/>
        <v>0</v>
      </c>
      <c r="V63" s="27">
        <f t="shared" si="13"/>
        <v>0</v>
      </c>
      <c r="W63" s="27">
        <f t="shared" si="13"/>
        <v>0</v>
      </c>
      <c r="X63" s="27">
        <f t="shared" si="13"/>
        <v>0</v>
      </c>
      <c r="Y63" s="27">
        <f t="shared" si="13"/>
        <v>0</v>
      </c>
      <c r="Z63" s="27">
        <f t="shared" si="13"/>
        <v>0</v>
      </c>
      <c r="AA63" s="27">
        <f t="shared" si="13"/>
        <v>0</v>
      </c>
      <c r="AB63" s="27">
        <f t="shared" si="13"/>
        <v>0</v>
      </c>
      <c r="AC63" s="27">
        <f t="shared" si="13"/>
        <v>0</v>
      </c>
      <c r="AD63" s="27">
        <f t="shared" si="13"/>
        <v>0</v>
      </c>
      <c r="AE63" s="27">
        <f t="shared" si="13"/>
        <v>0</v>
      </c>
      <c r="AF63" s="31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1" t="s">
        <v>27</v>
      </c>
      <c r="B64" s="27">
        <f t="shared" si="12"/>
        <v>88935.900000000009</v>
      </c>
      <c r="C64" s="27">
        <f>C70</f>
        <v>88935.900000000009</v>
      </c>
      <c r="D64" s="27">
        <f>D70</f>
        <v>87854.199999999983</v>
      </c>
      <c r="E64" s="27">
        <f t="shared" si="12"/>
        <v>87854.199999999983</v>
      </c>
      <c r="F64" s="119">
        <f>IFERROR(E64/B64*100,0)</f>
        <v>98.78373075439724</v>
      </c>
      <c r="G64" s="119">
        <f>IFERROR(E64/C64*100,0)</f>
        <v>98.78373075439724</v>
      </c>
      <c r="H64" s="27">
        <f>H70</f>
        <v>9271.6</v>
      </c>
      <c r="I64" s="27">
        <f t="shared" si="13"/>
        <v>9236</v>
      </c>
      <c r="J64" s="27">
        <f t="shared" si="13"/>
        <v>10824.3</v>
      </c>
      <c r="K64" s="27">
        <f t="shared" si="13"/>
        <v>10824.3</v>
      </c>
      <c r="L64" s="27">
        <f t="shared" si="13"/>
        <v>7270.3</v>
      </c>
      <c r="M64" s="27">
        <f t="shared" si="13"/>
        <v>7270.3</v>
      </c>
      <c r="N64" s="27">
        <f t="shared" si="13"/>
        <v>9167.7999999999993</v>
      </c>
      <c r="O64" s="27">
        <f t="shared" si="13"/>
        <v>13729.4</v>
      </c>
      <c r="P64" s="27">
        <f t="shared" si="13"/>
        <v>8816.4</v>
      </c>
      <c r="Q64" s="27">
        <f t="shared" si="13"/>
        <v>8852</v>
      </c>
      <c r="R64" s="27">
        <f t="shared" si="13"/>
        <v>9427.4</v>
      </c>
      <c r="S64" s="27">
        <v>5480</v>
      </c>
      <c r="T64" s="27">
        <f>T70</f>
        <v>6210.3</v>
      </c>
      <c r="U64" s="27">
        <f>U70</f>
        <v>4174.7</v>
      </c>
      <c r="V64" s="27">
        <f>V70</f>
        <v>5131.8</v>
      </c>
      <c r="W64" s="27">
        <f>W70</f>
        <v>2481.1999999999998</v>
      </c>
      <c r="X64" s="27">
        <f t="shared" si="13"/>
        <v>2432.1999999999998</v>
      </c>
      <c r="Y64" s="27">
        <f t="shared" si="13"/>
        <v>5082.8</v>
      </c>
      <c r="Z64" s="27">
        <f t="shared" si="13"/>
        <v>6111.8</v>
      </c>
      <c r="AA64" s="27">
        <f t="shared" si="13"/>
        <v>7533.2</v>
      </c>
      <c r="AB64" s="27">
        <f t="shared" si="13"/>
        <v>3296.8</v>
      </c>
      <c r="AC64" s="27">
        <f t="shared" si="13"/>
        <v>318.89999999999998</v>
      </c>
      <c r="AD64" s="27">
        <f t="shared" si="13"/>
        <v>10975.2</v>
      </c>
      <c r="AE64" s="27">
        <f t="shared" si="13"/>
        <v>12871.4</v>
      </c>
      <c r="AF64" s="31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1" t="s">
        <v>28</v>
      </c>
      <c r="B65" s="27">
        <f t="shared" si="12"/>
        <v>0</v>
      </c>
      <c r="C65" s="27">
        <f t="shared" si="12"/>
        <v>0</v>
      </c>
      <c r="D65" s="27">
        <f t="shared" si="12"/>
        <v>0</v>
      </c>
      <c r="E65" s="27">
        <f t="shared" si="12"/>
        <v>0</v>
      </c>
      <c r="F65" s="119">
        <f>IFERROR(E65/B65*100,0)</f>
        <v>0</v>
      </c>
      <c r="G65" s="119">
        <f>IFERROR(E65/C65*100,0)</f>
        <v>0</v>
      </c>
      <c r="H65" s="27">
        <f>H71</f>
        <v>0</v>
      </c>
      <c r="I65" s="27">
        <f t="shared" si="13"/>
        <v>0</v>
      </c>
      <c r="J65" s="27">
        <f t="shared" si="13"/>
        <v>0</v>
      </c>
      <c r="K65" s="27">
        <f t="shared" si="13"/>
        <v>0</v>
      </c>
      <c r="L65" s="27">
        <f t="shared" si="13"/>
        <v>0</v>
      </c>
      <c r="M65" s="27">
        <f t="shared" si="13"/>
        <v>0</v>
      </c>
      <c r="N65" s="27">
        <f t="shared" si="13"/>
        <v>0</v>
      </c>
      <c r="O65" s="27">
        <f t="shared" si="13"/>
        <v>0</v>
      </c>
      <c r="P65" s="27">
        <f t="shared" si="13"/>
        <v>0</v>
      </c>
      <c r="Q65" s="27">
        <f t="shared" si="13"/>
        <v>0</v>
      </c>
      <c r="R65" s="27">
        <f t="shared" si="13"/>
        <v>0</v>
      </c>
      <c r="S65" s="27">
        <f t="shared" si="13"/>
        <v>0</v>
      </c>
      <c r="T65" s="27">
        <f t="shared" si="13"/>
        <v>0</v>
      </c>
      <c r="U65" s="27">
        <f t="shared" si="13"/>
        <v>0</v>
      </c>
      <c r="V65" s="27">
        <f t="shared" si="13"/>
        <v>0</v>
      </c>
      <c r="W65" s="27">
        <f t="shared" si="13"/>
        <v>0</v>
      </c>
      <c r="X65" s="27">
        <f t="shared" si="13"/>
        <v>0</v>
      </c>
      <c r="Y65" s="27">
        <f t="shared" si="13"/>
        <v>0</v>
      </c>
      <c r="Z65" s="27">
        <f t="shared" si="13"/>
        <v>0</v>
      </c>
      <c r="AA65" s="27">
        <f t="shared" si="13"/>
        <v>0</v>
      </c>
      <c r="AB65" s="27">
        <f t="shared" si="13"/>
        <v>0</v>
      </c>
      <c r="AC65" s="27">
        <f t="shared" si="13"/>
        <v>0</v>
      </c>
      <c r="AD65" s="27">
        <f t="shared" si="13"/>
        <v>0</v>
      </c>
      <c r="AE65" s="27">
        <f t="shared" si="13"/>
        <v>0</v>
      </c>
      <c r="AF65" s="31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1" t="s">
        <v>29</v>
      </c>
      <c r="B66" s="27">
        <f t="shared" si="12"/>
        <v>290</v>
      </c>
      <c r="C66" s="27">
        <f t="shared" si="12"/>
        <v>290</v>
      </c>
      <c r="D66" s="27">
        <f t="shared" si="12"/>
        <v>290</v>
      </c>
      <c r="E66" s="27">
        <f t="shared" si="12"/>
        <v>290</v>
      </c>
      <c r="F66" s="119">
        <f>IFERROR(E66/B66*100,0)</f>
        <v>100</v>
      </c>
      <c r="G66" s="119">
        <f>IFERROR(E66/C66*100,0)</f>
        <v>100</v>
      </c>
      <c r="H66" s="27">
        <f>H72</f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>
        <f t="shared" si="13"/>
        <v>0</v>
      </c>
      <c r="P66" s="27">
        <f t="shared" si="13"/>
        <v>0</v>
      </c>
      <c r="Q66" s="27">
        <f t="shared" si="13"/>
        <v>0</v>
      </c>
      <c r="R66" s="27">
        <f t="shared" si="13"/>
        <v>0</v>
      </c>
      <c r="S66" s="27">
        <f t="shared" si="13"/>
        <v>0</v>
      </c>
      <c r="T66" s="27">
        <f t="shared" si="13"/>
        <v>0</v>
      </c>
      <c r="U66" s="27">
        <f t="shared" si="13"/>
        <v>0</v>
      </c>
      <c r="V66" s="27">
        <f t="shared" si="13"/>
        <v>0</v>
      </c>
      <c r="W66" s="27">
        <f t="shared" si="13"/>
        <v>0</v>
      </c>
      <c r="X66" s="27">
        <f t="shared" si="13"/>
        <v>0</v>
      </c>
      <c r="Y66" s="27">
        <f t="shared" si="13"/>
        <v>0</v>
      </c>
      <c r="Z66" s="27">
        <f t="shared" si="13"/>
        <v>0</v>
      </c>
      <c r="AA66" s="27">
        <f t="shared" si="13"/>
        <v>0</v>
      </c>
      <c r="AB66" s="27">
        <f t="shared" si="13"/>
        <v>0</v>
      </c>
      <c r="AC66" s="27">
        <f t="shared" si="13"/>
        <v>0</v>
      </c>
      <c r="AD66" s="27">
        <f t="shared" si="13"/>
        <v>290</v>
      </c>
      <c r="AE66" s="27">
        <f t="shared" si="13"/>
        <v>290</v>
      </c>
      <c r="AF66" s="31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25">
      <c r="A67" s="159" t="s">
        <v>64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1"/>
      <c r="AF67" s="162" t="s">
        <v>133</v>
      </c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0">
        <f>H68+J68+L68+N68+P68+R68+T68+V68+X68+Z68+AB68+AD68</f>
        <v>89225.900000000009</v>
      </c>
      <c r="C68" s="20">
        <f>SUM(C69:C72)</f>
        <v>89225.900000000009</v>
      </c>
      <c r="D68" s="20">
        <f>SUM(D69:D72)</f>
        <v>88144.199999999983</v>
      </c>
      <c r="E68" s="20">
        <f>SUM(E69:E72)</f>
        <v>88144.199999999983</v>
      </c>
      <c r="F68" s="120">
        <f>IFERROR(E68/B68*100,0)</f>
        <v>98.787683845161524</v>
      </c>
      <c r="G68" s="120">
        <f>IFERROR(E68/C68*100,0)</f>
        <v>98.787683845161524</v>
      </c>
      <c r="H68" s="13">
        <f>SUM(H69:H72)</f>
        <v>9271.6</v>
      </c>
      <c r="I68" s="13">
        <f t="shared" ref="I68:AE68" si="14">SUM(I69:I72)</f>
        <v>9236</v>
      </c>
      <c r="J68" s="13">
        <f t="shared" si="14"/>
        <v>10824.3</v>
      </c>
      <c r="K68" s="13">
        <f t="shared" si="14"/>
        <v>10824.3</v>
      </c>
      <c r="L68" s="13">
        <f t="shared" si="14"/>
        <v>7270.3</v>
      </c>
      <c r="M68" s="13">
        <f t="shared" si="14"/>
        <v>7270.3</v>
      </c>
      <c r="N68" s="13">
        <f t="shared" si="14"/>
        <v>9167.7999999999993</v>
      </c>
      <c r="O68" s="13">
        <f t="shared" si="14"/>
        <v>13729.4</v>
      </c>
      <c r="P68" s="13">
        <f t="shared" si="14"/>
        <v>8816.4</v>
      </c>
      <c r="Q68" s="13">
        <f t="shared" si="14"/>
        <v>8852</v>
      </c>
      <c r="R68" s="13">
        <f t="shared" si="14"/>
        <v>9427.4</v>
      </c>
      <c r="S68" s="13">
        <f t="shared" si="14"/>
        <v>5480</v>
      </c>
      <c r="T68" s="13">
        <f t="shared" si="14"/>
        <v>6210.3</v>
      </c>
      <c r="U68" s="13">
        <f t="shared" si="14"/>
        <v>4174.7</v>
      </c>
      <c r="V68" s="13">
        <f t="shared" si="14"/>
        <v>5131.8</v>
      </c>
      <c r="W68" s="13">
        <f t="shared" si="14"/>
        <v>2481.1999999999998</v>
      </c>
      <c r="X68" s="13">
        <f t="shared" si="14"/>
        <v>2432.1999999999998</v>
      </c>
      <c r="Y68" s="13">
        <f t="shared" si="14"/>
        <v>5082.8</v>
      </c>
      <c r="Z68" s="13">
        <f t="shared" si="14"/>
        <v>6111.8</v>
      </c>
      <c r="AA68" s="13">
        <f t="shared" si="14"/>
        <v>7533.2</v>
      </c>
      <c r="AB68" s="13">
        <f t="shared" si="14"/>
        <v>3296.8</v>
      </c>
      <c r="AC68" s="13">
        <f t="shared" si="14"/>
        <v>318.89999999999998</v>
      </c>
      <c r="AD68" s="13">
        <f t="shared" si="14"/>
        <v>11265.2</v>
      </c>
      <c r="AE68" s="13">
        <f t="shared" si="14"/>
        <v>13161.4</v>
      </c>
      <c r="AF68" s="163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1" t="s">
        <v>26</v>
      </c>
      <c r="B69" s="27">
        <f>H69+J69+L69+N69+P69+R69+T69+V69+X69+Z69+AB69+AD69</f>
        <v>0</v>
      </c>
      <c r="C69" s="28">
        <f>H69</f>
        <v>0</v>
      </c>
      <c r="D69" s="27">
        <f>E69</f>
        <v>0</v>
      </c>
      <c r="E69" s="27">
        <f>I69+K69+M69+O69+Q69+S69+U69+W69+Y69+AA69+AC69+AE69</f>
        <v>0</v>
      </c>
      <c r="F69" s="119">
        <f>IFERROR(E69/B69*100,0)</f>
        <v>0</v>
      </c>
      <c r="G69" s="119">
        <f>IFERROR(E69/C69*100,0)</f>
        <v>0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163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1" t="s">
        <v>27</v>
      </c>
      <c r="B70" s="27">
        <f>H70+J70+L70+N70+P70+R70+T70+V70+X70+Z70+AB70+AD70</f>
        <v>88935.900000000009</v>
      </c>
      <c r="C70" s="28">
        <f>H70+J70+L70+N70+P70+R70+T70+V70+X70+Z70+AB70+AD70</f>
        <v>88935.900000000009</v>
      </c>
      <c r="D70" s="28">
        <f>E70</f>
        <v>87854.199999999983</v>
      </c>
      <c r="E70" s="27">
        <f>I70+K70+M70+O70+Q70+S70+U70+W70+Y70+AA70+AC70+AE70</f>
        <v>87854.199999999983</v>
      </c>
      <c r="F70" s="119">
        <f>IFERROR(E70/B70*100,0)</f>
        <v>98.78373075439724</v>
      </c>
      <c r="G70" s="119">
        <f>IFERROR(E70/C70*100,0)</f>
        <v>98.78373075439724</v>
      </c>
      <c r="H70" s="22">
        <v>9271.6</v>
      </c>
      <c r="I70" s="22">
        <v>9236</v>
      </c>
      <c r="J70" s="22">
        <v>10824.3</v>
      </c>
      <c r="K70" s="22">
        <v>10824.3</v>
      </c>
      <c r="L70" s="22">
        <f>7041.7+228.6</f>
        <v>7270.3</v>
      </c>
      <c r="M70" s="22">
        <v>7270.3</v>
      </c>
      <c r="N70" s="22">
        <f>13729.4-4561.6</f>
        <v>9167.7999999999993</v>
      </c>
      <c r="O70" s="22">
        <f>13729.4</f>
        <v>13729.4</v>
      </c>
      <c r="P70" s="22">
        <v>8816.4</v>
      </c>
      <c r="Q70" s="22">
        <v>8852</v>
      </c>
      <c r="R70" s="22">
        <f>7875.1+1552.3</f>
        <v>9427.4</v>
      </c>
      <c r="S70" s="22">
        <v>5480</v>
      </c>
      <c r="T70" s="22">
        <v>6210.3</v>
      </c>
      <c r="U70" s="22">
        <v>4174.7</v>
      </c>
      <c r="V70" s="22">
        <v>5131.8</v>
      </c>
      <c r="W70" s="22">
        <v>2481.1999999999998</v>
      </c>
      <c r="X70" s="22">
        <f>5086.9-2654.7</f>
        <v>2432.1999999999998</v>
      </c>
      <c r="Y70" s="22">
        <v>5082.8</v>
      </c>
      <c r="Z70" s="22">
        <f>4180.1+1931.7</f>
        <v>6111.8</v>
      </c>
      <c r="AA70" s="22">
        <v>7533.2</v>
      </c>
      <c r="AB70" s="22">
        <v>3296.8</v>
      </c>
      <c r="AC70" s="22">
        <v>318.89999999999998</v>
      </c>
      <c r="AD70" s="22">
        <f>3296.9-228.6+4561.6+2654.7-1931.7+790.7+1831.6</f>
        <v>10975.2</v>
      </c>
      <c r="AE70" s="22">
        <v>12871.4</v>
      </c>
      <c r="AF70" s="163"/>
      <c r="AG70" s="15">
        <f>C70-D70</f>
        <v>1081.7000000000262</v>
      </c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1" t="s">
        <v>28</v>
      </c>
      <c r="B71" s="27">
        <f>H71+J71+L71+N71+P71+R71+T71+V71+X71+Z71+AB71+AD71</f>
        <v>0</v>
      </c>
      <c r="C71" s="28">
        <f>H71</f>
        <v>0</v>
      </c>
      <c r="D71" s="28"/>
      <c r="E71" s="27">
        <f>I71+K71+M71+O71+Q71+S71+U71+W71+Y71+AA71+AC71+AE71</f>
        <v>0</v>
      </c>
      <c r="F71" s="119">
        <f>IFERROR(E71/B71*100,0)</f>
        <v>0</v>
      </c>
      <c r="G71" s="119">
        <f>IFERROR(E71/C71*100,0)</f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63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1" t="s">
        <v>29</v>
      </c>
      <c r="B72" s="27">
        <f>H72+J72+L72+N72+P72+R72+T72+V72+X72+Z72+AB72+AD72</f>
        <v>290</v>
      </c>
      <c r="C72" s="28">
        <f>H72+J72+L72+N72+P72+R72+T72+V72+X72+Z72+AB72+AD72</f>
        <v>290</v>
      </c>
      <c r="D72" s="28">
        <f>E72</f>
        <v>290</v>
      </c>
      <c r="E72" s="27">
        <f>I72+K72+M72+O72+Q72+S72+U72+W72+Y72+AA72+AC72+AE72</f>
        <v>290</v>
      </c>
      <c r="F72" s="119">
        <f>IFERROR(E72/B72*100,0)</f>
        <v>100</v>
      </c>
      <c r="G72" s="119">
        <f>IFERROR(E72/C72*100,0)</f>
        <v>100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>
        <v>290</v>
      </c>
      <c r="AE72" s="13">
        <v>290</v>
      </c>
      <c r="AF72" s="164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20.25" x14ac:dyDescent="0.25">
      <c r="A73" s="156" t="s">
        <v>66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8"/>
      <c r="AF73" s="163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19" t="s">
        <v>25</v>
      </c>
      <c r="B74" s="26">
        <f>H74+J74+L74+N74+P74+R74+T74+V74+X74+Z74+AB74+AD74</f>
        <v>2255706.6</v>
      </c>
      <c r="C74" s="26">
        <f>SUM(C75:C78)</f>
        <v>2255706.5999999996</v>
      </c>
      <c r="D74" s="26">
        <f>SUM(D75:D78)</f>
        <v>2232635.7999999998</v>
      </c>
      <c r="E74" s="26">
        <f>SUM(E75:E78)</f>
        <v>2232635.7999999998</v>
      </c>
      <c r="F74" s="120">
        <f>IFERROR(E74/B74*100,0)</f>
        <v>98.977225140893751</v>
      </c>
      <c r="G74" s="120">
        <f>IFERROR(E74/C74*100,0)</f>
        <v>98.977225140893779</v>
      </c>
      <c r="H74" s="13">
        <f>SUM(H75:H78)</f>
        <v>162454.69999999998</v>
      </c>
      <c r="I74" s="13">
        <f t="shared" ref="I74:AE74" si="15">SUM(I75:I78)</f>
        <v>159921.80000000002</v>
      </c>
      <c r="J74" s="13">
        <f t="shared" si="15"/>
        <v>230761.69999999998</v>
      </c>
      <c r="K74" s="13">
        <f t="shared" si="15"/>
        <v>224070.7</v>
      </c>
      <c r="L74" s="13">
        <f t="shared" si="15"/>
        <v>210279.1</v>
      </c>
      <c r="M74" s="13">
        <f t="shared" si="15"/>
        <v>207338.1</v>
      </c>
      <c r="N74" s="13">
        <f t="shared" si="15"/>
        <v>201234.19999999998</v>
      </c>
      <c r="O74" s="13">
        <f t="shared" si="15"/>
        <v>195571.3</v>
      </c>
      <c r="P74" s="13">
        <f t="shared" si="15"/>
        <v>409807.30000000005</v>
      </c>
      <c r="Q74" s="13">
        <f t="shared" si="15"/>
        <v>402359.89999999997</v>
      </c>
      <c r="R74" s="13">
        <f t="shared" si="15"/>
        <v>207453.4</v>
      </c>
      <c r="S74" s="13">
        <f t="shared" si="15"/>
        <v>190268</v>
      </c>
      <c r="T74" s="13">
        <f t="shared" si="15"/>
        <v>150367.1</v>
      </c>
      <c r="U74" s="13">
        <f t="shared" si="15"/>
        <v>169098.1</v>
      </c>
      <c r="V74" s="13">
        <f t="shared" si="15"/>
        <v>100547.6</v>
      </c>
      <c r="W74" s="13">
        <f t="shared" si="15"/>
        <v>99587.900000000023</v>
      </c>
      <c r="X74" s="13">
        <f t="shared" si="15"/>
        <v>139585.9</v>
      </c>
      <c r="Y74" s="13">
        <f t="shared" si="15"/>
        <v>145342.9</v>
      </c>
      <c r="Z74" s="13">
        <f t="shared" si="15"/>
        <v>143222</v>
      </c>
      <c r="AA74" s="13">
        <f t="shared" si="15"/>
        <v>143484.19999999998</v>
      </c>
      <c r="AB74" s="13">
        <f t="shared" si="15"/>
        <v>143051</v>
      </c>
      <c r="AC74" s="13">
        <f t="shared" si="15"/>
        <v>111697.79999999999</v>
      </c>
      <c r="AD74" s="13">
        <f t="shared" si="15"/>
        <v>156942.6</v>
      </c>
      <c r="AE74" s="13">
        <f t="shared" si="15"/>
        <v>183895.1</v>
      </c>
      <c r="AF74" s="163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1" t="s">
        <v>26</v>
      </c>
      <c r="B75" s="27">
        <f t="shared" ref="B75:E76" si="16">B81+B87+B93</f>
        <v>1804679.9</v>
      </c>
      <c r="C75" s="27">
        <f t="shared" si="16"/>
        <v>1804679.9</v>
      </c>
      <c r="D75" s="27">
        <f t="shared" si="16"/>
        <v>1791193</v>
      </c>
      <c r="E75" s="27">
        <f t="shared" si="16"/>
        <v>1791193</v>
      </c>
      <c r="F75" s="119">
        <f>IFERROR(E75/B75*100,0)</f>
        <v>99.252670792199766</v>
      </c>
      <c r="G75" s="119">
        <f>IFERROR(E75/C75*100,0)</f>
        <v>99.252670792199766</v>
      </c>
      <c r="H75" s="22">
        <f>H81+H87+H93</f>
        <v>105198.2</v>
      </c>
      <c r="I75" s="22">
        <f t="shared" ref="I75:AE77" si="17">I81+I87+I93</f>
        <v>102974.9</v>
      </c>
      <c r="J75" s="22">
        <f t="shared" si="17"/>
        <v>178479</v>
      </c>
      <c r="K75" s="22">
        <f t="shared" si="17"/>
        <v>172257.9</v>
      </c>
      <c r="L75" s="22">
        <f t="shared" si="17"/>
        <v>158436</v>
      </c>
      <c r="M75" s="22">
        <f t="shared" si="17"/>
        <v>156907.29999999999</v>
      </c>
      <c r="N75" s="22">
        <f t="shared" si="17"/>
        <v>155041.9</v>
      </c>
      <c r="O75" s="22">
        <f t="shared" si="17"/>
        <v>155688.29999999999</v>
      </c>
      <c r="P75" s="22">
        <f t="shared" si="17"/>
        <v>359709.5</v>
      </c>
      <c r="Q75" s="22">
        <f t="shared" si="17"/>
        <v>358536.3</v>
      </c>
      <c r="R75" s="22">
        <f t="shared" si="17"/>
        <v>165021.70000000001</v>
      </c>
      <c r="S75" s="22">
        <v>156563</v>
      </c>
      <c r="T75" s="22">
        <f t="shared" si="17"/>
        <v>120317.2</v>
      </c>
      <c r="U75" s="22">
        <f t="shared" si="17"/>
        <v>126551.40000000001</v>
      </c>
      <c r="V75" s="22">
        <f t="shared" si="17"/>
        <v>80082.7</v>
      </c>
      <c r="W75" s="22">
        <f t="shared" si="17"/>
        <v>80147.3</v>
      </c>
      <c r="X75" s="22">
        <f t="shared" si="17"/>
        <v>116023.7</v>
      </c>
      <c r="Y75" s="22">
        <f t="shared" si="17"/>
        <v>114441.8</v>
      </c>
      <c r="Z75" s="22">
        <f t="shared" si="17"/>
        <v>113734.8</v>
      </c>
      <c r="AA75" s="22">
        <f t="shared" si="17"/>
        <v>117169.7</v>
      </c>
      <c r="AB75" s="22">
        <f t="shared" si="17"/>
        <v>116879.2</v>
      </c>
      <c r="AC75" s="22">
        <f t="shared" si="17"/>
        <v>99978.799999999988</v>
      </c>
      <c r="AD75" s="22">
        <f t="shared" si="17"/>
        <v>135756</v>
      </c>
      <c r="AE75" s="22">
        <f t="shared" si="17"/>
        <v>149976.30000000002</v>
      </c>
      <c r="AF75" s="163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1" t="s">
        <v>27</v>
      </c>
      <c r="B76" s="27">
        <f t="shared" si="16"/>
        <v>369219.89999999997</v>
      </c>
      <c r="C76" s="27">
        <f t="shared" si="16"/>
        <v>369219.89999999997</v>
      </c>
      <c r="D76" s="27">
        <f t="shared" si="16"/>
        <v>364287.4</v>
      </c>
      <c r="E76" s="27">
        <f t="shared" si="16"/>
        <v>364287.4</v>
      </c>
      <c r="F76" s="119">
        <f>IFERROR(E76/B76*100,0)</f>
        <v>98.664075257048736</v>
      </c>
      <c r="G76" s="119">
        <f>IFERROR(E76/C76*100,0)</f>
        <v>98.664075257048736</v>
      </c>
      <c r="H76" s="22">
        <f>H82+H88+H94</f>
        <v>53143.199999999997</v>
      </c>
      <c r="I76" s="22">
        <f t="shared" si="17"/>
        <v>53086.8</v>
      </c>
      <c r="J76" s="22">
        <f t="shared" si="17"/>
        <v>48169.4</v>
      </c>
      <c r="K76" s="22">
        <f t="shared" si="17"/>
        <v>47960.800000000003</v>
      </c>
      <c r="L76" s="22">
        <f t="shared" si="17"/>
        <v>42171.1</v>
      </c>
      <c r="M76" s="22">
        <f t="shared" si="17"/>
        <v>41230.9</v>
      </c>
      <c r="N76" s="22">
        <f t="shared" si="17"/>
        <v>34791.699999999997</v>
      </c>
      <c r="O76" s="22">
        <f t="shared" si="17"/>
        <v>35962</v>
      </c>
      <c r="P76" s="22">
        <f t="shared" si="17"/>
        <v>37266.9</v>
      </c>
      <c r="Q76" s="22">
        <f t="shared" si="17"/>
        <v>37281.800000000003</v>
      </c>
      <c r="R76" s="22">
        <f t="shared" si="17"/>
        <v>29128.9</v>
      </c>
      <c r="S76" s="22">
        <v>27840</v>
      </c>
      <c r="T76" s="22">
        <f t="shared" si="17"/>
        <v>29045.3</v>
      </c>
      <c r="U76" s="22">
        <f t="shared" si="17"/>
        <v>30340.1</v>
      </c>
      <c r="V76" s="22">
        <f t="shared" si="17"/>
        <v>18380.3</v>
      </c>
      <c r="W76" s="22">
        <f t="shared" si="17"/>
        <v>17802.900000000001</v>
      </c>
      <c r="X76" s="22">
        <f t="shared" si="17"/>
        <v>19299.099999999999</v>
      </c>
      <c r="Y76" s="22">
        <f t="shared" si="17"/>
        <v>19431.2</v>
      </c>
      <c r="Z76" s="22">
        <f t="shared" si="17"/>
        <v>20893.900000000001</v>
      </c>
      <c r="AA76" s="22">
        <f t="shared" si="17"/>
        <v>18820.3</v>
      </c>
      <c r="AB76" s="22">
        <f t="shared" si="17"/>
        <v>18372.3</v>
      </c>
      <c r="AC76" s="22">
        <f t="shared" si="17"/>
        <v>4503.2</v>
      </c>
      <c r="AD76" s="22">
        <f t="shared" si="17"/>
        <v>18557.800000000003</v>
      </c>
      <c r="AE76" s="22">
        <f t="shared" si="17"/>
        <v>30027.4</v>
      </c>
      <c r="AF76" s="163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1" t="s">
        <v>28</v>
      </c>
      <c r="B77" s="27">
        <f>H77+J77+L77+N77+P77+R77+T77+V77+X77+Z77+AB77+AD77</f>
        <v>47152.3</v>
      </c>
      <c r="C77" s="27">
        <f>H77+J77+L77+N77+P77+R77+T77+V77+X77+Z77+AB77+AD77</f>
        <v>47152.3</v>
      </c>
      <c r="D77" s="28">
        <f>D83+D89+D95</f>
        <v>46747.100000000006</v>
      </c>
      <c r="E77" s="27">
        <f>I77+K77+M77+O77+Q77+S77+U77+W77+Y77+AA77+AC77+AE77</f>
        <v>46747.100000000006</v>
      </c>
      <c r="F77" s="119">
        <f>IFERROR(E77/B77*100,0)</f>
        <v>99.140656977496334</v>
      </c>
      <c r="G77" s="119">
        <f>IFERROR(E77/C77*100,0)</f>
        <v>99.140656977496334</v>
      </c>
      <c r="H77" s="22">
        <f>H83+H89+H95</f>
        <v>4113.3</v>
      </c>
      <c r="I77" s="22">
        <f t="shared" si="17"/>
        <v>3860.1</v>
      </c>
      <c r="J77" s="22">
        <f t="shared" si="17"/>
        <v>4113.3</v>
      </c>
      <c r="K77" s="22">
        <f t="shared" si="17"/>
        <v>3852</v>
      </c>
      <c r="L77" s="22">
        <f t="shared" si="17"/>
        <v>4113.3</v>
      </c>
      <c r="M77" s="22">
        <f t="shared" si="17"/>
        <v>3641.2</v>
      </c>
      <c r="N77" s="22">
        <f t="shared" si="17"/>
        <v>4126.6000000000004</v>
      </c>
      <c r="O77" s="22">
        <f t="shared" si="17"/>
        <v>3921</v>
      </c>
      <c r="P77" s="22">
        <f t="shared" si="17"/>
        <v>7037.5</v>
      </c>
      <c r="Q77" s="22">
        <f t="shared" si="17"/>
        <v>6541.8</v>
      </c>
      <c r="R77" s="22">
        <f t="shared" si="17"/>
        <v>7509.4</v>
      </c>
      <c r="S77" s="22">
        <f t="shared" si="17"/>
        <v>5865</v>
      </c>
      <c r="T77" s="22">
        <f t="shared" si="17"/>
        <v>1004.5999999999999</v>
      </c>
      <c r="U77" s="22">
        <f t="shared" si="17"/>
        <v>3127.4</v>
      </c>
      <c r="V77" s="22">
        <f t="shared" si="17"/>
        <v>1003</v>
      </c>
      <c r="W77" s="22">
        <f t="shared" si="17"/>
        <v>556.1</v>
      </c>
      <c r="X77" s="22">
        <f t="shared" si="17"/>
        <v>4219.8999999999996</v>
      </c>
      <c r="Y77" s="22">
        <f t="shared" si="17"/>
        <v>3402.3</v>
      </c>
      <c r="Z77" s="22">
        <f t="shared" si="17"/>
        <v>4093.3</v>
      </c>
      <c r="AA77" s="22">
        <f t="shared" si="17"/>
        <v>3451.2999999999997</v>
      </c>
      <c r="AB77" s="22">
        <f t="shared" si="17"/>
        <v>4013.5</v>
      </c>
      <c r="AC77" s="22">
        <f t="shared" si="17"/>
        <v>4637.5</v>
      </c>
      <c r="AD77" s="22">
        <f t="shared" si="17"/>
        <v>1804.5999999999995</v>
      </c>
      <c r="AE77" s="22">
        <f t="shared" si="17"/>
        <v>3891.4</v>
      </c>
      <c r="AF77" s="163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1" t="s">
        <v>29</v>
      </c>
      <c r="B78" s="27">
        <f>H78+J78+L78+N78+P78+R78+T78+V78+X78+Z78+AB78+AD78</f>
        <v>34654.5</v>
      </c>
      <c r="C78" s="27">
        <f>H78+J78+L78+N78+P78+R78+T78+V78+X78+Z78+AB78+AD78</f>
        <v>34654.5</v>
      </c>
      <c r="D78" s="28">
        <f>D84+D90+D96</f>
        <v>30408.300000000003</v>
      </c>
      <c r="E78" s="27">
        <f>I78+K78+M78+O78+Q78+S78+U78+W78+Y78+AA78+AC78+AE78</f>
        <v>30408.300000000003</v>
      </c>
      <c r="F78" s="119">
        <f>IFERROR(E78/B78*100,0)</f>
        <v>87.747045838202837</v>
      </c>
      <c r="G78" s="119">
        <f>IFERROR(E78/C78*100,0)</f>
        <v>87.747045838202837</v>
      </c>
      <c r="H78" s="22">
        <f>H84+H90+H96</f>
        <v>0</v>
      </c>
      <c r="I78" s="22">
        <f t="shared" ref="I78:AE78" si="18">I84</f>
        <v>0</v>
      </c>
      <c r="J78" s="22">
        <f t="shared" si="18"/>
        <v>0</v>
      </c>
      <c r="K78" s="22">
        <f t="shared" si="18"/>
        <v>0</v>
      </c>
      <c r="L78" s="22">
        <f t="shared" si="18"/>
        <v>5558.7</v>
      </c>
      <c r="M78" s="22">
        <f t="shared" si="18"/>
        <v>5558.7</v>
      </c>
      <c r="N78" s="22">
        <f t="shared" si="18"/>
        <v>7274</v>
      </c>
      <c r="O78" s="22">
        <f t="shared" si="18"/>
        <v>0</v>
      </c>
      <c r="P78" s="22">
        <f t="shared" si="18"/>
        <v>5793.4</v>
      </c>
      <c r="Q78" s="22">
        <f t="shared" si="18"/>
        <v>0</v>
      </c>
      <c r="R78" s="22">
        <f t="shared" si="18"/>
        <v>5793.4</v>
      </c>
      <c r="S78" s="22">
        <f t="shared" si="18"/>
        <v>0</v>
      </c>
      <c r="T78" s="22">
        <f t="shared" si="18"/>
        <v>0</v>
      </c>
      <c r="U78" s="22">
        <f t="shared" si="18"/>
        <v>9079.2000000000007</v>
      </c>
      <c r="V78" s="22">
        <f t="shared" si="18"/>
        <v>1081.5999999999999</v>
      </c>
      <c r="W78" s="22">
        <f t="shared" si="18"/>
        <v>1081.5999999999999</v>
      </c>
      <c r="X78" s="22">
        <f t="shared" si="18"/>
        <v>43.200000000000728</v>
      </c>
      <c r="Y78" s="22">
        <f t="shared" si="18"/>
        <v>8067.6</v>
      </c>
      <c r="Z78" s="22">
        <f t="shared" si="18"/>
        <v>4500</v>
      </c>
      <c r="AA78" s="22">
        <f t="shared" si="18"/>
        <v>4042.9</v>
      </c>
      <c r="AB78" s="22">
        <f t="shared" si="18"/>
        <v>3786</v>
      </c>
      <c r="AC78" s="22">
        <f t="shared" si="18"/>
        <v>2578.3000000000002</v>
      </c>
      <c r="AD78" s="22">
        <f t="shared" si="18"/>
        <v>824.2</v>
      </c>
      <c r="AE78" s="22">
        <f t="shared" si="18"/>
        <v>0</v>
      </c>
      <c r="AF78" s="163"/>
      <c r="AG78" s="32"/>
      <c r="AH78" s="32"/>
      <c r="AI78" s="32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</row>
    <row r="79" spans="1:62" ht="18.75" x14ac:dyDescent="0.25">
      <c r="A79" s="159" t="s">
        <v>67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1"/>
      <c r="AF79" s="163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56.25" x14ac:dyDescent="0.3">
      <c r="A80" s="19" t="s">
        <v>25</v>
      </c>
      <c r="B80" s="26">
        <f>H80+J80+L80+N80+P80+R80+T80+V80+X80+Z80+AB80+AD80</f>
        <v>2230372.9</v>
      </c>
      <c r="C80" s="20">
        <f>SUM(C81:C84)</f>
        <v>2230372.9</v>
      </c>
      <c r="D80" s="20">
        <f>SUM(D81:D84)</f>
        <v>2207514.5</v>
      </c>
      <c r="E80" s="20">
        <f>SUM(E81:E84)</f>
        <v>2207514.5</v>
      </c>
      <c r="F80" s="120">
        <f>IFERROR(E80/B80*100,0)</f>
        <v>98.975131019570767</v>
      </c>
      <c r="G80" s="120">
        <f>IFERROR(E80/C80*100,0)</f>
        <v>98.975131019570767</v>
      </c>
      <c r="H80" s="13">
        <f>SUM(H81:H84)</f>
        <v>160594.69999999998</v>
      </c>
      <c r="I80" s="13">
        <f t="shared" ref="I80:AE80" si="19">SUM(I81:I84)</f>
        <v>159921.80000000002</v>
      </c>
      <c r="J80" s="13">
        <f t="shared" si="19"/>
        <v>228901.69999999998</v>
      </c>
      <c r="K80" s="13">
        <f t="shared" si="19"/>
        <v>222159.40000000002</v>
      </c>
      <c r="L80" s="13">
        <f t="shared" si="19"/>
        <v>208419.1</v>
      </c>
      <c r="M80" s="13">
        <f t="shared" si="19"/>
        <v>205515.2</v>
      </c>
      <c r="N80" s="13">
        <f t="shared" si="19"/>
        <v>199610.19999999998</v>
      </c>
      <c r="O80" s="13">
        <f t="shared" si="19"/>
        <v>192567.9</v>
      </c>
      <c r="P80" s="13">
        <f t="shared" si="19"/>
        <v>407911.30000000005</v>
      </c>
      <c r="Q80" s="13">
        <f t="shared" si="19"/>
        <v>400488.89999999997</v>
      </c>
      <c r="R80" s="13">
        <f t="shared" si="19"/>
        <v>205593.4</v>
      </c>
      <c r="S80" s="13">
        <f t="shared" si="19"/>
        <v>188505</v>
      </c>
      <c r="T80" s="13">
        <f t="shared" si="19"/>
        <v>148307.1</v>
      </c>
      <c r="U80" s="13">
        <f t="shared" si="19"/>
        <v>167516.5</v>
      </c>
      <c r="V80" s="13">
        <f t="shared" si="19"/>
        <v>98687.6</v>
      </c>
      <c r="W80" s="13">
        <f t="shared" si="19"/>
        <v>97389.1</v>
      </c>
      <c r="X80" s="13">
        <f t="shared" si="19"/>
        <v>137725.9</v>
      </c>
      <c r="Y80" s="13">
        <f t="shared" si="19"/>
        <v>143502.29999999999</v>
      </c>
      <c r="Z80" s="13">
        <f t="shared" si="19"/>
        <v>141282</v>
      </c>
      <c r="AA80" s="13">
        <f t="shared" si="19"/>
        <v>141373.49999999997</v>
      </c>
      <c r="AB80" s="13">
        <f t="shared" si="19"/>
        <v>141265.29999999999</v>
      </c>
      <c r="AC80" s="13">
        <f t="shared" si="19"/>
        <v>109684.4</v>
      </c>
      <c r="AD80" s="13">
        <f t="shared" si="19"/>
        <v>152074.60000000003</v>
      </c>
      <c r="AE80" s="13">
        <f t="shared" si="19"/>
        <v>178890.5</v>
      </c>
      <c r="AF80" s="17" t="s">
        <v>145</v>
      </c>
      <c r="AG80" s="15">
        <f>C80-E80</f>
        <v>22858.399999999907</v>
      </c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1" t="s">
        <v>26</v>
      </c>
      <c r="B81" s="27">
        <f>H81+J81+L81+N81+P81+R81+T81+V81+X81+Z81+AB81+AD81</f>
        <v>1779346.2</v>
      </c>
      <c r="C81" s="28">
        <f>H81+J81+L81+N81+P81+R81+T81+V81+X81+Z81+AB81+AD81</f>
        <v>1779346.2</v>
      </c>
      <c r="D81" s="28">
        <f>E81</f>
        <v>1766071.7</v>
      </c>
      <c r="E81" s="27">
        <f>I81+K81+M81+O81+Q81+S81+U81+W81+Y81+AA81+AC81+AE81</f>
        <v>1766071.7</v>
      </c>
      <c r="F81" s="119">
        <f>IFERROR(E81/B81*100,0)</f>
        <v>99.253967552801143</v>
      </c>
      <c r="G81" s="119">
        <f>IFERROR(E81/C81*100,0)</f>
        <v>99.253967552801143</v>
      </c>
      <c r="H81" s="22">
        <v>103338.2</v>
      </c>
      <c r="I81" s="22">
        <v>102974.9</v>
      </c>
      <c r="J81" s="22">
        <v>176619</v>
      </c>
      <c r="K81" s="22">
        <v>170346.6</v>
      </c>
      <c r="L81" s="22">
        <v>156576</v>
      </c>
      <c r="M81" s="22">
        <v>155084.4</v>
      </c>
      <c r="N81" s="22">
        <v>153417.9</v>
      </c>
      <c r="O81" s="22">
        <v>152684.9</v>
      </c>
      <c r="P81" s="22">
        <f>335914.7+21898.8</f>
        <v>357813.5</v>
      </c>
      <c r="Q81" s="22">
        <v>356665.3</v>
      </c>
      <c r="R81" s="22">
        <v>163161.70000000001</v>
      </c>
      <c r="S81" s="22">
        <v>154800</v>
      </c>
      <c r="T81" s="22">
        <f>112673.7+5583.5</f>
        <v>118257.2</v>
      </c>
      <c r="U81" s="22">
        <v>124969.8</v>
      </c>
      <c r="V81" s="22">
        <v>78222.7</v>
      </c>
      <c r="W81" s="22">
        <v>77948.5</v>
      </c>
      <c r="X81" s="22">
        <v>114163.7</v>
      </c>
      <c r="Y81" s="22">
        <v>112601.2</v>
      </c>
      <c r="Z81" s="22">
        <f>115794.8-4000</f>
        <v>111794.8</v>
      </c>
      <c r="AA81" s="22">
        <f>113656.4+1402.6</f>
        <v>115059</v>
      </c>
      <c r="AB81" s="22">
        <f>109691.5+4000+1402</f>
        <v>115093.5</v>
      </c>
      <c r="AC81" s="22">
        <v>97965.4</v>
      </c>
      <c r="AD81" s="22">
        <f>152595.3+18703.2-21898.8-8560.8-5583.5-9810+56000.3-4859-45698.7</f>
        <v>130888.00000000001</v>
      </c>
      <c r="AE81" s="22">
        <v>144971.70000000001</v>
      </c>
      <c r="AF81" s="17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1" t="s">
        <v>27</v>
      </c>
      <c r="B82" s="27">
        <f>H82+J82+L82+N82+P82+R82+T82+V82+X82+Z82+AB82+AD82</f>
        <v>369219.89999999997</v>
      </c>
      <c r="C82" s="28">
        <f>H82+J82+L82+N82+P82+R82+T82+V82+X82+Z82+AB82+AD82</f>
        <v>369219.89999999997</v>
      </c>
      <c r="D82" s="28">
        <f>E82</f>
        <v>364287.4</v>
      </c>
      <c r="E82" s="27">
        <f>I82+K82+M82+O82+Q82+S82+U82+W82+Y82+AA82+AC82+AE82</f>
        <v>364287.4</v>
      </c>
      <c r="F82" s="119">
        <f>IFERROR(E82/B82*100,0)</f>
        <v>98.664075257048736</v>
      </c>
      <c r="G82" s="119">
        <f>IFERROR(E82/C82*100,0)</f>
        <v>98.664075257048736</v>
      </c>
      <c r="H82" s="22">
        <v>53143.199999999997</v>
      </c>
      <c r="I82" s="22">
        <v>53086.8</v>
      </c>
      <c r="J82" s="22">
        <v>48169.4</v>
      </c>
      <c r="K82" s="22">
        <v>47960.800000000003</v>
      </c>
      <c r="L82" s="22">
        <v>42171.1</v>
      </c>
      <c r="M82" s="22">
        <v>41230.9</v>
      </c>
      <c r="N82" s="22">
        <v>34791.699999999997</v>
      </c>
      <c r="O82" s="22">
        <v>35962</v>
      </c>
      <c r="P82" s="22">
        <f>36641.5+625.4</f>
        <v>37266.9</v>
      </c>
      <c r="Q82" s="22">
        <v>37281.800000000003</v>
      </c>
      <c r="R82" s="22">
        <v>29128.9</v>
      </c>
      <c r="S82" s="22">
        <v>27840</v>
      </c>
      <c r="T82" s="22">
        <f>24673.1+1462.2+2910</f>
        <v>29045.3</v>
      </c>
      <c r="U82" s="22">
        <v>30340.1</v>
      </c>
      <c r="V82" s="22">
        <v>18380.3</v>
      </c>
      <c r="W82" s="22">
        <v>17802.900000000001</v>
      </c>
      <c r="X82" s="22">
        <v>19299.099999999999</v>
      </c>
      <c r="Y82" s="22">
        <v>19431.2</v>
      </c>
      <c r="Z82" s="22">
        <v>20893.900000000001</v>
      </c>
      <c r="AA82" s="22">
        <v>18820.3</v>
      </c>
      <c r="AB82" s="22">
        <v>18372.3</v>
      </c>
      <c r="AC82" s="22">
        <v>4503.2</v>
      </c>
      <c r="AD82" s="22">
        <f>20562.5-625.4-2910-35.1+1416.9+148.9</f>
        <v>18557.800000000003</v>
      </c>
      <c r="AE82" s="22">
        <v>30027.4</v>
      </c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1" t="s">
        <v>28</v>
      </c>
      <c r="B83" s="78">
        <f>H83+J83+L83+N83+P83+R83+T83+V83+X83+Z83+AB83+AD83</f>
        <v>47152.3</v>
      </c>
      <c r="C83" s="28">
        <f>H83+J83+L83+N83+P83+R83+T83+V83+X83+Z83+AB83+AD83</f>
        <v>47152.3</v>
      </c>
      <c r="D83" s="28">
        <f>E83</f>
        <v>46747.100000000006</v>
      </c>
      <c r="E83" s="27">
        <f>I83+K83+M83+O83+Q83+S83+U83+W83+Y83+AA83+AC83+AE83</f>
        <v>46747.100000000006</v>
      </c>
      <c r="F83" s="119">
        <f>IFERROR(E83/B83*100,0)</f>
        <v>99.140656977496334</v>
      </c>
      <c r="G83" s="119">
        <f>IFERROR(E83/C83*100,0)</f>
        <v>99.140656977496334</v>
      </c>
      <c r="H83" s="22">
        <v>4113.3</v>
      </c>
      <c r="I83" s="22">
        <v>3860.1</v>
      </c>
      <c r="J83" s="22">
        <v>4113.3</v>
      </c>
      <c r="K83" s="22">
        <v>3852</v>
      </c>
      <c r="L83" s="22">
        <v>4113.3</v>
      </c>
      <c r="M83" s="22">
        <v>3641.2</v>
      </c>
      <c r="N83" s="22">
        <v>4126.6000000000004</v>
      </c>
      <c r="O83" s="22">
        <v>3921</v>
      </c>
      <c r="P83" s="22">
        <v>7037.5</v>
      </c>
      <c r="Q83" s="22">
        <v>6541.8</v>
      </c>
      <c r="R83" s="22">
        <v>7509.4</v>
      </c>
      <c r="S83" s="22">
        <v>5865</v>
      </c>
      <c r="T83" s="22">
        <f>544.8+459.8</f>
        <v>1004.5999999999999</v>
      </c>
      <c r="U83" s="22">
        <v>3127.4</v>
      </c>
      <c r="V83" s="22">
        <v>1003</v>
      </c>
      <c r="W83" s="22">
        <v>556.1</v>
      </c>
      <c r="X83" s="22">
        <v>4219.8999999999996</v>
      </c>
      <c r="Y83" s="22">
        <v>3402.3</v>
      </c>
      <c r="Z83" s="22">
        <v>4093.3</v>
      </c>
      <c r="AA83" s="22">
        <f>3457.2-5.9</f>
        <v>3451.2999999999997</v>
      </c>
      <c r="AB83" s="22">
        <v>4013.5</v>
      </c>
      <c r="AC83" s="22">
        <v>4637.5</v>
      </c>
      <c r="AD83" s="22">
        <f>4015.2-459.8+312.5-2063.3</f>
        <v>1804.5999999999995</v>
      </c>
      <c r="AE83" s="13">
        <v>3891.4</v>
      </c>
      <c r="AF83" s="132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1" t="s">
        <v>29</v>
      </c>
      <c r="B84" s="78">
        <f>H84+J84+L84+N84+P84+R84+T84+V84+X84+Z84+AB84+AD84</f>
        <v>34654.5</v>
      </c>
      <c r="C84" s="28">
        <f>H84+J84+L84+N84+P84+R84+T84+V84+X84+Z84+AB84+AD84</f>
        <v>34654.5</v>
      </c>
      <c r="D84" s="28">
        <f>E84</f>
        <v>30408.300000000003</v>
      </c>
      <c r="E84" s="27">
        <f>I84+K84+M84+O84+Q84+S84+U84+W84+Y84+AA84+AC84+AE84</f>
        <v>30408.300000000003</v>
      </c>
      <c r="F84" s="119">
        <f>IFERROR(E84/B84*100,0)</f>
        <v>87.747045838202837</v>
      </c>
      <c r="G84" s="119">
        <f>IFERROR(E84/C84*100,0)</f>
        <v>87.747045838202837</v>
      </c>
      <c r="H84" s="13"/>
      <c r="I84" s="13"/>
      <c r="J84" s="13"/>
      <c r="K84" s="13"/>
      <c r="L84" s="13">
        <v>5558.7</v>
      </c>
      <c r="M84" s="13">
        <v>5558.7</v>
      </c>
      <c r="N84" s="13">
        <v>7274</v>
      </c>
      <c r="O84" s="13"/>
      <c r="P84" s="13">
        <v>5793.4</v>
      </c>
      <c r="Q84" s="13"/>
      <c r="R84" s="13">
        <v>5793.4</v>
      </c>
      <c r="S84" s="13"/>
      <c r="T84" s="13"/>
      <c r="U84" s="13">
        <v>9079.2000000000007</v>
      </c>
      <c r="V84" s="13">
        <v>1081.5999999999999</v>
      </c>
      <c r="W84" s="13">
        <v>1081.5999999999999</v>
      </c>
      <c r="X84" s="22">
        <f>11630-5793.4-5793.4</f>
        <v>43.200000000000728</v>
      </c>
      <c r="Y84" s="22">
        <v>8067.6</v>
      </c>
      <c r="Z84" s="22">
        <v>4500</v>
      </c>
      <c r="AA84" s="22">
        <v>4042.9</v>
      </c>
      <c r="AB84" s="22">
        <v>3786</v>
      </c>
      <c r="AC84" s="22">
        <f>3723.3-1145</f>
        <v>2578.3000000000002</v>
      </c>
      <c r="AD84" s="22">
        <v>824.2</v>
      </c>
      <c r="AE84" s="13"/>
      <c r="AF84" s="17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59" t="s">
        <v>68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1"/>
      <c r="AF85" s="132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6">
        <f>H86+J86+L86+N86+P86+R86+T86+V86+X86+Z86+AB86+AD86</f>
        <v>4944</v>
      </c>
      <c r="C86" s="34">
        <f>SUM(C87:C90)</f>
        <v>4944</v>
      </c>
      <c r="D86" s="34">
        <f>SUM(D87:D90)</f>
        <v>4896</v>
      </c>
      <c r="E86" s="34">
        <f>SUM(E87:E90)</f>
        <v>4896</v>
      </c>
      <c r="F86" s="120">
        <f>IFERROR(E86/B86*100,0)</f>
        <v>99.029126213592235</v>
      </c>
      <c r="G86" s="120">
        <f>IFERROR(E86/C86*100,0)</f>
        <v>99.029126213592235</v>
      </c>
      <c r="H86" s="13">
        <f>SUM(H87:H90)</f>
        <v>360</v>
      </c>
      <c r="I86" s="13">
        <f t="shared" ref="I86:AE86" si="20">SUM(I87:I90)</f>
        <v>0</v>
      </c>
      <c r="J86" s="13">
        <f t="shared" si="20"/>
        <v>360</v>
      </c>
      <c r="K86" s="13">
        <f t="shared" si="20"/>
        <v>440</v>
      </c>
      <c r="L86" s="13">
        <f t="shared" si="20"/>
        <v>360</v>
      </c>
      <c r="M86" s="13">
        <f t="shared" si="20"/>
        <v>376</v>
      </c>
      <c r="N86" s="13">
        <f t="shared" si="20"/>
        <v>124</v>
      </c>
      <c r="O86" s="13">
        <f t="shared" si="20"/>
        <v>388</v>
      </c>
      <c r="P86" s="13">
        <f t="shared" si="20"/>
        <v>396</v>
      </c>
      <c r="Q86" s="13">
        <f t="shared" si="20"/>
        <v>396</v>
      </c>
      <c r="R86" s="13">
        <f t="shared" si="20"/>
        <v>360</v>
      </c>
      <c r="S86" s="13">
        <f t="shared" si="20"/>
        <v>360</v>
      </c>
      <c r="T86" s="13">
        <f t="shared" si="20"/>
        <v>560</v>
      </c>
      <c r="U86" s="13">
        <f t="shared" si="20"/>
        <v>464</v>
      </c>
      <c r="V86" s="13">
        <f t="shared" si="20"/>
        <v>360</v>
      </c>
      <c r="W86" s="13">
        <f t="shared" si="20"/>
        <v>424</v>
      </c>
      <c r="X86" s="13">
        <f t="shared" si="20"/>
        <v>360</v>
      </c>
      <c r="Y86" s="13">
        <f t="shared" si="20"/>
        <v>392</v>
      </c>
      <c r="Z86" s="13">
        <f t="shared" si="20"/>
        <v>440</v>
      </c>
      <c r="AA86" s="13">
        <f t="shared" si="20"/>
        <v>424</v>
      </c>
      <c r="AB86" s="13">
        <f t="shared" si="20"/>
        <v>396</v>
      </c>
      <c r="AC86" s="13">
        <f t="shared" si="20"/>
        <v>412</v>
      </c>
      <c r="AD86" s="13">
        <f t="shared" si="20"/>
        <v>868</v>
      </c>
      <c r="AE86" s="13">
        <f t="shared" si="20"/>
        <v>820</v>
      </c>
      <c r="AF86" s="132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134.25" customHeight="1" x14ac:dyDescent="0.3">
      <c r="A87" s="21" t="s">
        <v>26</v>
      </c>
      <c r="B87" s="27">
        <f>H87+J87+L87+N87+P87+R87+T87+V87+X87+Z87+AB87+AD87</f>
        <v>4944</v>
      </c>
      <c r="C87" s="28">
        <f>H87+J87+L87+N87+P87+R87+T87+V87+X87+Z87+AB87+AD87</f>
        <v>4944</v>
      </c>
      <c r="D87" s="28">
        <f>E87</f>
        <v>4896</v>
      </c>
      <c r="E87" s="27">
        <f>I87+K87+M87+O87+Q87+S87+U87+W87+Y87+AA87+AC87+AE87</f>
        <v>4896</v>
      </c>
      <c r="F87" s="119">
        <f>IFERROR(E87/B87*100,0)</f>
        <v>99.029126213592235</v>
      </c>
      <c r="G87" s="119">
        <f>IFERROR(E87/C87*100,0)</f>
        <v>99.029126213592235</v>
      </c>
      <c r="H87" s="22">
        <v>360</v>
      </c>
      <c r="I87" s="22"/>
      <c r="J87" s="22">
        <v>360</v>
      </c>
      <c r="K87" s="22">
        <v>440</v>
      </c>
      <c r="L87" s="22">
        <v>360</v>
      </c>
      <c r="M87" s="22">
        <v>376</v>
      </c>
      <c r="N87" s="22">
        <f>360-236</f>
        <v>124</v>
      </c>
      <c r="O87" s="22">
        <v>388</v>
      </c>
      <c r="P87" s="22">
        <f>360+36</f>
        <v>396</v>
      </c>
      <c r="Q87" s="22">
        <v>396</v>
      </c>
      <c r="R87" s="22">
        <v>360</v>
      </c>
      <c r="S87" s="22">
        <v>360</v>
      </c>
      <c r="T87" s="22">
        <f>360+200</f>
        <v>560</v>
      </c>
      <c r="U87" s="22">
        <v>464</v>
      </c>
      <c r="V87" s="22">
        <v>360</v>
      </c>
      <c r="W87" s="22">
        <v>424</v>
      </c>
      <c r="X87" s="22">
        <v>360</v>
      </c>
      <c r="Y87" s="22">
        <v>392</v>
      </c>
      <c r="Z87" s="22">
        <f>360+80</f>
        <v>440</v>
      </c>
      <c r="AA87" s="22">
        <v>424</v>
      </c>
      <c r="AB87" s="22">
        <f>240+156</f>
        <v>396</v>
      </c>
      <c r="AC87" s="22">
        <v>412</v>
      </c>
      <c r="AD87" s="22">
        <f>1104-80-156</f>
        <v>868</v>
      </c>
      <c r="AE87" s="22">
        <v>820</v>
      </c>
      <c r="AF87" s="35" t="s">
        <v>146</v>
      </c>
      <c r="AG87" s="15">
        <f>C87-E87</f>
        <v>48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1" t="s">
        <v>27</v>
      </c>
      <c r="B88" s="36">
        <f>H88+J88+L88+N88+P88+R88+T88+V88+X88+Z88+AB88+AD88</f>
        <v>0</v>
      </c>
      <c r="C88" s="28">
        <f>H88</f>
        <v>0</v>
      </c>
      <c r="D88" s="37"/>
      <c r="E88" s="36">
        <f>I88+K88+M88+O88+Q88+S88+U88+W88+Y88+AA88+AC88+AE88</f>
        <v>0</v>
      </c>
      <c r="F88" s="119">
        <f>IFERROR(E88/B88*100,0)</f>
        <v>0</v>
      </c>
      <c r="G88" s="119">
        <f>IFERROR(E88/C88*100,0)</f>
        <v>0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132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1" t="s">
        <v>28</v>
      </c>
      <c r="B89" s="36">
        <f>H89+J89+L89+N89+P89+R89+T89+V89+X89+Z89+AB89+AD89</f>
        <v>0</v>
      </c>
      <c r="C89" s="28">
        <f>H89</f>
        <v>0</v>
      </c>
      <c r="D89" s="37"/>
      <c r="E89" s="36">
        <f>I89+K89+M89+O89+Q89+S89+U89+W89+Y89+AA89+AC89+AE89</f>
        <v>0</v>
      </c>
      <c r="F89" s="119">
        <f>IFERROR(E89/B89*100,0)</f>
        <v>0</v>
      </c>
      <c r="G89" s="119">
        <f>IFERROR(E89/C89*100,0)</f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2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1" t="s">
        <v>29</v>
      </c>
      <c r="B90" s="36">
        <f>H90+J90+L90+N90+P90+R90+T90+V90+X90+Z90+AB90+AD90</f>
        <v>0</v>
      </c>
      <c r="C90" s="28">
        <f>H90</f>
        <v>0</v>
      </c>
      <c r="D90" s="37"/>
      <c r="E90" s="36">
        <f>I90+K90+M90+O90+Q90+S90+U90+W90+Y90+AA90+AC90+AE90</f>
        <v>0</v>
      </c>
      <c r="F90" s="119">
        <f>IFERROR(E90/B90*100,0)</f>
        <v>0</v>
      </c>
      <c r="G90" s="119">
        <f>IFERROR(E90/C90*100,0)</f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2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18.75" x14ac:dyDescent="0.25">
      <c r="A91" s="159" t="s">
        <v>69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1"/>
      <c r="AF91" s="132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25</v>
      </c>
      <c r="B92" s="26">
        <f>H92+J92+L92+N92+P92+R92+T92+V92+X92+Z92+AB92+AD92</f>
        <v>20389.7</v>
      </c>
      <c r="C92" s="34">
        <f>SUM(C93:C96)</f>
        <v>20389.7</v>
      </c>
      <c r="D92" s="34">
        <f>SUM(D93:D96)</f>
        <v>20225.300000000003</v>
      </c>
      <c r="E92" s="34">
        <f>SUM(E93:E96)</f>
        <v>20225.300000000003</v>
      </c>
      <c r="F92" s="120">
        <f>IFERROR(E92/B92*100,0)</f>
        <v>99.193710549934536</v>
      </c>
      <c r="G92" s="120">
        <f>IFERROR(E92/C92*100,0)</f>
        <v>99.193710549934536</v>
      </c>
      <c r="H92" s="13">
        <f>SUM(H93:H96)</f>
        <v>1500</v>
      </c>
      <c r="I92" s="13">
        <f t="shared" ref="I92:AE92" si="21">SUM(I93:I96)</f>
        <v>0</v>
      </c>
      <c r="J92" s="13">
        <f t="shared" si="21"/>
        <v>1500</v>
      </c>
      <c r="K92" s="13">
        <f t="shared" si="21"/>
        <v>1471.3</v>
      </c>
      <c r="L92" s="13">
        <f t="shared" si="21"/>
        <v>1500</v>
      </c>
      <c r="M92" s="13">
        <f t="shared" si="21"/>
        <v>1446.9</v>
      </c>
      <c r="N92" s="13">
        <f t="shared" si="21"/>
        <v>1500</v>
      </c>
      <c r="O92" s="13">
        <f t="shared" si="21"/>
        <v>2615.4</v>
      </c>
      <c r="P92" s="13">
        <f t="shared" si="21"/>
        <v>1500</v>
      </c>
      <c r="Q92" s="13">
        <f t="shared" si="21"/>
        <v>1475</v>
      </c>
      <c r="R92" s="13">
        <f t="shared" si="21"/>
        <v>1500</v>
      </c>
      <c r="S92" s="13">
        <f t="shared" si="21"/>
        <v>1403</v>
      </c>
      <c r="T92" s="13">
        <f t="shared" si="21"/>
        <v>1500</v>
      </c>
      <c r="U92" s="13">
        <f t="shared" si="21"/>
        <v>1117.5999999999999</v>
      </c>
      <c r="V92" s="13">
        <f t="shared" si="21"/>
        <v>1500</v>
      </c>
      <c r="W92" s="13">
        <f t="shared" si="21"/>
        <v>1774.8</v>
      </c>
      <c r="X92" s="13">
        <f t="shared" si="21"/>
        <v>1500</v>
      </c>
      <c r="Y92" s="13">
        <f t="shared" si="21"/>
        <v>1448.6</v>
      </c>
      <c r="Z92" s="13">
        <f t="shared" si="21"/>
        <v>1500</v>
      </c>
      <c r="AA92" s="13">
        <f t="shared" si="21"/>
        <v>1686.7</v>
      </c>
      <c r="AB92" s="13">
        <f t="shared" si="21"/>
        <v>1389.7</v>
      </c>
      <c r="AC92" s="13">
        <f t="shared" si="21"/>
        <v>1601.4</v>
      </c>
      <c r="AD92" s="13">
        <f t="shared" si="21"/>
        <v>4000</v>
      </c>
      <c r="AE92" s="13">
        <f t="shared" si="21"/>
        <v>4184.6000000000004</v>
      </c>
      <c r="AF92" s="132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99" customHeight="1" x14ac:dyDescent="0.3">
      <c r="A93" s="21" t="s">
        <v>26</v>
      </c>
      <c r="B93" s="27">
        <f>H93+J93+L93+N93+P93+R93+T93+V93+X93+Z93+AB93+AD93</f>
        <v>20389.7</v>
      </c>
      <c r="C93" s="28">
        <f>H93+J93+L93+N93+P93+R93+T93+V93+X93+Z93+AB93+AD93</f>
        <v>20389.7</v>
      </c>
      <c r="D93" s="28">
        <f>E93</f>
        <v>20225.300000000003</v>
      </c>
      <c r="E93" s="27">
        <f>I93+K93+M93+O93+Q93+S93+U93+W93+Y93+AA93+AC93+AE93</f>
        <v>20225.300000000003</v>
      </c>
      <c r="F93" s="119">
        <f>IFERROR(E93/B93*100,0)</f>
        <v>99.193710549934536</v>
      </c>
      <c r="G93" s="119">
        <f>IFERROR(E93/C93*100,0)</f>
        <v>99.193710549934536</v>
      </c>
      <c r="H93" s="22">
        <v>1500</v>
      </c>
      <c r="I93" s="22">
        <v>0</v>
      </c>
      <c r="J93" s="22">
        <v>1500</v>
      </c>
      <c r="K93" s="22">
        <v>1471.3</v>
      </c>
      <c r="L93" s="22">
        <v>1500</v>
      </c>
      <c r="M93" s="22">
        <v>1446.9</v>
      </c>
      <c r="N93" s="22">
        <v>1500</v>
      </c>
      <c r="O93" s="22">
        <v>2615.4</v>
      </c>
      <c r="P93" s="22">
        <v>1500</v>
      </c>
      <c r="Q93" s="22">
        <v>1475</v>
      </c>
      <c r="R93" s="22">
        <v>1500</v>
      </c>
      <c r="S93" s="22">
        <v>1403</v>
      </c>
      <c r="T93" s="22">
        <v>1500</v>
      </c>
      <c r="U93" s="22">
        <v>1117.5999999999999</v>
      </c>
      <c r="V93" s="22">
        <v>1500</v>
      </c>
      <c r="W93" s="22">
        <v>1774.8</v>
      </c>
      <c r="X93" s="22">
        <v>1500</v>
      </c>
      <c r="Y93" s="22">
        <v>1448.6</v>
      </c>
      <c r="Z93" s="22">
        <v>1500</v>
      </c>
      <c r="AA93" s="22">
        <v>1686.7</v>
      </c>
      <c r="AB93" s="22">
        <v>1389.7</v>
      </c>
      <c r="AC93" s="22">
        <v>1601.4</v>
      </c>
      <c r="AD93" s="22">
        <v>4000</v>
      </c>
      <c r="AE93" s="22">
        <v>4184.6000000000004</v>
      </c>
      <c r="AF93" s="35" t="s">
        <v>96</v>
      </c>
      <c r="AG93" s="15">
        <f>C93-E93</f>
        <v>164.39999999999782</v>
      </c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1" t="s">
        <v>27</v>
      </c>
      <c r="B94" s="36">
        <f>H94+J94+L94+N94+P94+R94+T94+V94+X94+Z94+AB94+AD94</f>
        <v>0</v>
      </c>
      <c r="C94" s="28">
        <f>H94</f>
        <v>0</v>
      </c>
      <c r="D94" s="37"/>
      <c r="E94" s="36">
        <f>I94+K94+M94+O94+Q94+S94+U94+W94+Y94+AA94+AC94+AE94</f>
        <v>0</v>
      </c>
      <c r="F94" s="119">
        <f>IFERROR(E94/B94*100,0)</f>
        <v>0</v>
      </c>
      <c r="G94" s="119">
        <f>IFERROR(E94/C94*100,0)</f>
        <v>0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132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18.75" x14ac:dyDescent="0.3">
      <c r="A95" s="21" t="s">
        <v>28</v>
      </c>
      <c r="B95" s="36">
        <f>H95+J95+L95+N95+P95+R95+T95+V95+X95+Z95+AB95+AD95</f>
        <v>0</v>
      </c>
      <c r="C95" s="28">
        <f>H95</f>
        <v>0</v>
      </c>
      <c r="D95" s="37"/>
      <c r="E95" s="36">
        <f>I95+K95+M95+O95+Q95+S95+U95+W95+Y95+AA95+AC95+AE95</f>
        <v>0</v>
      </c>
      <c r="F95" s="119">
        <f>IFERROR(E95/B95*100,0)</f>
        <v>0</v>
      </c>
      <c r="G95" s="119">
        <f>IFERROR(E95/C95*100,0)</f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2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1" t="s">
        <v>29</v>
      </c>
      <c r="B96" s="36">
        <f>H96+J96+L96+N96+P96+R96+T96+V96+X96+Z96+AB96+AD96</f>
        <v>0</v>
      </c>
      <c r="C96" s="28">
        <f>H96</f>
        <v>0</v>
      </c>
      <c r="D96" s="37"/>
      <c r="E96" s="36">
        <f>I96+K96+M96+O96+Q96+S96+U96+W96+Y96+AA96+AC96+AE96</f>
        <v>0</v>
      </c>
      <c r="F96" s="119">
        <f>IFERROR(E96/B96*100,0)</f>
        <v>0</v>
      </c>
      <c r="G96" s="119">
        <f>IFERROR(E96/C96*100,0)</f>
        <v>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2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20.25" x14ac:dyDescent="0.25">
      <c r="A97" s="156" t="s">
        <v>70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8"/>
      <c r="AF97" s="132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08" customHeight="1" x14ac:dyDescent="0.3">
      <c r="A98" s="19" t="s">
        <v>25</v>
      </c>
      <c r="B98" s="13">
        <f>B99+B100+B102+B103</f>
        <v>47769.599999999999</v>
      </c>
      <c r="C98" s="13">
        <f>C99+C100+C102+C103</f>
        <v>47769.599999999999</v>
      </c>
      <c r="D98" s="13">
        <f>D99+D100+D102+D103</f>
        <v>46388.600000000006</v>
      </c>
      <c r="E98" s="13">
        <f>E99+E100+E102+E103</f>
        <v>46388.600000000006</v>
      </c>
      <c r="F98" s="120">
        <f t="shared" ref="F98:F103" si="22">IFERROR(E98/B98*100,0)</f>
        <v>97.109040058949631</v>
      </c>
      <c r="G98" s="120">
        <f t="shared" ref="G98:G103" si="23">IFERROR(E98/C98*100,0)</f>
        <v>97.109040058949631</v>
      </c>
      <c r="H98" s="13">
        <f>H99+H100+H102+H103</f>
        <v>0</v>
      </c>
      <c r="I98" s="13">
        <f t="shared" ref="I98:AE98" si="24">I99+I100+I102+I103</f>
        <v>0</v>
      </c>
      <c r="J98" s="13">
        <f t="shared" si="24"/>
        <v>0</v>
      </c>
      <c r="K98" s="13">
        <f t="shared" si="24"/>
        <v>0</v>
      </c>
      <c r="L98" s="13">
        <f t="shared" si="24"/>
        <v>0</v>
      </c>
      <c r="M98" s="13">
        <f t="shared" si="24"/>
        <v>0</v>
      </c>
      <c r="N98" s="13">
        <f t="shared" si="24"/>
        <v>9795.7000000000007</v>
      </c>
      <c r="O98" s="13">
        <f t="shared" si="24"/>
        <v>9795.7000000000007</v>
      </c>
      <c r="P98" s="13">
        <f t="shared" si="24"/>
        <v>0</v>
      </c>
      <c r="Q98" s="13">
        <f t="shared" si="24"/>
        <v>0</v>
      </c>
      <c r="R98" s="13">
        <f t="shared" si="24"/>
        <v>9170.5</v>
      </c>
      <c r="S98" s="13">
        <f t="shared" si="24"/>
        <v>9170.5</v>
      </c>
      <c r="T98" s="13">
        <f t="shared" si="24"/>
        <v>22238.200000000004</v>
      </c>
      <c r="U98" s="13">
        <f t="shared" si="24"/>
        <v>17175.099999999999</v>
      </c>
      <c r="V98" s="13">
        <f t="shared" si="24"/>
        <v>3207.4</v>
      </c>
      <c r="W98" s="13">
        <f t="shared" si="24"/>
        <v>7176.4</v>
      </c>
      <c r="X98" s="13">
        <f t="shared" si="24"/>
        <v>110.9</v>
      </c>
      <c r="Y98" s="13">
        <f t="shared" si="24"/>
        <v>103.5</v>
      </c>
      <c r="Z98" s="13">
        <f t="shared" si="24"/>
        <v>1186.2</v>
      </c>
      <c r="AA98" s="13">
        <f t="shared" si="24"/>
        <v>883.4</v>
      </c>
      <c r="AB98" s="13">
        <f t="shared" si="24"/>
        <v>739.1</v>
      </c>
      <c r="AC98" s="13">
        <f t="shared" si="24"/>
        <v>1636.4</v>
      </c>
      <c r="AD98" s="13">
        <f t="shared" si="24"/>
        <v>1321.6000000000013</v>
      </c>
      <c r="AE98" s="13">
        <f t="shared" si="24"/>
        <v>447.6</v>
      </c>
      <c r="AF98" s="31" t="s">
        <v>147</v>
      </c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21" t="s">
        <v>26</v>
      </c>
      <c r="B99" s="27">
        <f t="shared" ref="B99:E100" si="25">B106+B113+B120</f>
        <v>21373.7</v>
      </c>
      <c r="C99" s="27">
        <f t="shared" si="25"/>
        <v>21373.7</v>
      </c>
      <c r="D99" s="27">
        <f t="shared" si="25"/>
        <v>21306.399999999998</v>
      </c>
      <c r="E99" s="27">
        <f t="shared" si="25"/>
        <v>21306.399999999998</v>
      </c>
      <c r="F99" s="119">
        <f t="shared" si="22"/>
        <v>99.685127048662594</v>
      </c>
      <c r="G99" s="119">
        <f t="shared" si="23"/>
        <v>99.685127048662594</v>
      </c>
      <c r="H99" s="27">
        <f>H106+H113+H120</f>
        <v>0</v>
      </c>
      <c r="I99" s="27">
        <f t="shared" ref="I99:AE100" si="26">I106+I113+I120</f>
        <v>0</v>
      </c>
      <c r="J99" s="27">
        <f t="shared" si="26"/>
        <v>0</v>
      </c>
      <c r="K99" s="27">
        <f t="shared" si="26"/>
        <v>0</v>
      </c>
      <c r="L99" s="27">
        <f t="shared" si="26"/>
        <v>0</v>
      </c>
      <c r="M99" s="27">
        <f t="shared" si="26"/>
        <v>0</v>
      </c>
      <c r="N99" s="27">
        <f t="shared" si="26"/>
        <v>7040.3</v>
      </c>
      <c r="O99" s="27">
        <f t="shared" si="26"/>
        <v>7040.3</v>
      </c>
      <c r="P99" s="27">
        <f t="shared" si="26"/>
        <v>0</v>
      </c>
      <c r="Q99" s="27">
        <f t="shared" si="26"/>
        <v>0</v>
      </c>
      <c r="R99" s="27">
        <f t="shared" si="26"/>
        <v>5113.8</v>
      </c>
      <c r="S99" s="27">
        <v>5113.8</v>
      </c>
      <c r="T99" s="27">
        <f t="shared" si="26"/>
        <v>5393.1</v>
      </c>
      <c r="U99" s="27">
        <f t="shared" si="26"/>
        <v>545.79999999999995</v>
      </c>
      <c r="V99" s="27">
        <f t="shared" si="26"/>
        <v>2584</v>
      </c>
      <c r="W99" s="27">
        <f t="shared" si="26"/>
        <v>6589.4</v>
      </c>
      <c r="X99" s="27">
        <f t="shared" si="26"/>
        <v>0</v>
      </c>
      <c r="Y99" s="27">
        <f t="shared" si="26"/>
        <v>0</v>
      </c>
      <c r="Z99" s="27">
        <f t="shared" si="26"/>
        <v>0</v>
      </c>
      <c r="AA99" s="27">
        <f t="shared" si="26"/>
        <v>211</v>
      </c>
      <c r="AB99" s="27">
        <f t="shared" si="26"/>
        <v>739.1</v>
      </c>
      <c r="AC99" s="27">
        <f t="shared" si="26"/>
        <v>1358.5</v>
      </c>
      <c r="AD99" s="27">
        <f t="shared" si="26"/>
        <v>503.39999999999975</v>
      </c>
      <c r="AE99" s="27">
        <f t="shared" si="26"/>
        <v>447.6</v>
      </c>
      <c r="AF99" s="31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1" t="s">
        <v>27</v>
      </c>
      <c r="B100" s="27">
        <f t="shared" si="25"/>
        <v>26292.399999999998</v>
      </c>
      <c r="C100" s="27">
        <f t="shared" si="25"/>
        <v>26292.399999999998</v>
      </c>
      <c r="D100" s="27">
        <f t="shared" si="25"/>
        <v>24978.700000000004</v>
      </c>
      <c r="E100" s="27">
        <f t="shared" si="25"/>
        <v>24978.700000000004</v>
      </c>
      <c r="F100" s="119">
        <f t="shared" si="22"/>
        <v>95.003499110009002</v>
      </c>
      <c r="G100" s="119">
        <f t="shared" si="23"/>
        <v>95.003499110009002</v>
      </c>
      <c r="H100" s="27">
        <f>H107+H114+H121</f>
        <v>0</v>
      </c>
      <c r="I100" s="27">
        <f t="shared" si="26"/>
        <v>0</v>
      </c>
      <c r="J100" s="27">
        <f t="shared" si="26"/>
        <v>0</v>
      </c>
      <c r="K100" s="27">
        <f t="shared" si="26"/>
        <v>0</v>
      </c>
      <c r="L100" s="27">
        <f t="shared" si="26"/>
        <v>0</v>
      </c>
      <c r="M100" s="27">
        <f t="shared" si="26"/>
        <v>0</v>
      </c>
      <c r="N100" s="27">
        <f t="shared" si="26"/>
        <v>2755.4</v>
      </c>
      <c r="O100" s="27">
        <f t="shared" si="26"/>
        <v>2755.4</v>
      </c>
      <c r="P100" s="27">
        <f t="shared" si="26"/>
        <v>0</v>
      </c>
      <c r="Q100" s="27">
        <f t="shared" si="26"/>
        <v>0</v>
      </c>
      <c r="R100" s="27">
        <f t="shared" si="26"/>
        <v>4056.7</v>
      </c>
      <c r="S100" s="27">
        <v>4056.7</v>
      </c>
      <c r="T100" s="27">
        <f t="shared" si="26"/>
        <v>16845.100000000002</v>
      </c>
      <c r="U100" s="27">
        <f t="shared" si="26"/>
        <v>16629.3</v>
      </c>
      <c r="V100" s="27">
        <f t="shared" si="26"/>
        <v>623.4</v>
      </c>
      <c r="W100" s="27">
        <f t="shared" si="26"/>
        <v>587</v>
      </c>
      <c r="X100" s="27">
        <f t="shared" si="26"/>
        <v>7.4</v>
      </c>
      <c r="Y100" s="27">
        <f t="shared" si="26"/>
        <v>0</v>
      </c>
      <c r="Z100" s="27">
        <f t="shared" si="26"/>
        <v>1186.2</v>
      </c>
      <c r="AA100" s="27">
        <f t="shared" si="26"/>
        <v>672.4</v>
      </c>
      <c r="AB100" s="27">
        <f t="shared" si="26"/>
        <v>0</v>
      </c>
      <c r="AC100" s="27">
        <f t="shared" si="26"/>
        <v>277.89999999999998</v>
      </c>
      <c r="AD100" s="27">
        <f t="shared" si="26"/>
        <v>818.20000000000141</v>
      </c>
      <c r="AE100" s="27">
        <f t="shared" si="26"/>
        <v>0</v>
      </c>
      <c r="AF100" s="31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37.5" x14ac:dyDescent="0.3">
      <c r="A101" s="21" t="s">
        <v>30</v>
      </c>
      <c r="B101" s="27">
        <f>B108+B115</f>
        <v>2744.3</v>
      </c>
      <c r="C101" s="27">
        <f>C108+C115</f>
        <v>2744.3</v>
      </c>
      <c r="D101" s="27">
        <f>D108+D115</f>
        <v>2724.1000000000004</v>
      </c>
      <c r="E101" s="27">
        <f>E108+E115</f>
        <v>2724.1000000000004</v>
      </c>
      <c r="F101" s="119">
        <f t="shared" si="22"/>
        <v>99.263928870750277</v>
      </c>
      <c r="G101" s="119">
        <f t="shared" si="23"/>
        <v>99.263928870750277</v>
      </c>
      <c r="H101" s="27">
        <f>H108+H115</f>
        <v>0</v>
      </c>
      <c r="I101" s="27">
        <f t="shared" ref="I101:AE101" si="27">I108+I115</f>
        <v>0</v>
      </c>
      <c r="J101" s="27">
        <f t="shared" si="27"/>
        <v>0</v>
      </c>
      <c r="K101" s="27">
        <f t="shared" si="27"/>
        <v>0</v>
      </c>
      <c r="L101" s="27">
        <f t="shared" si="27"/>
        <v>0</v>
      </c>
      <c r="M101" s="27">
        <f t="shared" si="27"/>
        <v>0</v>
      </c>
      <c r="N101" s="27">
        <f t="shared" si="27"/>
        <v>413.4</v>
      </c>
      <c r="O101" s="27">
        <f t="shared" si="27"/>
        <v>413.4</v>
      </c>
      <c r="P101" s="27">
        <f t="shared" si="27"/>
        <v>0</v>
      </c>
      <c r="Q101" s="27">
        <f t="shared" si="27"/>
        <v>0</v>
      </c>
      <c r="R101" s="27">
        <f t="shared" si="27"/>
        <v>1323.1</v>
      </c>
      <c r="S101" s="27">
        <f t="shared" si="27"/>
        <v>1323.1</v>
      </c>
      <c r="T101" s="27">
        <f t="shared" si="27"/>
        <v>182</v>
      </c>
      <c r="U101" s="27">
        <f t="shared" si="27"/>
        <v>182</v>
      </c>
      <c r="V101" s="27">
        <f t="shared" si="27"/>
        <v>563</v>
      </c>
      <c r="W101" s="27">
        <f t="shared" si="27"/>
        <v>376.3</v>
      </c>
      <c r="X101" s="27">
        <f t="shared" si="27"/>
        <v>0</v>
      </c>
      <c r="Y101" s="27">
        <f t="shared" si="27"/>
        <v>0</v>
      </c>
      <c r="Z101" s="27">
        <f t="shared" si="27"/>
        <v>262.8</v>
      </c>
      <c r="AA101" s="27">
        <f t="shared" si="27"/>
        <v>134</v>
      </c>
      <c r="AB101" s="27">
        <f t="shared" si="27"/>
        <v>0</v>
      </c>
      <c r="AC101" s="27">
        <f t="shared" si="27"/>
        <v>295.29999999999995</v>
      </c>
      <c r="AD101" s="27">
        <f t="shared" si="27"/>
        <v>0</v>
      </c>
      <c r="AE101" s="27">
        <f t="shared" si="27"/>
        <v>0</v>
      </c>
      <c r="AF101" s="31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1" t="s">
        <v>28</v>
      </c>
      <c r="B102" s="27">
        <f t="shared" ref="B102:E103" si="28">B109+B116+B122</f>
        <v>0</v>
      </c>
      <c r="C102" s="27">
        <f t="shared" si="28"/>
        <v>0</v>
      </c>
      <c r="D102" s="27">
        <f t="shared" si="28"/>
        <v>0</v>
      </c>
      <c r="E102" s="27">
        <f t="shared" si="28"/>
        <v>0</v>
      </c>
      <c r="F102" s="119">
        <f t="shared" si="22"/>
        <v>0</v>
      </c>
      <c r="G102" s="119">
        <f t="shared" si="23"/>
        <v>0</v>
      </c>
      <c r="H102" s="27">
        <f>H109+H116+H122</f>
        <v>0</v>
      </c>
      <c r="I102" s="27">
        <f t="shared" ref="I102:AE103" si="29">I109+I116+I122</f>
        <v>0</v>
      </c>
      <c r="J102" s="27">
        <f t="shared" si="29"/>
        <v>0</v>
      </c>
      <c r="K102" s="27">
        <f t="shared" si="29"/>
        <v>0</v>
      </c>
      <c r="L102" s="27">
        <f t="shared" si="29"/>
        <v>0</v>
      </c>
      <c r="M102" s="27">
        <f t="shared" si="29"/>
        <v>0</v>
      </c>
      <c r="N102" s="27">
        <f t="shared" si="29"/>
        <v>0</v>
      </c>
      <c r="O102" s="27">
        <f t="shared" si="29"/>
        <v>0</v>
      </c>
      <c r="P102" s="27">
        <f t="shared" si="29"/>
        <v>0</v>
      </c>
      <c r="Q102" s="27">
        <f t="shared" si="29"/>
        <v>0</v>
      </c>
      <c r="R102" s="27">
        <f t="shared" si="29"/>
        <v>0</v>
      </c>
      <c r="S102" s="27">
        <f t="shared" si="29"/>
        <v>0</v>
      </c>
      <c r="T102" s="27">
        <f t="shared" si="29"/>
        <v>0</v>
      </c>
      <c r="U102" s="27">
        <f t="shared" si="29"/>
        <v>0</v>
      </c>
      <c r="V102" s="27">
        <f t="shared" si="29"/>
        <v>0</v>
      </c>
      <c r="W102" s="27">
        <f t="shared" si="29"/>
        <v>0</v>
      </c>
      <c r="X102" s="27">
        <f t="shared" si="29"/>
        <v>0</v>
      </c>
      <c r="Y102" s="27">
        <f t="shared" si="29"/>
        <v>0</v>
      </c>
      <c r="Z102" s="27">
        <f t="shared" si="29"/>
        <v>0</v>
      </c>
      <c r="AA102" s="27">
        <f t="shared" si="29"/>
        <v>0</v>
      </c>
      <c r="AB102" s="27">
        <f t="shared" si="29"/>
        <v>0</v>
      </c>
      <c r="AC102" s="27">
        <f t="shared" si="29"/>
        <v>0</v>
      </c>
      <c r="AD102" s="27">
        <f t="shared" si="29"/>
        <v>0</v>
      </c>
      <c r="AE102" s="27">
        <f t="shared" si="29"/>
        <v>0</v>
      </c>
      <c r="AF102" s="31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1" t="s">
        <v>29</v>
      </c>
      <c r="B103" s="27">
        <f t="shared" si="28"/>
        <v>103.5</v>
      </c>
      <c r="C103" s="27">
        <f t="shared" si="28"/>
        <v>103.5</v>
      </c>
      <c r="D103" s="27">
        <f t="shared" si="28"/>
        <v>103.5</v>
      </c>
      <c r="E103" s="27">
        <f t="shared" si="28"/>
        <v>103.5</v>
      </c>
      <c r="F103" s="119">
        <f t="shared" si="22"/>
        <v>100</v>
      </c>
      <c r="G103" s="119">
        <f t="shared" si="23"/>
        <v>100</v>
      </c>
      <c r="H103" s="27">
        <f>H110+H117+H123</f>
        <v>0</v>
      </c>
      <c r="I103" s="27">
        <f t="shared" si="29"/>
        <v>0</v>
      </c>
      <c r="J103" s="27">
        <f t="shared" si="29"/>
        <v>0</v>
      </c>
      <c r="K103" s="27">
        <f t="shared" si="29"/>
        <v>0</v>
      </c>
      <c r="L103" s="27">
        <f t="shared" si="29"/>
        <v>0</v>
      </c>
      <c r="M103" s="27">
        <f t="shared" si="29"/>
        <v>0</v>
      </c>
      <c r="N103" s="27">
        <f t="shared" si="29"/>
        <v>0</v>
      </c>
      <c r="O103" s="27">
        <f t="shared" si="29"/>
        <v>0</v>
      </c>
      <c r="P103" s="27">
        <f t="shared" si="29"/>
        <v>0</v>
      </c>
      <c r="Q103" s="27">
        <f t="shared" si="29"/>
        <v>0</v>
      </c>
      <c r="R103" s="27">
        <f t="shared" si="29"/>
        <v>0</v>
      </c>
      <c r="S103" s="27">
        <f t="shared" si="29"/>
        <v>0</v>
      </c>
      <c r="T103" s="27">
        <f t="shared" si="29"/>
        <v>0</v>
      </c>
      <c r="U103" s="27">
        <f t="shared" si="29"/>
        <v>0</v>
      </c>
      <c r="V103" s="27">
        <f t="shared" si="29"/>
        <v>0</v>
      </c>
      <c r="W103" s="27">
        <f t="shared" si="29"/>
        <v>0</v>
      </c>
      <c r="X103" s="27">
        <f t="shared" si="29"/>
        <v>103.5</v>
      </c>
      <c r="Y103" s="27">
        <f t="shared" si="29"/>
        <v>103.5</v>
      </c>
      <c r="Z103" s="27">
        <f t="shared" si="29"/>
        <v>0</v>
      </c>
      <c r="AA103" s="27">
        <f t="shared" si="29"/>
        <v>0</v>
      </c>
      <c r="AB103" s="27">
        <f t="shared" si="29"/>
        <v>0</v>
      </c>
      <c r="AC103" s="27">
        <f t="shared" si="29"/>
        <v>0</v>
      </c>
      <c r="AD103" s="27">
        <f t="shared" si="29"/>
        <v>0</v>
      </c>
      <c r="AE103" s="27">
        <f t="shared" si="29"/>
        <v>0</v>
      </c>
      <c r="AF103" s="31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61.5" customHeight="1" x14ac:dyDescent="0.25">
      <c r="A104" s="159" t="s">
        <v>71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1"/>
      <c r="AF104" s="162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19" t="s">
        <v>25</v>
      </c>
      <c r="B105" s="26">
        <f t="shared" ref="B105:B110" si="30">H105+J105+L105+N105+P105+R105+T105+V105+X105+Z105+AB105+AD105</f>
        <v>44401.099999999991</v>
      </c>
      <c r="C105" s="13">
        <f>C106+C107+C109+C110</f>
        <v>44401.100000000006</v>
      </c>
      <c r="D105" s="13">
        <f>D106+D107+D109+D110</f>
        <v>43410.5</v>
      </c>
      <c r="E105" s="13">
        <f>E106+E107+E109+E110</f>
        <v>43410.5</v>
      </c>
      <c r="F105" s="120">
        <f t="shared" ref="F105:F110" si="31">IFERROR(E105/B105*100,0)</f>
        <v>97.768974192080847</v>
      </c>
      <c r="G105" s="120">
        <f t="shared" ref="G105:G110" si="32">IFERROR(E105/C105*100,0)</f>
        <v>97.768974192080819</v>
      </c>
      <c r="H105" s="13">
        <f>H106+H107+H109+H110</f>
        <v>0</v>
      </c>
      <c r="I105" s="13">
        <f t="shared" ref="I105:AE105" si="33">I106+I107+I109+I110</f>
        <v>0</v>
      </c>
      <c r="J105" s="13">
        <f t="shared" si="33"/>
        <v>0</v>
      </c>
      <c r="K105" s="13">
        <f t="shared" si="33"/>
        <v>0</v>
      </c>
      <c r="L105" s="13">
        <f t="shared" si="33"/>
        <v>0</v>
      </c>
      <c r="M105" s="13">
        <f t="shared" si="33"/>
        <v>0</v>
      </c>
      <c r="N105" s="13">
        <f t="shared" si="33"/>
        <v>9795.7000000000007</v>
      </c>
      <c r="O105" s="13">
        <f t="shared" si="33"/>
        <v>9795.7000000000007</v>
      </c>
      <c r="P105" s="13">
        <f t="shared" si="33"/>
        <v>0</v>
      </c>
      <c r="Q105" s="13">
        <f t="shared" si="33"/>
        <v>0</v>
      </c>
      <c r="R105" s="13">
        <f t="shared" si="33"/>
        <v>7719.3</v>
      </c>
      <c r="S105" s="13">
        <f t="shared" si="33"/>
        <v>7719.3</v>
      </c>
      <c r="T105" s="13">
        <f t="shared" si="33"/>
        <v>21017.5</v>
      </c>
      <c r="U105" s="13">
        <f t="shared" si="33"/>
        <v>16154</v>
      </c>
      <c r="V105" s="13">
        <f t="shared" si="33"/>
        <v>3102.2</v>
      </c>
      <c r="W105" s="13">
        <f t="shared" si="33"/>
        <v>7107.5999999999995</v>
      </c>
      <c r="X105" s="13">
        <f t="shared" si="33"/>
        <v>0</v>
      </c>
      <c r="Y105" s="13">
        <f t="shared" si="33"/>
        <v>0</v>
      </c>
      <c r="Z105" s="13">
        <f t="shared" si="33"/>
        <v>705.7</v>
      </c>
      <c r="AA105" s="13">
        <f t="shared" si="33"/>
        <v>549.9</v>
      </c>
      <c r="AB105" s="13">
        <f t="shared" si="33"/>
        <v>739.1</v>
      </c>
      <c r="AC105" s="13">
        <f t="shared" si="33"/>
        <v>1636.4</v>
      </c>
      <c r="AD105" s="13">
        <f t="shared" si="33"/>
        <v>1321.6000000000013</v>
      </c>
      <c r="AE105" s="13">
        <f t="shared" si="33"/>
        <v>447.6</v>
      </c>
      <c r="AF105" s="163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1" t="s">
        <v>26</v>
      </c>
      <c r="B106" s="27">
        <f t="shared" si="30"/>
        <v>20827.900000000001</v>
      </c>
      <c r="C106" s="28">
        <f>H106+J106+L106+N106+P106+R106+T106+V106+X106+Z106+AB106+AD106</f>
        <v>20827.900000000001</v>
      </c>
      <c r="D106" s="28">
        <f>E106</f>
        <v>20760.599999999999</v>
      </c>
      <c r="E106" s="27">
        <f>I106+K106+M106+O106+Q106+S106+U106+W106+Y106+AA106+AC106+AE106</f>
        <v>20760.599999999999</v>
      </c>
      <c r="F106" s="119">
        <f t="shared" si="31"/>
        <v>99.676875729190158</v>
      </c>
      <c r="G106" s="119">
        <f t="shared" si="32"/>
        <v>99.676875729190158</v>
      </c>
      <c r="H106" s="22"/>
      <c r="I106" s="22"/>
      <c r="J106" s="22"/>
      <c r="K106" s="22"/>
      <c r="L106" s="22"/>
      <c r="M106" s="22"/>
      <c r="N106" s="22">
        <v>7040.3</v>
      </c>
      <c r="O106" s="22">
        <v>7040.3</v>
      </c>
      <c r="P106" s="22"/>
      <c r="Q106" s="22"/>
      <c r="R106" s="22">
        <v>5113.8</v>
      </c>
      <c r="S106" s="22">
        <v>5113.8</v>
      </c>
      <c r="T106" s="22">
        <v>4847.3</v>
      </c>
      <c r="U106" s="22"/>
      <c r="V106" s="22">
        <f>2725.8-141.8</f>
        <v>2584</v>
      </c>
      <c r="W106" s="22">
        <v>6589.4</v>
      </c>
      <c r="X106" s="22"/>
      <c r="Y106" s="22"/>
      <c r="Z106" s="22"/>
      <c r="AA106" s="22">
        <v>211</v>
      </c>
      <c r="AB106" s="22">
        <v>739.1</v>
      </c>
      <c r="AC106" s="22">
        <v>1358.5</v>
      </c>
      <c r="AD106" s="22">
        <f>9576.5-7040.3-1237.5+141.8-739.1-198</f>
        <v>503.39999999999975</v>
      </c>
      <c r="AE106" s="22">
        <v>447.6</v>
      </c>
      <c r="AF106" s="163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1" t="s">
        <v>27</v>
      </c>
      <c r="B107" s="27">
        <f t="shared" si="30"/>
        <v>23573.200000000001</v>
      </c>
      <c r="C107" s="28">
        <f>H107+J107+L107+N107+P107+R107+T107+V107+X107+Z107+AB107+AD107</f>
        <v>23573.200000000001</v>
      </c>
      <c r="D107" s="28">
        <f>E107</f>
        <v>22649.900000000005</v>
      </c>
      <c r="E107" s="27">
        <f>I107+K107+M107+O107+Q107+S107+U107+W107+Y107+AA107+AC107+AE107</f>
        <v>22649.900000000005</v>
      </c>
      <c r="F107" s="119">
        <f t="shared" si="31"/>
        <v>96.083264045611145</v>
      </c>
      <c r="G107" s="119">
        <f t="shared" si="32"/>
        <v>96.083264045611145</v>
      </c>
      <c r="H107" s="22"/>
      <c r="I107" s="22"/>
      <c r="J107" s="22"/>
      <c r="K107" s="22"/>
      <c r="L107" s="22"/>
      <c r="M107" s="22"/>
      <c r="N107" s="22">
        <v>2755.4</v>
      </c>
      <c r="O107" s="22">
        <v>2755.4</v>
      </c>
      <c r="P107" s="22"/>
      <c r="Q107" s="22"/>
      <c r="R107" s="22">
        <f>2558.3+47.2</f>
        <v>2605.5</v>
      </c>
      <c r="S107" s="22">
        <v>2605.5</v>
      </c>
      <c r="T107" s="22">
        <f>544.1+6794.7+8831.4</f>
        <v>16170.2</v>
      </c>
      <c r="U107" s="22">
        <v>16154</v>
      </c>
      <c r="V107" s="22">
        <v>518.20000000000005</v>
      </c>
      <c r="W107" s="22">
        <v>518.20000000000005</v>
      </c>
      <c r="X107" s="22"/>
      <c r="Y107" s="22"/>
      <c r="Z107" s="22">
        <f>90.2+615.5</f>
        <v>705.7</v>
      </c>
      <c r="AA107" s="22">
        <v>338.9</v>
      </c>
      <c r="AB107" s="22"/>
      <c r="AC107" s="22">
        <f>315.2-37.3</f>
        <v>277.89999999999998</v>
      </c>
      <c r="AD107" s="22">
        <f>13838.7-2755.4-8831.4-518.2-615.5-300</f>
        <v>818.20000000000141</v>
      </c>
      <c r="AE107" s="22"/>
      <c r="AF107" s="163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37.5" x14ac:dyDescent="0.3">
      <c r="A108" s="21" t="s">
        <v>30</v>
      </c>
      <c r="B108" s="27">
        <f t="shared" si="30"/>
        <v>2562.3000000000002</v>
      </c>
      <c r="C108" s="28">
        <f>H108+J108+L108+N108+P108+R108+T108+V108+X108+Z108+AB108+AD108</f>
        <v>2562.3000000000002</v>
      </c>
      <c r="D108" s="27">
        <f>E108</f>
        <v>2542.1000000000004</v>
      </c>
      <c r="E108" s="27">
        <f>I108+K108+M108+O108+Q108+S108+U108+W108+Y108+AA108+AC108+AE108</f>
        <v>2542.1000000000004</v>
      </c>
      <c r="F108" s="119">
        <f t="shared" si="31"/>
        <v>99.211645786988257</v>
      </c>
      <c r="G108" s="119">
        <f t="shared" si="32"/>
        <v>99.211645786988257</v>
      </c>
      <c r="H108" s="22"/>
      <c r="I108" s="22"/>
      <c r="J108" s="22"/>
      <c r="K108" s="22"/>
      <c r="L108" s="22"/>
      <c r="M108" s="22"/>
      <c r="N108" s="22">
        <v>413.4</v>
      </c>
      <c r="O108" s="22">
        <v>413.4</v>
      </c>
      <c r="P108" s="22"/>
      <c r="Q108" s="22"/>
      <c r="R108" s="22">
        <v>1323.1</v>
      </c>
      <c r="S108" s="22">
        <v>1323.1</v>
      </c>
      <c r="T108" s="22"/>
      <c r="U108" s="22"/>
      <c r="V108" s="22">
        <v>563</v>
      </c>
      <c r="W108" s="22">
        <f>563-186.7</f>
        <v>376.3</v>
      </c>
      <c r="X108" s="22"/>
      <c r="Y108" s="22"/>
      <c r="Z108" s="22">
        <f>266.1-3.3</f>
        <v>262.8</v>
      </c>
      <c r="AA108" s="22">
        <v>134</v>
      </c>
      <c r="AB108" s="22"/>
      <c r="AC108" s="22">
        <f>314.9-19.6</f>
        <v>295.29999999999995</v>
      </c>
      <c r="AD108" s="22"/>
      <c r="AE108" s="22"/>
      <c r="AF108" s="163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1" t="s">
        <v>28</v>
      </c>
      <c r="B109" s="27">
        <f t="shared" si="30"/>
        <v>0</v>
      </c>
      <c r="C109" s="28">
        <f t="shared" ref="C109" si="34">H109+J109+L109+N109+P109+R109+T109+V109+X109+Z109+AB109</f>
        <v>0</v>
      </c>
      <c r="D109" s="28"/>
      <c r="E109" s="27">
        <f>I109+K109+M109+O109+Q109+S109+U109+W109+Y109+AA109+AC109+AE109</f>
        <v>0</v>
      </c>
      <c r="F109" s="119">
        <f t="shared" si="31"/>
        <v>0</v>
      </c>
      <c r="G109" s="119">
        <f t="shared" si="32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63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1" t="s">
        <v>29</v>
      </c>
      <c r="B110" s="27">
        <f t="shared" si="30"/>
        <v>0</v>
      </c>
      <c r="C110" s="28">
        <f t="shared" ref="C110" si="35">H110+J110+L110+N110+P110+R110+T110+V110+X110+Z110</f>
        <v>0</v>
      </c>
      <c r="D110" s="28">
        <f>E110</f>
        <v>0</v>
      </c>
      <c r="E110" s="27">
        <f>I110+K110+M110+O110+Q110+S110+U110+W110+Y110+AA110+AC110+AE110</f>
        <v>0</v>
      </c>
      <c r="F110" s="119">
        <f t="shared" si="31"/>
        <v>0</v>
      </c>
      <c r="G110" s="119">
        <f t="shared" si="32"/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63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57" customHeight="1" x14ac:dyDescent="0.25">
      <c r="A111" s="159" t="s">
        <v>72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1"/>
      <c r="AF111" s="132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19" t="s">
        <v>25</v>
      </c>
      <c r="B112" s="26">
        <f t="shared" ref="B112:B117" si="36">H112+J112+L112+N112+P112+R112+T112+V112+X112+Z112+AB112+AD112</f>
        <v>1609.8999999999999</v>
      </c>
      <c r="C112" s="13">
        <f>C113+C114+C116+C117</f>
        <v>1609.8999999999999</v>
      </c>
      <c r="D112" s="13">
        <f>D113+D114+D116+D117</f>
        <v>1572.8999999999999</v>
      </c>
      <c r="E112" s="13">
        <f>E113+E114+E116+E117</f>
        <v>1572.8999999999999</v>
      </c>
      <c r="F112" s="120">
        <f t="shared" ref="F112:F117" si="37">IFERROR(E112/B112*100,0)</f>
        <v>97.701720603764215</v>
      </c>
      <c r="G112" s="120">
        <f t="shared" ref="G112:G117" si="38">IFERROR(E112/C112*100,0)</f>
        <v>97.701720603764215</v>
      </c>
      <c r="H112" s="13">
        <f>H113+H114+H116+H117</f>
        <v>0</v>
      </c>
      <c r="I112" s="13">
        <f t="shared" ref="I112:AE112" si="39">I113+I114+I116+I117</f>
        <v>0</v>
      </c>
      <c r="J112" s="13">
        <f t="shared" si="39"/>
        <v>0</v>
      </c>
      <c r="K112" s="13">
        <f t="shared" si="39"/>
        <v>0</v>
      </c>
      <c r="L112" s="13">
        <f t="shared" si="39"/>
        <v>0</v>
      </c>
      <c r="M112" s="13">
        <f t="shared" si="39"/>
        <v>0</v>
      </c>
      <c r="N112" s="13">
        <f t="shared" si="39"/>
        <v>0</v>
      </c>
      <c r="O112" s="13">
        <f t="shared" si="39"/>
        <v>0</v>
      </c>
      <c r="P112" s="13">
        <f t="shared" si="39"/>
        <v>0</v>
      </c>
      <c r="Q112" s="13">
        <f t="shared" si="39"/>
        <v>0</v>
      </c>
      <c r="R112" s="13">
        <f t="shared" si="39"/>
        <v>637.5</v>
      </c>
      <c r="S112" s="13">
        <f t="shared" si="39"/>
        <v>637.5</v>
      </c>
      <c r="T112" s="13">
        <f t="shared" si="39"/>
        <v>844.69999999999993</v>
      </c>
      <c r="U112" s="13">
        <f t="shared" si="39"/>
        <v>645.09999999999991</v>
      </c>
      <c r="V112" s="13">
        <f t="shared" si="39"/>
        <v>16.8</v>
      </c>
      <c r="W112" s="13">
        <f t="shared" si="39"/>
        <v>16.8</v>
      </c>
      <c r="X112" s="13">
        <f t="shared" si="39"/>
        <v>110.9</v>
      </c>
      <c r="Y112" s="13">
        <f t="shared" si="39"/>
        <v>103.5</v>
      </c>
      <c r="Z112" s="13">
        <f t="shared" si="39"/>
        <v>0</v>
      </c>
      <c r="AA112" s="13">
        <f t="shared" si="39"/>
        <v>170</v>
      </c>
      <c r="AB112" s="13">
        <f t="shared" si="39"/>
        <v>0</v>
      </c>
      <c r="AC112" s="13">
        <f t="shared" si="39"/>
        <v>0</v>
      </c>
      <c r="AD112" s="13">
        <f t="shared" si="39"/>
        <v>0</v>
      </c>
      <c r="AE112" s="13">
        <f t="shared" si="39"/>
        <v>0</v>
      </c>
      <c r="AF112" s="181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1" t="s">
        <v>26</v>
      </c>
      <c r="B113" s="27">
        <f t="shared" si="36"/>
        <v>545.79999999999995</v>
      </c>
      <c r="C113" s="28">
        <f>H113+J113+L113+N113+P113+R113+T113</f>
        <v>545.79999999999995</v>
      </c>
      <c r="D113" s="28">
        <f>E113</f>
        <v>545.79999999999995</v>
      </c>
      <c r="E113" s="27">
        <f>I113+K113+M113+O113+Q113+S113+U113+W113+Y113+AA113+AC113+AE113</f>
        <v>545.79999999999995</v>
      </c>
      <c r="F113" s="119">
        <f t="shared" si="37"/>
        <v>100</v>
      </c>
      <c r="G113" s="119">
        <f t="shared" si="38"/>
        <v>100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>
        <f>404+141.8</f>
        <v>545.79999999999995</v>
      </c>
      <c r="U113" s="22">
        <v>545.79999999999995</v>
      </c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182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1" t="s">
        <v>27</v>
      </c>
      <c r="B114" s="27">
        <f t="shared" si="36"/>
        <v>960.59999999999991</v>
      </c>
      <c r="C114" s="28">
        <f>H114+J114+L114+N114+P114+R114+T114+V114+X114+Z114+AB114+AD114</f>
        <v>960.59999999999991</v>
      </c>
      <c r="D114" s="28">
        <f>E114</f>
        <v>923.59999999999991</v>
      </c>
      <c r="E114" s="27">
        <f>I114+K114+M114+O114+Q114+S114+U114+W114+Y114+AA114+AC114+AE114</f>
        <v>923.59999999999991</v>
      </c>
      <c r="F114" s="119">
        <f t="shared" si="37"/>
        <v>96.148240682906518</v>
      </c>
      <c r="G114" s="119">
        <f t="shared" si="38"/>
        <v>96.148240682906518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>
        <f>345.9+135.9+155.7</f>
        <v>637.5</v>
      </c>
      <c r="S114" s="22">
        <v>637.5</v>
      </c>
      <c r="T114" s="22">
        <f>134.7+93.5+47.3+23.4</f>
        <v>298.89999999999998</v>
      </c>
      <c r="U114" s="22">
        <v>99.3</v>
      </c>
      <c r="V114" s="22">
        <v>16.8</v>
      </c>
      <c r="W114" s="22">
        <v>16.8</v>
      </c>
      <c r="X114" s="22">
        <v>7.4</v>
      </c>
      <c r="Y114" s="22"/>
      <c r="Z114" s="22"/>
      <c r="AA114" s="22">
        <v>170</v>
      </c>
      <c r="AB114" s="22"/>
      <c r="AC114" s="22"/>
      <c r="AD114" s="22"/>
      <c r="AE114" s="22"/>
      <c r="AF114" s="182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37.5" x14ac:dyDescent="0.3">
      <c r="A115" s="21" t="s">
        <v>30</v>
      </c>
      <c r="B115" s="27">
        <f t="shared" si="36"/>
        <v>182</v>
      </c>
      <c r="C115" s="28">
        <f>H115+J115+L115+N115+P115+R115+T115+V115+X115+Z115+AB115+AD115</f>
        <v>182</v>
      </c>
      <c r="D115" s="28">
        <f>E115</f>
        <v>182</v>
      </c>
      <c r="E115" s="27">
        <f>I115+K115+M115+O115+Q115+S115+U115+W115+Y115+AA115+AC115+AE115</f>
        <v>182</v>
      </c>
      <c r="F115" s="119">
        <f t="shared" si="37"/>
        <v>100</v>
      </c>
      <c r="G115" s="119">
        <f t="shared" si="38"/>
        <v>100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>
        <f>134.7+47.3</f>
        <v>182</v>
      </c>
      <c r="U115" s="22">
        <v>182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182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1" t="s">
        <v>28</v>
      </c>
      <c r="B116" s="27">
        <f t="shared" si="36"/>
        <v>0</v>
      </c>
      <c r="C116" s="28">
        <f>H116+J116+L116+N116+P116+R116+T116+V116+X116+Z116+AB116+AD116</f>
        <v>0</v>
      </c>
      <c r="D116" s="28"/>
      <c r="E116" s="27">
        <f>I116+K116+M116+O116+Q116+S116+U116+W116+Y116+AA116+AC116+AE116</f>
        <v>0</v>
      </c>
      <c r="F116" s="119">
        <f t="shared" si="37"/>
        <v>0</v>
      </c>
      <c r="G116" s="119">
        <f t="shared" si="38"/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82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1" t="s">
        <v>29</v>
      </c>
      <c r="B117" s="27">
        <f t="shared" si="36"/>
        <v>103.5</v>
      </c>
      <c r="C117" s="28">
        <f>H117+J117+L117+N117+P117+R117+T117+V117+X117+Z117+AB117+AD117</f>
        <v>103.5</v>
      </c>
      <c r="D117" s="28">
        <f>E117</f>
        <v>103.5</v>
      </c>
      <c r="E117" s="27">
        <f>I117+K117+M117+O117+Q117+S117+U117+W117+Y117+AA117+AC117+AE117</f>
        <v>103.5</v>
      </c>
      <c r="F117" s="119">
        <f t="shared" si="37"/>
        <v>100</v>
      </c>
      <c r="G117" s="119">
        <f t="shared" si="38"/>
        <v>100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>
        <v>103.5</v>
      </c>
      <c r="Y117" s="13">
        <v>103.5</v>
      </c>
      <c r="Z117" s="13"/>
      <c r="AA117" s="13"/>
      <c r="AB117" s="13"/>
      <c r="AC117" s="13"/>
      <c r="AD117" s="13"/>
      <c r="AE117" s="13"/>
      <c r="AF117" s="183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25">
      <c r="A118" s="159" t="s">
        <v>73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1"/>
      <c r="AF118" s="132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19" t="s">
        <v>25</v>
      </c>
      <c r="B119" s="26">
        <f t="shared" ref="B119:B124" si="40">H119+J119+L119+N119+P119+R119+T119+V119+X119+Z119+AB119+AD119</f>
        <v>1758.6000000000001</v>
      </c>
      <c r="C119" s="20">
        <f>SUM(C120:C123)</f>
        <v>1758.6000000000001</v>
      </c>
      <c r="D119" s="20">
        <f>SUM(D120:D123)</f>
        <v>1405.2</v>
      </c>
      <c r="E119" s="20">
        <f>SUM(E120:E123)</f>
        <v>1405.2</v>
      </c>
      <c r="F119" s="120">
        <f>IFERROR(E119/B119*100,0)</f>
        <v>79.904469464346633</v>
      </c>
      <c r="G119" s="120">
        <f>IFERROR(E119/C119*100,0)</f>
        <v>79.904469464346633</v>
      </c>
      <c r="H119" s="13">
        <f>H120+H121+H122+H123</f>
        <v>0</v>
      </c>
      <c r="I119" s="13">
        <f>I120+I121+I122+I123</f>
        <v>0</v>
      </c>
      <c r="J119" s="13">
        <f>J120+J121+J122+J123</f>
        <v>0</v>
      </c>
      <c r="K119" s="13">
        <f>K120+K121+K122+K123</f>
        <v>0</v>
      </c>
      <c r="L119" s="13">
        <f>L120+L121+L122+L123</f>
        <v>0</v>
      </c>
      <c r="M119" s="13">
        <f t="shared" ref="M119:AE119" si="41">M120+M121+M122+M123</f>
        <v>0</v>
      </c>
      <c r="N119" s="13">
        <f t="shared" si="41"/>
        <v>0</v>
      </c>
      <c r="O119" s="13">
        <f t="shared" si="41"/>
        <v>0</v>
      </c>
      <c r="P119" s="13">
        <f t="shared" si="41"/>
        <v>0</v>
      </c>
      <c r="Q119" s="13">
        <f t="shared" si="41"/>
        <v>0</v>
      </c>
      <c r="R119" s="13">
        <f t="shared" si="41"/>
        <v>813.7</v>
      </c>
      <c r="S119" s="13">
        <f t="shared" si="41"/>
        <v>813.7</v>
      </c>
      <c r="T119" s="13">
        <f t="shared" si="41"/>
        <v>376</v>
      </c>
      <c r="U119" s="13">
        <f t="shared" si="41"/>
        <v>376</v>
      </c>
      <c r="V119" s="13">
        <f t="shared" si="41"/>
        <v>88.4</v>
      </c>
      <c r="W119" s="13">
        <f t="shared" si="41"/>
        <v>52</v>
      </c>
      <c r="X119" s="13">
        <f t="shared" si="41"/>
        <v>0</v>
      </c>
      <c r="Y119" s="13">
        <f t="shared" si="41"/>
        <v>0</v>
      </c>
      <c r="Z119" s="13">
        <f t="shared" si="41"/>
        <v>480.5</v>
      </c>
      <c r="AA119" s="13">
        <f t="shared" si="41"/>
        <v>163.5</v>
      </c>
      <c r="AB119" s="13">
        <f t="shared" si="41"/>
        <v>0</v>
      </c>
      <c r="AC119" s="13">
        <f t="shared" si="41"/>
        <v>0</v>
      </c>
      <c r="AD119" s="13">
        <f t="shared" si="41"/>
        <v>0</v>
      </c>
      <c r="AE119" s="13">
        <f t="shared" si="41"/>
        <v>0</v>
      </c>
      <c r="AF119" s="132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1" t="s">
        <v>26</v>
      </c>
      <c r="B120" s="36">
        <f t="shared" si="40"/>
        <v>0</v>
      </c>
      <c r="C120" s="28">
        <f t="shared" ref="C120:C123" si="42">H120+J120+L120+N120+P120+R120+T120+V120+X120+Z120</f>
        <v>0</v>
      </c>
      <c r="D120" s="36"/>
      <c r="E120" s="27">
        <f>I120+K120+M120+O120+Q120+S120+U120+W120+Y120+AA120+AC120+AE120</f>
        <v>0</v>
      </c>
      <c r="F120" s="119">
        <f>IFERROR(E120/B120*100,0)</f>
        <v>0</v>
      </c>
      <c r="G120" s="119">
        <f>IFERROR(E120/C120*100,0)</f>
        <v>0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132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1" t="s">
        <v>27</v>
      </c>
      <c r="B121" s="27">
        <f t="shared" si="40"/>
        <v>1758.6000000000001</v>
      </c>
      <c r="C121" s="28">
        <f t="shared" si="42"/>
        <v>1758.6000000000001</v>
      </c>
      <c r="D121" s="28">
        <f>E121</f>
        <v>1405.2</v>
      </c>
      <c r="E121" s="27">
        <f>I121+K121+M121+O121+Q121+S121+U121+W121+Y121+AA121+AC121+AE121</f>
        <v>1405.2</v>
      </c>
      <c r="F121" s="119">
        <f>IFERROR(E121/B121*100,0)</f>
        <v>79.904469464346633</v>
      </c>
      <c r="G121" s="119">
        <f>IFERROR(E121/C121*100,0)</f>
        <v>79.904469464346633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>
        <f>382.8+93.8+337.1</f>
        <v>813.7</v>
      </c>
      <c r="S121" s="22">
        <v>813.7</v>
      </c>
      <c r="T121" s="22">
        <f>251.7+64+60.3</f>
        <v>376</v>
      </c>
      <c r="U121" s="22">
        <v>376</v>
      </c>
      <c r="V121" s="22">
        <f>230.9+63.9-60.3-146.1</f>
        <v>88.4</v>
      </c>
      <c r="W121" s="22">
        <v>52</v>
      </c>
      <c r="X121" s="22"/>
      <c r="Y121" s="22"/>
      <c r="Z121" s="22">
        <v>480.5</v>
      </c>
      <c r="AA121" s="22">
        <f>480.5-317</f>
        <v>163.5</v>
      </c>
      <c r="AB121" s="22"/>
      <c r="AC121" s="22"/>
      <c r="AD121" s="22"/>
      <c r="AE121" s="22"/>
      <c r="AF121" s="132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21" t="s">
        <v>28</v>
      </c>
      <c r="B122" s="36">
        <f t="shared" si="40"/>
        <v>0</v>
      </c>
      <c r="C122" s="28">
        <f t="shared" si="42"/>
        <v>0</v>
      </c>
      <c r="D122" s="37"/>
      <c r="E122" s="27">
        <f>I122+K122+M122+O122+Q122+S122+U122+W122+Y122+AA122+AC122+AE122</f>
        <v>0</v>
      </c>
      <c r="F122" s="119">
        <f>IFERROR(E122/B122*100,0)</f>
        <v>0</v>
      </c>
      <c r="G122" s="119">
        <f>IFERROR(E122/C122*100,0)</f>
        <v>0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2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21" t="s">
        <v>29</v>
      </c>
      <c r="B123" s="36">
        <f t="shared" si="40"/>
        <v>0</v>
      </c>
      <c r="C123" s="28">
        <f t="shared" si="42"/>
        <v>0</v>
      </c>
      <c r="D123" s="37"/>
      <c r="E123" s="27">
        <f>I123+K123+M123+O123+Q123+S123+U123+W123+Y123+AA123+AC123+AE123</f>
        <v>0</v>
      </c>
      <c r="F123" s="119">
        <f>IFERROR(E123/B123*100,0)</f>
        <v>0</v>
      </c>
      <c r="G123" s="119">
        <f>IFERROR(E123/C123*100,0)</f>
        <v>0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2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56.25" x14ac:dyDescent="0.3">
      <c r="A124" s="95" t="s">
        <v>31</v>
      </c>
      <c r="B124" s="96">
        <f t="shared" si="40"/>
        <v>2454596.9000000004</v>
      </c>
      <c r="C124" s="7">
        <f>C125+C126+C128+C129</f>
        <v>2454596.8999999994</v>
      </c>
      <c r="D124" s="7">
        <f>D125+D126+D128+D129</f>
        <v>2428893.34</v>
      </c>
      <c r="E124" s="7">
        <f>E125+E126+E128+E129</f>
        <v>2428893.34</v>
      </c>
      <c r="F124" s="25">
        <f>E124/B124*100</f>
        <v>98.952839873626473</v>
      </c>
      <c r="G124" s="25">
        <f>E124/C124*100</f>
        <v>98.952839873626516</v>
      </c>
      <c r="H124" s="7">
        <f>H125+H126+H128+H129</f>
        <v>178158.19999999998</v>
      </c>
      <c r="I124" s="7">
        <f t="shared" ref="I124:AE124" si="43">I125+I126+I128+I129</f>
        <v>175389.69999999998</v>
      </c>
      <c r="J124" s="7">
        <f t="shared" si="43"/>
        <v>248052.4</v>
      </c>
      <c r="K124" s="7">
        <f t="shared" si="43"/>
        <v>240371.20000000001</v>
      </c>
      <c r="L124" s="7">
        <f t="shared" si="43"/>
        <v>224065</v>
      </c>
      <c r="M124" s="7">
        <f t="shared" si="43"/>
        <v>221541.2</v>
      </c>
      <c r="N124" s="7">
        <f t="shared" si="43"/>
        <v>226429.59999999998</v>
      </c>
      <c r="O124" s="7">
        <f t="shared" si="43"/>
        <v>225373.59999999998</v>
      </c>
      <c r="P124" s="7">
        <f t="shared" si="43"/>
        <v>425372.60000000003</v>
      </c>
      <c r="Q124" s="7">
        <f t="shared" si="43"/>
        <v>418283.7</v>
      </c>
      <c r="R124" s="7">
        <f t="shared" si="43"/>
        <v>227636.3</v>
      </c>
      <c r="S124" s="7">
        <f t="shared" si="43"/>
        <v>206681.3</v>
      </c>
      <c r="T124" s="7">
        <f t="shared" si="43"/>
        <v>178975.2</v>
      </c>
      <c r="U124" s="7">
        <f t="shared" si="43"/>
        <v>190891.5</v>
      </c>
      <c r="V124" s="7">
        <f t="shared" si="43"/>
        <v>108986.8</v>
      </c>
      <c r="W124" s="7">
        <f t="shared" si="43"/>
        <v>109275.50000000001</v>
      </c>
      <c r="X124" s="7">
        <f t="shared" si="43"/>
        <v>148361</v>
      </c>
      <c r="Y124" s="7">
        <f t="shared" si="43"/>
        <v>156891.19999999998</v>
      </c>
      <c r="Z124" s="7">
        <f t="shared" si="43"/>
        <v>157733.20000000001</v>
      </c>
      <c r="AA124" s="7">
        <f t="shared" si="43"/>
        <v>159108.53999999998</v>
      </c>
      <c r="AB124" s="7">
        <f t="shared" si="43"/>
        <v>156121.9</v>
      </c>
      <c r="AC124" s="7">
        <f t="shared" si="43"/>
        <v>117789.7</v>
      </c>
      <c r="AD124" s="7">
        <f t="shared" si="43"/>
        <v>174704.7</v>
      </c>
      <c r="AE124" s="7">
        <f t="shared" si="43"/>
        <v>207414.2</v>
      </c>
      <c r="AF124" s="42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95" t="s">
        <v>26</v>
      </c>
      <c r="B125" s="97">
        <f t="shared" ref="B125:E126" si="44">B99+B75+B63+B33+B14</f>
        <v>1826053.5999999999</v>
      </c>
      <c r="C125" s="97">
        <f t="shared" si="44"/>
        <v>1826053.5999999999</v>
      </c>
      <c r="D125" s="97">
        <f t="shared" si="44"/>
        <v>1812499.4</v>
      </c>
      <c r="E125" s="97">
        <f t="shared" si="44"/>
        <v>1812499.4</v>
      </c>
      <c r="F125" s="25">
        <f>E125/B125*100</f>
        <v>99.257732631725602</v>
      </c>
      <c r="G125" s="25">
        <f>E125/C125*100</f>
        <v>99.257732631725602</v>
      </c>
      <c r="H125" s="97">
        <f t="shared" ref="H125:AE126" si="45">H99+H75+H63+H33+H14</f>
        <v>105198.2</v>
      </c>
      <c r="I125" s="97">
        <f t="shared" si="45"/>
        <v>102974.9</v>
      </c>
      <c r="J125" s="97">
        <f t="shared" si="45"/>
        <v>178479</v>
      </c>
      <c r="K125" s="97">
        <f t="shared" si="45"/>
        <v>172257.9</v>
      </c>
      <c r="L125" s="97">
        <f t="shared" si="45"/>
        <v>158436</v>
      </c>
      <c r="M125" s="97">
        <f t="shared" si="45"/>
        <v>156907.29999999999</v>
      </c>
      <c r="N125" s="97">
        <f t="shared" si="45"/>
        <v>162082.19999999998</v>
      </c>
      <c r="O125" s="97">
        <f t="shared" si="45"/>
        <v>162728.59999999998</v>
      </c>
      <c r="P125" s="97">
        <f t="shared" si="45"/>
        <v>359709.5</v>
      </c>
      <c r="Q125" s="97">
        <f t="shared" si="45"/>
        <v>358536.3</v>
      </c>
      <c r="R125" s="97">
        <f t="shared" si="45"/>
        <v>170135.5</v>
      </c>
      <c r="S125" s="97">
        <f t="shared" si="45"/>
        <v>161676.79999999999</v>
      </c>
      <c r="T125" s="97">
        <f t="shared" si="45"/>
        <v>125710.3</v>
      </c>
      <c r="U125" s="97">
        <f t="shared" si="45"/>
        <v>127097.20000000001</v>
      </c>
      <c r="V125" s="97">
        <f t="shared" si="45"/>
        <v>82666.7</v>
      </c>
      <c r="W125" s="97">
        <f t="shared" si="45"/>
        <v>86736.7</v>
      </c>
      <c r="X125" s="97">
        <f t="shared" si="45"/>
        <v>116023.7</v>
      </c>
      <c r="Y125" s="97">
        <f t="shared" si="45"/>
        <v>114441.8</v>
      </c>
      <c r="Z125" s="97">
        <f t="shared" si="45"/>
        <v>113734.8</v>
      </c>
      <c r="AA125" s="97">
        <f t="shared" si="45"/>
        <v>117380.7</v>
      </c>
      <c r="AB125" s="97">
        <f t="shared" si="45"/>
        <v>117618.3</v>
      </c>
      <c r="AC125" s="97">
        <f t="shared" si="45"/>
        <v>101337.29999999999</v>
      </c>
      <c r="AD125" s="97">
        <f t="shared" si="45"/>
        <v>136259.4</v>
      </c>
      <c r="AE125" s="97">
        <f t="shared" si="45"/>
        <v>150423.90000000002</v>
      </c>
      <c r="AF125" s="42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95" t="s">
        <v>27</v>
      </c>
      <c r="B126" s="97">
        <f t="shared" si="44"/>
        <v>546225</v>
      </c>
      <c r="C126" s="97">
        <f>C100+C76+C64+C34+C15</f>
        <v>546225</v>
      </c>
      <c r="D126" s="97">
        <f t="shared" si="44"/>
        <v>538727.04</v>
      </c>
      <c r="E126" s="97">
        <f t="shared" si="44"/>
        <v>538727.04</v>
      </c>
      <c r="F126" s="25">
        <f>E126/B126*100</f>
        <v>98.627312920499804</v>
      </c>
      <c r="G126" s="25">
        <f>E126/C126*100</f>
        <v>98.627312920499804</v>
      </c>
      <c r="H126" s="97">
        <f t="shared" si="45"/>
        <v>68846.7</v>
      </c>
      <c r="I126" s="97">
        <f t="shared" si="45"/>
        <v>68554.7</v>
      </c>
      <c r="J126" s="97">
        <f t="shared" si="45"/>
        <v>65460.1</v>
      </c>
      <c r="K126" s="97">
        <f t="shared" si="45"/>
        <v>64261.30000000001</v>
      </c>
      <c r="L126" s="97">
        <f t="shared" si="45"/>
        <v>55957</v>
      </c>
      <c r="M126" s="97">
        <f t="shared" si="45"/>
        <v>55434.000000000007</v>
      </c>
      <c r="N126" s="97">
        <f t="shared" si="45"/>
        <v>52946.799999999996</v>
      </c>
      <c r="O126" s="97">
        <f t="shared" si="45"/>
        <v>58724.000000000007</v>
      </c>
      <c r="P126" s="97">
        <f t="shared" si="45"/>
        <v>52714.200000000004</v>
      </c>
      <c r="Q126" s="97">
        <f t="shared" si="45"/>
        <v>53205.600000000006</v>
      </c>
      <c r="R126" s="97">
        <f t="shared" si="45"/>
        <v>44198</v>
      </c>
      <c r="S126" s="97">
        <f t="shared" si="45"/>
        <v>38903.5</v>
      </c>
      <c r="T126" s="97">
        <f t="shared" si="45"/>
        <v>52260.3</v>
      </c>
      <c r="U126" s="97">
        <f t="shared" si="45"/>
        <v>51587.69999999999</v>
      </c>
      <c r="V126" s="97">
        <f t="shared" si="45"/>
        <v>24235.5</v>
      </c>
      <c r="W126" s="97">
        <f t="shared" si="45"/>
        <v>20901.100000000002</v>
      </c>
      <c r="X126" s="97">
        <f t="shared" si="45"/>
        <v>27970.7</v>
      </c>
      <c r="Y126" s="97">
        <f t="shared" si="45"/>
        <v>30876</v>
      </c>
      <c r="Z126" s="97">
        <f t="shared" si="45"/>
        <v>35405.100000000006</v>
      </c>
      <c r="AA126" s="97">
        <f t="shared" si="45"/>
        <v>34233.64</v>
      </c>
      <c r="AB126" s="97">
        <f t="shared" si="45"/>
        <v>30704.1</v>
      </c>
      <c r="AC126" s="97">
        <f t="shared" si="45"/>
        <v>9236.5999999999985</v>
      </c>
      <c r="AD126" s="97">
        <f t="shared" si="45"/>
        <v>35526.500000000007</v>
      </c>
      <c r="AE126" s="97">
        <f t="shared" si="45"/>
        <v>52808.9</v>
      </c>
      <c r="AF126" s="42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37.5" x14ac:dyDescent="0.3">
      <c r="A127" s="95" t="s">
        <v>30</v>
      </c>
      <c r="B127" s="97">
        <f>B101</f>
        <v>2744.3</v>
      </c>
      <c r="C127" s="97">
        <f>C101</f>
        <v>2744.3</v>
      </c>
      <c r="D127" s="97">
        <f>D101</f>
        <v>2724.1000000000004</v>
      </c>
      <c r="E127" s="97">
        <f>E101</f>
        <v>2724.1000000000004</v>
      </c>
      <c r="F127" s="120">
        <f>IFERROR(E127/B127*100,0)</f>
        <v>99.263928870750277</v>
      </c>
      <c r="G127" s="120">
        <f>IFERROR(E127/C127*100,0)</f>
        <v>99.263928870750277</v>
      </c>
      <c r="H127" s="97">
        <f>H101</f>
        <v>0</v>
      </c>
      <c r="I127" s="97">
        <f t="shared" ref="I127:AE127" si="46">I101</f>
        <v>0</v>
      </c>
      <c r="J127" s="97">
        <f t="shared" si="46"/>
        <v>0</v>
      </c>
      <c r="K127" s="97">
        <f t="shared" si="46"/>
        <v>0</v>
      </c>
      <c r="L127" s="97">
        <f t="shared" si="46"/>
        <v>0</v>
      </c>
      <c r="M127" s="97">
        <f t="shared" si="46"/>
        <v>0</v>
      </c>
      <c r="N127" s="97">
        <f t="shared" si="46"/>
        <v>413.4</v>
      </c>
      <c r="O127" s="97">
        <f t="shared" si="46"/>
        <v>413.4</v>
      </c>
      <c r="P127" s="97">
        <f t="shared" si="46"/>
        <v>0</v>
      </c>
      <c r="Q127" s="97">
        <f t="shared" si="46"/>
        <v>0</v>
      </c>
      <c r="R127" s="97">
        <f t="shared" si="46"/>
        <v>1323.1</v>
      </c>
      <c r="S127" s="97">
        <f t="shared" si="46"/>
        <v>1323.1</v>
      </c>
      <c r="T127" s="97">
        <f t="shared" si="46"/>
        <v>182</v>
      </c>
      <c r="U127" s="97">
        <f t="shared" si="46"/>
        <v>182</v>
      </c>
      <c r="V127" s="97">
        <f t="shared" si="46"/>
        <v>563</v>
      </c>
      <c r="W127" s="97">
        <f t="shared" si="46"/>
        <v>376.3</v>
      </c>
      <c r="X127" s="97">
        <f t="shared" si="46"/>
        <v>0</v>
      </c>
      <c r="Y127" s="97">
        <f t="shared" si="46"/>
        <v>0</v>
      </c>
      <c r="Z127" s="97">
        <f t="shared" si="46"/>
        <v>262.8</v>
      </c>
      <c r="AA127" s="97">
        <f t="shared" si="46"/>
        <v>134</v>
      </c>
      <c r="AB127" s="97">
        <f t="shared" si="46"/>
        <v>0</v>
      </c>
      <c r="AC127" s="97">
        <f t="shared" si="46"/>
        <v>295.29999999999995</v>
      </c>
      <c r="AD127" s="97">
        <f t="shared" si="46"/>
        <v>0</v>
      </c>
      <c r="AE127" s="97">
        <f t="shared" si="46"/>
        <v>0</v>
      </c>
      <c r="AF127" s="42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95" t="s">
        <v>28</v>
      </c>
      <c r="B128" s="97">
        <f t="shared" ref="B128:E129" si="47">B102+B77+B65+B35+B16</f>
        <v>47152.3</v>
      </c>
      <c r="C128" s="97">
        <f>C102+C77+C65+C35+C16</f>
        <v>47152.3</v>
      </c>
      <c r="D128" s="97">
        <f t="shared" si="47"/>
        <v>46747.100000000006</v>
      </c>
      <c r="E128" s="97">
        <f t="shared" si="47"/>
        <v>46747.100000000006</v>
      </c>
      <c r="F128" s="25">
        <f>E128/B128*100</f>
        <v>99.140656977496334</v>
      </c>
      <c r="G128" s="25">
        <f>E128/C128*100</f>
        <v>99.140656977496334</v>
      </c>
      <c r="H128" s="97">
        <f t="shared" ref="H128:AE129" si="48">H102+H77+H65+H35+H16</f>
        <v>4113.3</v>
      </c>
      <c r="I128" s="97">
        <f t="shared" si="48"/>
        <v>3860.1</v>
      </c>
      <c r="J128" s="97">
        <f t="shared" si="48"/>
        <v>4113.3</v>
      </c>
      <c r="K128" s="97">
        <f t="shared" si="48"/>
        <v>3852</v>
      </c>
      <c r="L128" s="97">
        <f t="shared" si="48"/>
        <v>4113.3</v>
      </c>
      <c r="M128" s="97">
        <f t="shared" si="48"/>
        <v>3641.2</v>
      </c>
      <c r="N128" s="97">
        <f t="shared" si="48"/>
        <v>4126.6000000000004</v>
      </c>
      <c r="O128" s="97">
        <f t="shared" si="48"/>
        <v>3921</v>
      </c>
      <c r="P128" s="97">
        <f t="shared" si="48"/>
        <v>7037.5</v>
      </c>
      <c r="Q128" s="97">
        <f t="shared" si="48"/>
        <v>6541.8</v>
      </c>
      <c r="R128" s="97">
        <f t="shared" si="48"/>
        <v>7509.4</v>
      </c>
      <c r="S128" s="97">
        <f t="shared" si="48"/>
        <v>5983</v>
      </c>
      <c r="T128" s="97">
        <f t="shared" si="48"/>
        <v>1004.5999999999999</v>
      </c>
      <c r="U128" s="97">
        <f t="shared" si="48"/>
        <v>3127.4</v>
      </c>
      <c r="V128" s="97">
        <f t="shared" si="48"/>
        <v>1003</v>
      </c>
      <c r="W128" s="97">
        <f t="shared" si="48"/>
        <v>556.1</v>
      </c>
      <c r="X128" s="97">
        <f t="shared" si="48"/>
        <v>4219.8999999999996</v>
      </c>
      <c r="Y128" s="97">
        <f t="shared" si="48"/>
        <v>3402.3</v>
      </c>
      <c r="Z128" s="97">
        <f t="shared" si="48"/>
        <v>4093.3</v>
      </c>
      <c r="AA128" s="97">
        <f t="shared" si="48"/>
        <v>3451.2999999999997</v>
      </c>
      <c r="AB128" s="97">
        <f t="shared" si="48"/>
        <v>4013.5</v>
      </c>
      <c r="AC128" s="97">
        <f t="shared" si="48"/>
        <v>4637.5</v>
      </c>
      <c r="AD128" s="97">
        <f t="shared" si="48"/>
        <v>1804.5999999999995</v>
      </c>
      <c r="AE128" s="97">
        <f t="shared" si="48"/>
        <v>3891.4</v>
      </c>
      <c r="AF128" s="42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95" t="s">
        <v>29</v>
      </c>
      <c r="B129" s="97">
        <f>B103+B78+B66+B36+B17</f>
        <v>35166</v>
      </c>
      <c r="C129" s="97">
        <f>C103+C78+C66+C36+C17</f>
        <v>35166</v>
      </c>
      <c r="D129" s="97">
        <f t="shared" si="47"/>
        <v>30919.800000000003</v>
      </c>
      <c r="E129" s="97">
        <f t="shared" si="47"/>
        <v>30919.800000000003</v>
      </c>
      <c r="F129" s="120">
        <f>IFERROR(E129/B129*100,0)</f>
        <v>87.925268725473487</v>
      </c>
      <c r="G129" s="120">
        <f>IFERROR(E129/C129*100,0)</f>
        <v>87.925268725473487</v>
      </c>
      <c r="H129" s="97">
        <f t="shared" si="48"/>
        <v>0</v>
      </c>
      <c r="I129" s="97">
        <f t="shared" si="48"/>
        <v>0</v>
      </c>
      <c r="J129" s="97">
        <f t="shared" si="48"/>
        <v>0</v>
      </c>
      <c r="K129" s="97">
        <f t="shared" si="48"/>
        <v>0</v>
      </c>
      <c r="L129" s="97">
        <f t="shared" si="48"/>
        <v>5558.7</v>
      </c>
      <c r="M129" s="97">
        <f t="shared" si="48"/>
        <v>5558.7</v>
      </c>
      <c r="N129" s="97">
        <f t="shared" si="48"/>
        <v>7274</v>
      </c>
      <c r="O129" s="97">
        <f t="shared" si="48"/>
        <v>0</v>
      </c>
      <c r="P129" s="97">
        <f t="shared" si="48"/>
        <v>5911.4</v>
      </c>
      <c r="Q129" s="97">
        <f t="shared" si="48"/>
        <v>0</v>
      </c>
      <c r="R129" s="97">
        <f t="shared" si="48"/>
        <v>5793.4</v>
      </c>
      <c r="S129" s="97">
        <f t="shared" si="48"/>
        <v>118</v>
      </c>
      <c r="T129" s="97">
        <f t="shared" si="48"/>
        <v>0</v>
      </c>
      <c r="U129" s="97">
        <f t="shared" si="48"/>
        <v>9079.2000000000007</v>
      </c>
      <c r="V129" s="97">
        <f t="shared" si="48"/>
        <v>1081.5999999999999</v>
      </c>
      <c r="W129" s="97">
        <f t="shared" si="48"/>
        <v>1081.5999999999999</v>
      </c>
      <c r="X129" s="97">
        <f t="shared" si="48"/>
        <v>146.70000000000073</v>
      </c>
      <c r="Y129" s="97">
        <f t="shared" si="48"/>
        <v>8171.1</v>
      </c>
      <c r="Z129" s="97">
        <f t="shared" si="48"/>
        <v>4500</v>
      </c>
      <c r="AA129" s="97">
        <f t="shared" si="48"/>
        <v>4042.9</v>
      </c>
      <c r="AB129" s="97">
        <f t="shared" si="48"/>
        <v>3786</v>
      </c>
      <c r="AC129" s="97">
        <f t="shared" si="48"/>
        <v>2578.3000000000002</v>
      </c>
      <c r="AD129" s="97">
        <f t="shared" si="48"/>
        <v>1114.2</v>
      </c>
      <c r="AE129" s="97">
        <f t="shared" si="48"/>
        <v>290</v>
      </c>
      <c r="AF129" s="42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98" t="s">
        <v>115</v>
      </c>
      <c r="B130" s="99"/>
      <c r="C130" s="99"/>
      <c r="D130" s="99"/>
      <c r="E130" s="99"/>
      <c r="F130" s="100"/>
      <c r="G130" s="100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101"/>
      <c r="AE130" s="97"/>
      <c r="AF130" s="42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102" t="s">
        <v>116</v>
      </c>
      <c r="B131" s="103"/>
      <c r="C131" s="103"/>
      <c r="D131" s="103"/>
      <c r="E131" s="103"/>
      <c r="F131" s="104"/>
      <c r="G131" s="104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42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05" t="s">
        <v>117</v>
      </c>
      <c r="B132" s="103">
        <f>B133+B134+B135+B136</f>
        <v>58917.3</v>
      </c>
      <c r="C132" s="103">
        <f>C133+C134+C135+C136</f>
        <v>58917.3</v>
      </c>
      <c r="D132" s="103">
        <f>D133+D134+D135+D136</f>
        <v>58906.64</v>
      </c>
      <c r="E132" s="103">
        <f>E133+E134+E135+E136</f>
        <v>58906.639999999992</v>
      </c>
      <c r="F132" s="104">
        <f>E132/B132*100</f>
        <v>99.981906842302664</v>
      </c>
      <c r="G132" s="104">
        <f>E132/C132*100</f>
        <v>99.981906842302664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42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05" t="s">
        <v>28</v>
      </c>
      <c r="B133" s="97"/>
      <c r="C133" s="97"/>
      <c r="D133" s="97"/>
      <c r="E133" s="97"/>
      <c r="F133" s="119">
        <f>IFERROR(E133/B133*100,0)</f>
        <v>0</v>
      </c>
      <c r="G133" s="119">
        <f>IFERROR(E133/C133*100,0)</f>
        <v>0</v>
      </c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42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105" t="s">
        <v>26</v>
      </c>
      <c r="B134" s="97"/>
      <c r="C134" s="97"/>
      <c r="D134" s="97"/>
      <c r="E134" s="97"/>
      <c r="F134" s="119">
        <f>IFERROR(E134/B134*100,0)</f>
        <v>0</v>
      </c>
      <c r="G134" s="119">
        <f>IFERROR(E134/C134*100,0)</f>
        <v>0</v>
      </c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42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105" t="s">
        <v>27</v>
      </c>
      <c r="B135" s="97">
        <f>H135+J135+L135+N135+P135+R135+T135+V135+X135+Z135+AB135+AD135</f>
        <v>58917.3</v>
      </c>
      <c r="C135" s="97">
        <f>C15</f>
        <v>58917.3</v>
      </c>
      <c r="D135" s="97">
        <f>D15</f>
        <v>58906.64</v>
      </c>
      <c r="E135" s="97">
        <f>E15</f>
        <v>58906.639999999992</v>
      </c>
      <c r="F135" s="119">
        <f>IFERROR(E135/B135*100,0)</f>
        <v>99.981906842302664</v>
      </c>
      <c r="G135" s="119">
        <f>IFERROR(E135/C135*100,0)</f>
        <v>99.981906842302664</v>
      </c>
      <c r="H135" s="97">
        <f t="shared" ref="H135:AE135" si="49">H15</f>
        <v>6231.9</v>
      </c>
      <c r="I135" s="97">
        <f t="shared" si="49"/>
        <v>6231.9</v>
      </c>
      <c r="J135" s="97">
        <f t="shared" si="49"/>
        <v>6326.9</v>
      </c>
      <c r="K135" s="97">
        <f t="shared" si="49"/>
        <v>5325.3</v>
      </c>
      <c r="L135" s="97">
        <f t="shared" si="49"/>
        <v>6340.5999999999995</v>
      </c>
      <c r="M135" s="97">
        <f t="shared" si="49"/>
        <v>6651.3</v>
      </c>
      <c r="N135" s="97">
        <f t="shared" si="49"/>
        <v>6231.9</v>
      </c>
      <c r="O135" s="97">
        <f t="shared" si="49"/>
        <v>6231.9</v>
      </c>
      <c r="P135" s="97">
        <f t="shared" si="49"/>
        <v>6262.9</v>
      </c>
      <c r="Q135" s="97">
        <f t="shared" si="49"/>
        <v>6727</v>
      </c>
      <c r="R135" s="97">
        <f t="shared" si="49"/>
        <v>1300</v>
      </c>
      <c r="S135" s="97">
        <f t="shared" si="49"/>
        <v>1526.8</v>
      </c>
      <c r="T135" s="97">
        <f t="shared" si="49"/>
        <v>0</v>
      </c>
      <c r="U135" s="97">
        <f t="shared" si="49"/>
        <v>0</v>
      </c>
      <c r="V135" s="97">
        <f t="shared" si="49"/>
        <v>100</v>
      </c>
      <c r="W135" s="97">
        <f t="shared" si="49"/>
        <v>0</v>
      </c>
      <c r="X135" s="97">
        <f t="shared" si="49"/>
        <v>6232</v>
      </c>
      <c r="Y135" s="97">
        <f t="shared" si="49"/>
        <v>6332</v>
      </c>
      <c r="Z135" s="97">
        <f t="shared" si="49"/>
        <v>6237.2999999999993</v>
      </c>
      <c r="AA135" s="97">
        <f t="shared" si="49"/>
        <v>6231.84</v>
      </c>
      <c r="AB135" s="97">
        <f t="shared" si="49"/>
        <v>8721.9</v>
      </c>
      <c r="AC135" s="97">
        <f t="shared" si="49"/>
        <v>3917.7</v>
      </c>
      <c r="AD135" s="97">
        <f t="shared" si="49"/>
        <v>4931.8999999999996</v>
      </c>
      <c r="AE135" s="97">
        <f t="shared" si="49"/>
        <v>9730.9</v>
      </c>
      <c r="AF135" s="42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05" t="s">
        <v>118</v>
      </c>
      <c r="B136" s="97"/>
      <c r="C136" s="97"/>
      <c r="D136" s="97"/>
      <c r="E136" s="97"/>
      <c r="F136" s="119" t="s">
        <v>38</v>
      </c>
      <c r="G136" s="119">
        <f>IFERROR(E136/C136*100,0)</f>
        <v>0</v>
      </c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42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106" t="s">
        <v>119</v>
      </c>
      <c r="B137" s="107"/>
      <c r="C137" s="107"/>
      <c r="D137" s="107"/>
      <c r="E137" s="107"/>
      <c r="F137" s="108"/>
      <c r="G137" s="108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9"/>
      <c r="AE137" s="110"/>
      <c r="AF137" s="42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106" t="s">
        <v>117</v>
      </c>
      <c r="B138" s="110">
        <f>B139+B140+B141+B142</f>
        <v>2395679.6</v>
      </c>
      <c r="C138" s="110">
        <f>C139+C140+C141+C142</f>
        <v>2395679.6</v>
      </c>
      <c r="D138" s="110">
        <f>D139+D140+D141+D142</f>
        <v>2369986.6999999997</v>
      </c>
      <c r="E138" s="110">
        <f>E139+E140+E141+E142</f>
        <v>2369986.6999999997</v>
      </c>
      <c r="F138" s="111">
        <f>E138/B138*100</f>
        <v>98.927531878636842</v>
      </c>
      <c r="G138" s="111">
        <f>E138/C138*100</f>
        <v>98.927531878636842</v>
      </c>
      <c r="H138" s="110">
        <f>H139+H140+H141+H142</f>
        <v>171926.3</v>
      </c>
      <c r="I138" s="110">
        <f t="shared" ref="I138:AE138" si="50">I139+I140+I141+I142</f>
        <v>169157.8</v>
      </c>
      <c r="J138" s="110">
        <f t="shared" si="50"/>
        <v>241725.5</v>
      </c>
      <c r="K138" s="110">
        <f t="shared" si="50"/>
        <v>235045.9</v>
      </c>
      <c r="L138" s="110">
        <f t="shared" si="50"/>
        <v>217724.4</v>
      </c>
      <c r="M138" s="110">
        <f t="shared" si="50"/>
        <v>214889.90000000002</v>
      </c>
      <c r="N138" s="110">
        <f t="shared" si="50"/>
        <v>220197.69999999998</v>
      </c>
      <c r="O138" s="110">
        <f t="shared" si="50"/>
        <v>219141.69999999998</v>
      </c>
      <c r="P138" s="110">
        <f t="shared" si="50"/>
        <v>419109.7</v>
      </c>
      <c r="Q138" s="110">
        <f t="shared" si="50"/>
        <v>411556.69999999995</v>
      </c>
      <c r="R138" s="110">
        <f t="shared" si="50"/>
        <v>226336.3</v>
      </c>
      <c r="S138" s="110">
        <f t="shared" si="50"/>
        <v>205154.5</v>
      </c>
      <c r="T138" s="110">
        <f t="shared" si="50"/>
        <v>178975.2</v>
      </c>
      <c r="U138" s="110">
        <f t="shared" si="50"/>
        <v>190891.5</v>
      </c>
      <c r="V138" s="110">
        <f t="shared" si="50"/>
        <v>108886.8</v>
      </c>
      <c r="W138" s="110">
        <f t="shared" si="50"/>
        <v>109275.50000000001</v>
      </c>
      <c r="X138" s="110">
        <f t="shared" si="50"/>
        <v>142129</v>
      </c>
      <c r="Y138" s="110">
        <f t="shared" si="50"/>
        <v>150559.20000000001</v>
      </c>
      <c r="Z138" s="110">
        <f t="shared" si="50"/>
        <v>151495.90000000002</v>
      </c>
      <c r="AA138" s="110">
        <f t="shared" si="50"/>
        <v>152876.69999999998</v>
      </c>
      <c r="AB138" s="110">
        <f t="shared" si="50"/>
        <v>147400</v>
      </c>
      <c r="AC138" s="110">
        <f t="shared" si="50"/>
        <v>113871.99999999999</v>
      </c>
      <c r="AD138" s="110">
        <f t="shared" si="50"/>
        <v>169772.80000000002</v>
      </c>
      <c r="AE138" s="110">
        <f t="shared" si="50"/>
        <v>197683.30000000002</v>
      </c>
      <c r="AF138" s="42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106" t="s">
        <v>28</v>
      </c>
      <c r="B139" s="97">
        <f>SUM(B35,B65,B77,B102)</f>
        <v>47152.3</v>
      </c>
      <c r="C139" s="97">
        <f>SUM(C35,C65,C77,C102)</f>
        <v>47152.3</v>
      </c>
      <c r="D139" s="97">
        <f>SUM(D35,D65,D77,D102)</f>
        <v>46747.100000000006</v>
      </c>
      <c r="E139" s="97">
        <f>SUM(E35,E65,E77,E102)</f>
        <v>46747.100000000006</v>
      </c>
      <c r="F139" s="25">
        <f>E139/B139*100</f>
        <v>99.140656977496334</v>
      </c>
      <c r="G139" s="25">
        <f>E139/C139*100</f>
        <v>99.140656977496334</v>
      </c>
      <c r="H139" s="97">
        <f>SUM(H35,H65,H77,H102)</f>
        <v>4113.3</v>
      </c>
      <c r="I139" s="97">
        <f>SUM(I35,I65,I77,I102)</f>
        <v>3860.1</v>
      </c>
      <c r="J139" s="97">
        <f t="shared" ref="J139:AE139" si="51">SUM(J35,J65,J77,J102)</f>
        <v>4113.3</v>
      </c>
      <c r="K139" s="97">
        <f t="shared" si="51"/>
        <v>3852</v>
      </c>
      <c r="L139" s="97">
        <f t="shared" si="51"/>
        <v>4113.3</v>
      </c>
      <c r="M139" s="97">
        <f t="shared" si="51"/>
        <v>3641.2</v>
      </c>
      <c r="N139" s="97">
        <f t="shared" si="51"/>
        <v>4126.6000000000004</v>
      </c>
      <c r="O139" s="97">
        <f t="shared" si="51"/>
        <v>3921</v>
      </c>
      <c r="P139" s="97">
        <f t="shared" si="51"/>
        <v>7037.5</v>
      </c>
      <c r="Q139" s="97">
        <f t="shared" si="51"/>
        <v>6541.8</v>
      </c>
      <c r="R139" s="97">
        <f t="shared" si="51"/>
        <v>7509.4</v>
      </c>
      <c r="S139" s="97">
        <f t="shared" si="51"/>
        <v>5983</v>
      </c>
      <c r="T139" s="97">
        <f t="shared" si="51"/>
        <v>1004.5999999999999</v>
      </c>
      <c r="U139" s="97">
        <f t="shared" si="51"/>
        <v>3127.4</v>
      </c>
      <c r="V139" s="97">
        <f t="shared" si="51"/>
        <v>1003</v>
      </c>
      <c r="W139" s="97">
        <f t="shared" si="51"/>
        <v>556.1</v>
      </c>
      <c r="X139" s="97">
        <f t="shared" si="51"/>
        <v>4219.8999999999996</v>
      </c>
      <c r="Y139" s="97">
        <f t="shared" si="51"/>
        <v>3402.3</v>
      </c>
      <c r="Z139" s="97">
        <f t="shared" si="51"/>
        <v>4093.3</v>
      </c>
      <c r="AA139" s="97">
        <f t="shared" si="51"/>
        <v>3451.2999999999997</v>
      </c>
      <c r="AB139" s="97">
        <f t="shared" si="51"/>
        <v>4013.5</v>
      </c>
      <c r="AC139" s="97">
        <f t="shared" si="51"/>
        <v>4637.5</v>
      </c>
      <c r="AD139" s="97">
        <f t="shared" si="51"/>
        <v>1804.5999999999995</v>
      </c>
      <c r="AE139" s="97">
        <f t="shared" si="51"/>
        <v>3891.4</v>
      </c>
      <c r="AF139" s="42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06" t="s">
        <v>26</v>
      </c>
      <c r="B140" s="97">
        <f>SUM(B33,B63,B75,B99)</f>
        <v>1826053.5999999999</v>
      </c>
      <c r="C140" s="97">
        <f t="shared" ref="C140:E141" si="52">SUM(C33,C63,C75,C99)</f>
        <v>1826053.5999999999</v>
      </c>
      <c r="D140" s="97">
        <f t="shared" si="52"/>
        <v>1812499.4</v>
      </c>
      <c r="E140" s="97">
        <f t="shared" si="52"/>
        <v>1812499.4</v>
      </c>
      <c r="F140" s="25">
        <f>E140/B140*100</f>
        <v>99.257732631725602</v>
      </c>
      <c r="G140" s="25">
        <f>E140/C140*100</f>
        <v>99.257732631725602</v>
      </c>
      <c r="H140" s="97">
        <f>SUM(H33,H63,H75,H99)</f>
        <v>105198.2</v>
      </c>
      <c r="I140" s="97">
        <f>SUM(I33,I63,I75,I99)</f>
        <v>102974.9</v>
      </c>
      <c r="J140" s="97">
        <f t="shared" ref="J140:AE141" si="53">SUM(J33,J63,J75,J99)</f>
        <v>178479</v>
      </c>
      <c r="K140" s="97">
        <f t="shared" si="53"/>
        <v>172257.9</v>
      </c>
      <c r="L140" s="97">
        <f t="shared" si="53"/>
        <v>158436</v>
      </c>
      <c r="M140" s="97">
        <f t="shared" si="53"/>
        <v>156907.29999999999</v>
      </c>
      <c r="N140" s="97">
        <f t="shared" si="53"/>
        <v>162082.19999999998</v>
      </c>
      <c r="O140" s="97">
        <f t="shared" si="53"/>
        <v>162728.59999999998</v>
      </c>
      <c r="P140" s="97">
        <f t="shared" si="53"/>
        <v>359709.5</v>
      </c>
      <c r="Q140" s="97">
        <f t="shared" si="53"/>
        <v>358536.3</v>
      </c>
      <c r="R140" s="97">
        <f t="shared" si="53"/>
        <v>170135.5</v>
      </c>
      <c r="S140" s="97">
        <f t="shared" si="53"/>
        <v>161676.79999999999</v>
      </c>
      <c r="T140" s="97">
        <f t="shared" si="53"/>
        <v>125710.3</v>
      </c>
      <c r="U140" s="97">
        <f t="shared" si="53"/>
        <v>127097.20000000001</v>
      </c>
      <c r="V140" s="97">
        <f t="shared" si="53"/>
        <v>82666.7</v>
      </c>
      <c r="W140" s="97">
        <f t="shared" si="53"/>
        <v>86736.7</v>
      </c>
      <c r="X140" s="97">
        <f t="shared" si="53"/>
        <v>116023.7</v>
      </c>
      <c r="Y140" s="97">
        <f t="shared" si="53"/>
        <v>114441.8</v>
      </c>
      <c r="Z140" s="97">
        <f t="shared" si="53"/>
        <v>113734.8</v>
      </c>
      <c r="AA140" s="97">
        <f t="shared" si="53"/>
        <v>117380.7</v>
      </c>
      <c r="AB140" s="97">
        <f t="shared" si="53"/>
        <v>117618.3</v>
      </c>
      <c r="AC140" s="97">
        <f t="shared" si="53"/>
        <v>101337.29999999999</v>
      </c>
      <c r="AD140" s="97">
        <f t="shared" si="53"/>
        <v>136259.4</v>
      </c>
      <c r="AE140" s="97">
        <f t="shared" si="53"/>
        <v>150423.90000000002</v>
      </c>
      <c r="AF140" s="42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106" t="s">
        <v>27</v>
      </c>
      <c r="B141" s="97">
        <f>SUM(B34,B64,B76,B100)</f>
        <v>487307.7</v>
      </c>
      <c r="C141" s="97">
        <f t="shared" si="52"/>
        <v>487307.7</v>
      </c>
      <c r="D141" s="97">
        <f t="shared" si="52"/>
        <v>479820.4</v>
      </c>
      <c r="E141" s="97">
        <f t="shared" si="52"/>
        <v>479820.4</v>
      </c>
      <c r="F141" s="25">
        <f>E141/B141*100</f>
        <v>98.463537514387738</v>
      </c>
      <c r="G141" s="25">
        <f>E141/C141*100</f>
        <v>98.463537514387738</v>
      </c>
      <c r="H141" s="97">
        <f>SUM(H34,H64,H76,H100)</f>
        <v>62614.799999999996</v>
      </c>
      <c r="I141" s="97">
        <f>SUM(I34,I64,I76,I100)</f>
        <v>62322.8</v>
      </c>
      <c r="J141" s="97">
        <f t="shared" si="53"/>
        <v>59133.2</v>
      </c>
      <c r="K141" s="97">
        <f t="shared" si="53"/>
        <v>58936</v>
      </c>
      <c r="L141" s="97">
        <f t="shared" si="53"/>
        <v>49616.4</v>
      </c>
      <c r="M141" s="97">
        <f t="shared" si="53"/>
        <v>48782.700000000004</v>
      </c>
      <c r="N141" s="97">
        <f t="shared" si="53"/>
        <v>46714.9</v>
      </c>
      <c r="O141" s="97">
        <f t="shared" si="53"/>
        <v>52492.1</v>
      </c>
      <c r="P141" s="97">
        <f t="shared" si="53"/>
        <v>46451.3</v>
      </c>
      <c r="Q141" s="97">
        <f t="shared" si="53"/>
        <v>46478.600000000006</v>
      </c>
      <c r="R141" s="97">
        <f t="shared" si="53"/>
        <v>42898</v>
      </c>
      <c r="S141" s="97">
        <f t="shared" si="53"/>
        <v>37376.699999999997</v>
      </c>
      <c r="T141" s="97">
        <f t="shared" si="53"/>
        <v>52260.3</v>
      </c>
      <c r="U141" s="97">
        <f t="shared" si="53"/>
        <v>51587.7</v>
      </c>
      <c r="V141" s="97">
        <f t="shared" si="53"/>
        <v>24135.5</v>
      </c>
      <c r="W141" s="97">
        <f t="shared" si="53"/>
        <v>20901.100000000002</v>
      </c>
      <c r="X141" s="97">
        <f t="shared" si="53"/>
        <v>21738.7</v>
      </c>
      <c r="Y141" s="97">
        <f t="shared" si="53"/>
        <v>24544</v>
      </c>
      <c r="Z141" s="97">
        <f t="shared" si="53"/>
        <v>29167.800000000003</v>
      </c>
      <c r="AA141" s="97">
        <f t="shared" si="53"/>
        <v>28001.800000000003</v>
      </c>
      <c r="AB141" s="97">
        <f t="shared" si="53"/>
        <v>21982.2</v>
      </c>
      <c r="AC141" s="97">
        <f t="shared" si="53"/>
        <v>5318.9</v>
      </c>
      <c r="AD141" s="97">
        <f t="shared" si="53"/>
        <v>30594.600000000002</v>
      </c>
      <c r="AE141" s="97">
        <f t="shared" si="53"/>
        <v>43078</v>
      </c>
      <c r="AF141" s="42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06" t="s">
        <v>118</v>
      </c>
      <c r="B142" s="97">
        <f>SUM(B36,B66,B78,B103)</f>
        <v>35166</v>
      </c>
      <c r="C142" s="97">
        <f>SUM(C36,C66,C78,C103)</f>
        <v>35166</v>
      </c>
      <c r="D142" s="97">
        <f>SUM(D36,D66,D78,D103)</f>
        <v>30919.800000000003</v>
      </c>
      <c r="E142" s="97">
        <f>SUM(E36,E66,E78,E103)</f>
        <v>30919.800000000003</v>
      </c>
      <c r="F142" s="120">
        <f>IFERROR(E142/B142*100,0)</f>
        <v>87.925268725473487</v>
      </c>
      <c r="G142" s="120">
        <f>IFERROR(E142/C142*100,0)</f>
        <v>87.925268725473487</v>
      </c>
      <c r="H142" s="97">
        <f>SUM(H36,H66,H78,H103)</f>
        <v>0</v>
      </c>
      <c r="I142" s="97">
        <f>SUM(I36,I66,I78,I103)</f>
        <v>0</v>
      </c>
      <c r="J142" s="97">
        <f t="shared" ref="J142:AE142" si="54">SUM(J36,J66,J78,J103)</f>
        <v>0</v>
      </c>
      <c r="K142" s="97">
        <f t="shared" si="54"/>
        <v>0</v>
      </c>
      <c r="L142" s="97">
        <f t="shared" si="54"/>
        <v>5558.7</v>
      </c>
      <c r="M142" s="97">
        <f t="shared" si="54"/>
        <v>5558.7</v>
      </c>
      <c r="N142" s="97">
        <f t="shared" si="54"/>
        <v>7274</v>
      </c>
      <c r="O142" s="97">
        <f t="shared" si="54"/>
        <v>0</v>
      </c>
      <c r="P142" s="97">
        <f t="shared" si="54"/>
        <v>5911.4</v>
      </c>
      <c r="Q142" s="97">
        <f t="shared" si="54"/>
        <v>0</v>
      </c>
      <c r="R142" s="97">
        <f t="shared" si="54"/>
        <v>5793.4</v>
      </c>
      <c r="S142" s="97">
        <f t="shared" si="54"/>
        <v>118</v>
      </c>
      <c r="T142" s="97">
        <f t="shared" si="54"/>
        <v>0</v>
      </c>
      <c r="U142" s="97">
        <f t="shared" si="54"/>
        <v>9079.2000000000007</v>
      </c>
      <c r="V142" s="97">
        <f t="shared" si="54"/>
        <v>1081.5999999999999</v>
      </c>
      <c r="W142" s="97">
        <f t="shared" si="54"/>
        <v>1081.5999999999999</v>
      </c>
      <c r="X142" s="97">
        <f t="shared" si="54"/>
        <v>146.70000000000073</v>
      </c>
      <c r="Y142" s="97">
        <f t="shared" si="54"/>
        <v>8171.1</v>
      </c>
      <c r="Z142" s="97">
        <f t="shared" si="54"/>
        <v>4500</v>
      </c>
      <c r="AA142" s="97">
        <f t="shared" si="54"/>
        <v>4042.9</v>
      </c>
      <c r="AB142" s="97">
        <f t="shared" si="54"/>
        <v>3786</v>
      </c>
      <c r="AC142" s="97">
        <f t="shared" si="54"/>
        <v>2578.3000000000002</v>
      </c>
      <c r="AD142" s="97">
        <f t="shared" si="54"/>
        <v>1114.2</v>
      </c>
      <c r="AE142" s="97">
        <f t="shared" si="54"/>
        <v>290</v>
      </c>
      <c r="AF142" s="42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20.25" x14ac:dyDescent="0.25">
      <c r="A143" s="174" t="s">
        <v>32</v>
      </c>
      <c r="B143" s="175">
        <f>H143+J143+L143+N143+P143+R143+T143+V143+X143+Z143+AB143+AD143</f>
        <v>0</v>
      </c>
      <c r="C143" s="175">
        <f>C146</f>
        <v>0</v>
      </c>
      <c r="D143" s="175">
        <f>D146</f>
        <v>0</v>
      </c>
      <c r="E143" s="175">
        <f>E146</f>
        <v>0</v>
      </c>
      <c r="F143" s="175"/>
      <c r="G143" s="175"/>
      <c r="H143" s="175">
        <f>H146</f>
        <v>0</v>
      </c>
      <c r="I143" s="175">
        <f>I146</f>
        <v>0</v>
      </c>
      <c r="J143" s="175">
        <f t="shared" ref="J143:AD143" si="55">J146</f>
        <v>0</v>
      </c>
      <c r="K143" s="175">
        <f>K146</f>
        <v>0</v>
      </c>
      <c r="L143" s="175">
        <f t="shared" si="55"/>
        <v>0</v>
      </c>
      <c r="M143" s="175">
        <f>M146</f>
        <v>0</v>
      </c>
      <c r="N143" s="175">
        <f t="shared" si="55"/>
        <v>0</v>
      </c>
      <c r="O143" s="175">
        <f>O146</f>
        <v>0</v>
      </c>
      <c r="P143" s="175">
        <f t="shared" si="55"/>
        <v>0</v>
      </c>
      <c r="Q143" s="175">
        <f>Q146</f>
        <v>0</v>
      </c>
      <c r="R143" s="175">
        <f t="shared" si="55"/>
        <v>0</v>
      </c>
      <c r="S143" s="175">
        <f>S146</f>
        <v>0</v>
      </c>
      <c r="T143" s="175">
        <f t="shared" si="55"/>
        <v>0</v>
      </c>
      <c r="U143" s="175">
        <f>U146</f>
        <v>0</v>
      </c>
      <c r="V143" s="175">
        <f t="shared" si="55"/>
        <v>0</v>
      </c>
      <c r="W143" s="175">
        <f>W146</f>
        <v>0</v>
      </c>
      <c r="X143" s="175">
        <f t="shared" si="55"/>
        <v>0</v>
      </c>
      <c r="Y143" s="175">
        <f>Y146</f>
        <v>0</v>
      </c>
      <c r="Z143" s="175">
        <f t="shared" si="55"/>
        <v>0</v>
      </c>
      <c r="AA143" s="175">
        <f>AA146</f>
        <v>0</v>
      </c>
      <c r="AB143" s="175">
        <f t="shared" si="55"/>
        <v>0</v>
      </c>
      <c r="AC143" s="175">
        <f>AC146</f>
        <v>0</v>
      </c>
      <c r="AD143" s="176">
        <f t="shared" si="55"/>
        <v>0</v>
      </c>
      <c r="AE143" s="121"/>
      <c r="AF143" s="35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20.25" x14ac:dyDescent="0.25">
      <c r="A144" s="89" t="s">
        <v>120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94"/>
      <c r="AF144" s="35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20.25" x14ac:dyDescent="0.25">
      <c r="A145" s="156" t="s">
        <v>74</v>
      </c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8"/>
      <c r="AF145" s="35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13">
        <f>H146+J146+L146+N146+P146+R146+T146+V146+X146+Z146+AB146+AD146</f>
        <v>0</v>
      </c>
      <c r="C146" s="13">
        <f>SUM(C147:C150)</f>
        <v>0</v>
      </c>
      <c r="D146" s="13">
        <f>SUM(D147:D150)</f>
        <v>0</v>
      </c>
      <c r="E146" s="13">
        <f>SUM(E147:E150)</f>
        <v>0</v>
      </c>
      <c r="F146" s="120">
        <f>IFERROR(E146/B146*100,0)</f>
        <v>0</v>
      </c>
      <c r="G146" s="120">
        <f>IFERROR(E146/C146*100,0)</f>
        <v>0</v>
      </c>
      <c r="H146" s="13">
        <f>SUM(H147:H150)</f>
        <v>0</v>
      </c>
      <c r="I146" s="13">
        <f t="shared" ref="I146:AE146" si="56">SUM(I147:I150)</f>
        <v>0</v>
      </c>
      <c r="J146" s="13">
        <f t="shared" si="56"/>
        <v>0</v>
      </c>
      <c r="K146" s="13">
        <f t="shared" si="56"/>
        <v>0</v>
      </c>
      <c r="L146" s="13">
        <f t="shared" si="56"/>
        <v>0</v>
      </c>
      <c r="M146" s="13">
        <f t="shared" si="56"/>
        <v>0</v>
      </c>
      <c r="N146" s="13">
        <f t="shared" si="56"/>
        <v>0</v>
      </c>
      <c r="O146" s="13">
        <f t="shared" si="56"/>
        <v>0</v>
      </c>
      <c r="P146" s="13">
        <f t="shared" si="56"/>
        <v>0</v>
      </c>
      <c r="Q146" s="13">
        <f t="shared" si="56"/>
        <v>0</v>
      </c>
      <c r="R146" s="13">
        <f t="shared" si="56"/>
        <v>0</v>
      </c>
      <c r="S146" s="13">
        <f t="shared" si="56"/>
        <v>0</v>
      </c>
      <c r="T146" s="13">
        <f t="shared" si="56"/>
        <v>0</v>
      </c>
      <c r="U146" s="13">
        <f t="shared" si="56"/>
        <v>0</v>
      </c>
      <c r="V146" s="13">
        <f t="shared" si="56"/>
        <v>0</v>
      </c>
      <c r="W146" s="13">
        <f t="shared" si="56"/>
        <v>0</v>
      </c>
      <c r="X146" s="13">
        <f t="shared" si="56"/>
        <v>0</v>
      </c>
      <c r="Y146" s="13">
        <f t="shared" si="56"/>
        <v>0</v>
      </c>
      <c r="Z146" s="13">
        <f t="shared" si="56"/>
        <v>0</v>
      </c>
      <c r="AA146" s="13">
        <f t="shared" si="56"/>
        <v>0</v>
      </c>
      <c r="AB146" s="13">
        <f t="shared" si="56"/>
        <v>0</v>
      </c>
      <c r="AC146" s="13">
        <f t="shared" si="56"/>
        <v>0</v>
      </c>
      <c r="AD146" s="13">
        <f t="shared" si="56"/>
        <v>0</v>
      </c>
      <c r="AE146" s="13">
        <f t="shared" si="56"/>
        <v>0</v>
      </c>
      <c r="AF146" s="35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1" t="s">
        <v>26</v>
      </c>
      <c r="B147" s="22">
        <f>H147+J147+L147+N147+P147+R147+T147+V147+X147+Z147+AB147+AD147</f>
        <v>0</v>
      </c>
      <c r="C147" s="22">
        <f>H147</f>
        <v>0</v>
      </c>
      <c r="D147" s="22">
        <f>D153</f>
        <v>0</v>
      </c>
      <c r="E147" s="22">
        <f>I147+K147+M147+O147+Q147+S147+U147+W147+Y147+AA147+AC147+AE147</f>
        <v>0</v>
      </c>
      <c r="F147" s="119">
        <f>IFERROR(E147/B147*100,0)</f>
        <v>0</v>
      </c>
      <c r="G147" s="119">
        <f>IFERROR(E147/C147*100,0)</f>
        <v>0</v>
      </c>
      <c r="H147" s="22">
        <f>H153</f>
        <v>0</v>
      </c>
      <c r="I147" s="22">
        <f t="shared" ref="I147:AE150" si="57">I153</f>
        <v>0</v>
      </c>
      <c r="J147" s="22">
        <f t="shared" si="57"/>
        <v>0</v>
      </c>
      <c r="K147" s="22">
        <f t="shared" si="57"/>
        <v>0</v>
      </c>
      <c r="L147" s="22">
        <f t="shared" si="57"/>
        <v>0</v>
      </c>
      <c r="M147" s="22">
        <f t="shared" si="57"/>
        <v>0</v>
      </c>
      <c r="N147" s="22">
        <f t="shared" si="57"/>
        <v>0</v>
      </c>
      <c r="O147" s="22">
        <f t="shared" si="57"/>
        <v>0</v>
      </c>
      <c r="P147" s="22">
        <f t="shared" si="57"/>
        <v>0</v>
      </c>
      <c r="Q147" s="22">
        <f t="shared" si="57"/>
        <v>0</v>
      </c>
      <c r="R147" s="22">
        <f t="shared" si="57"/>
        <v>0</v>
      </c>
      <c r="S147" s="22">
        <f t="shared" si="57"/>
        <v>0</v>
      </c>
      <c r="T147" s="22">
        <f t="shared" si="57"/>
        <v>0</v>
      </c>
      <c r="U147" s="22">
        <f t="shared" si="57"/>
        <v>0</v>
      </c>
      <c r="V147" s="22">
        <f t="shared" si="57"/>
        <v>0</v>
      </c>
      <c r="W147" s="22">
        <f t="shared" si="57"/>
        <v>0</v>
      </c>
      <c r="X147" s="22">
        <f t="shared" si="57"/>
        <v>0</v>
      </c>
      <c r="Y147" s="22">
        <f t="shared" si="57"/>
        <v>0</v>
      </c>
      <c r="Z147" s="22">
        <f t="shared" si="57"/>
        <v>0</v>
      </c>
      <c r="AA147" s="22">
        <f t="shared" si="57"/>
        <v>0</v>
      </c>
      <c r="AB147" s="22">
        <f t="shared" si="57"/>
        <v>0</v>
      </c>
      <c r="AC147" s="22">
        <f t="shared" si="57"/>
        <v>0</v>
      </c>
      <c r="AD147" s="22">
        <f t="shared" si="57"/>
        <v>0</v>
      </c>
      <c r="AE147" s="22">
        <f t="shared" si="57"/>
        <v>0</v>
      </c>
      <c r="AF147" s="35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1" t="s">
        <v>27</v>
      </c>
      <c r="B148" s="22">
        <f>H148+J148+L148+N148+P148+R148+T148+V148+X148+Z148+AB148+AD148</f>
        <v>0</v>
      </c>
      <c r="C148" s="22">
        <f>H148</f>
        <v>0</v>
      </c>
      <c r="D148" s="22">
        <f>D154</f>
        <v>0</v>
      </c>
      <c r="E148" s="22">
        <f>I148+K148+M148+O148+Q148+S148+U148+W148+Y148+AA148+AC148+AE148</f>
        <v>0</v>
      </c>
      <c r="F148" s="119">
        <f>IFERROR(E148/B148*100,0)</f>
        <v>0</v>
      </c>
      <c r="G148" s="119">
        <f>IFERROR(E148/C148*100,0)</f>
        <v>0</v>
      </c>
      <c r="H148" s="22">
        <f>H154</f>
        <v>0</v>
      </c>
      <c r="I148" s="22">
        <f t="shared" si="57"/>
        <v>0</v>
      </c>
      <c r="J148" s="22">
        <f t="shared" si="57"/>
        <v>0</v>
      </c>
      <c r="K148" s="22">
        <f t="shared" si="57"/>
        <v>0</v>
      </c>
      <c r="L148" s="22">
        <f t="shared" si="57"/>
        <v>0</v>
      </c>
      <c r="M148" s="22">
        <f t="shared" si="57"/>
        <v>0</v>
      </c>
      <c r="N148" s="22">
        <f t="shared" si="57"/>
        <v>0</v>
      </c>
      <c r="O148" s="22">
        <f t="shared" si="57"/>
        <v>0</v>
      </c>
      <c r="P148" s="22">
        <f t="shared" si="57"/>
        <v>0</v>
      </c>
      <c r="Q148" s="22">
        <f t="shared" si="57"/>
        <v>0</v>
      </c>
      <c r="R148" s="22">
        <f t="shared" si="57"/>
        <v>0</v>
      </c>
      <c r="S148" s="22">
        <f t="shared" si="57"/>
        <v>0</v>
      </c>
      <c r="T148" s="22">
        <f t="shared" si="57"/>
        <v>0</v>
      </c>
      <c r="U148" s="22">
        <f t="shared" si="57"/>
        <v>0</v>
      </c>
      <c r="V148" s="22">
        <f t="shared" si="57"/>
        <v>0</v>
      </c>
      <c r="W148" s="22">
        <f t="shared" si="57"/>
        <v>0</v>
      </c>
      <c r="X148" s="22">
        <f t="shared" si="57"/>
        <v>0</v>
      </c>
      <c r="Y148" s="22">
        <f t="shared" si="57"/>
        <v>0</v>
      </c>
      <c r="Z148" s="22">
        <f t="shared" si="57"/>
        <v>0</v>
      </c>
      <c r="AA148" s="22">
        <f t="shared" si="57"/>
        <v>0</v>
      </c>
      <c r="AB148" s="22">
        <f t="shared" si="57"/>
        <v>0</v>
      </c>
      <c r="AC148" s="22">
        <f t="shared" si="57"/>
        <v>0</v>
      </c>
      <c r="AD148" s="22">
        <f t="shared" si="57"/>
        <v>0</v>
      </c>
      <c r="AE148" s="22">
        <f t="shared" si="57"/>
        <v>0</v>
      </c>
      <c r="AF148" s="35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1" t="s">
        <v>28</v>
      </c>
      <c r="B149" s="22">
        <f>H149+J149+L149+N149+P149+R149+T149+V149+X149+Z149+AB149+AD149</f>
        <v>0</v>
      </c>
      <c r="C149" s="22">
        <f>H149</f>
        <v>0</v>
      </c>
      <c r="D149" s="22">
        <f>D155</f>
        <v>0</v>
      </c>
      <c r="E149" s="22">
        <f>I149+K149+M149+O149+Q149+S149+U149+W149+Y149+AA149+AC149+AE149</f>
        <v>0</v>
      </c>
      <c r="F149" s="119">
        <f>IFERROR(E149/B149*100,0)</f>
        <v>0</v>
      </c>
      <c r="G149" s="119">
        <f>IFERROR(E149/C149*100,0)</f>
        <v>0</v>
      </c>
      <c r="H149" s="22">
        <f>H155</f>
        <v>0</v>
      </c>
      <c r="I149" s="22">
        <f t="shared" si="57"/>
        <v>0</v>
      </c>
      <c r="J149" s="22">
        <f t="shared" si="57"/>
        <v>0</v>
      </c>
      <c r="K149" s="22">
        <f t="shared" si="57"/>
        <v>0</v>
      </c>
      <c r="L149" s="22">
        <f t="shared" si="57"/>
        <v>0</v>
      </c>
      <c r="M149" s="22">
        <f t="shared" si="57"/>
        <v>0</v>
      </c>
      <c r="N149" s="22">
        <f t="shared" si="57"/>
        <v>0</v>
      </c>
      <c r="O149" s="22">
        <f t="shared" si="57"/>
        <v>0</v>
      </c>
      <c r="P149" s="22">
        <f t="shared" si="57"/>
        <v>0</v>
      </c>
      <c r="Q149" s="22">
        <f t="shared" si="57"/>
        <v>0</v>
      </c>
      <c r="R149" s="22">
        <f t="shared" si="57"/>
        <v>0</v>
      </c>
      <c r="S149" s="22">
        <f t="shared" si="57"/>
        <v>0</v>
      </c>
      <c r="T149" s="22">
        <f t="shared" si="57"/>
        <v>0</v>
      </c>
      <c r="U149" s="22">
        <f t="shared" si="57"/>
        <v>0</v>
      </c>
      <c r="V149" s="22">
        <f t="shared" si="57"/>
        <v>0</v>
      </c>
      <c r="W149" s="22">
        <f t="shared" si="57"/>
        <v>0</v>
      </c>
      <c r="X149" s="22">
        <f t="shared" si="57"/>
        <v>0</v>
      </c>
      <c r="Y149" s="22">
        <f t="shared" si="57"/>
        <v>0</v>
      </c>
      <c r="Z149" s="22">
        <f t="shared" si="57"/>
        <v>0</v>
      </c>
      <c r="AA149" s="22">
        <f t="shared" si="57"/>
        <v>0</v>
      </c>
      <c r="AB149" s="22">
        <f t="shared" si="57"/>
        <v>0</v>
      </c>
      <c r="AC149" s="22">
        <f t="shared" si="57"/>
        <v>0</v>
      </c>
      <c r="AD149" s="22">
        <f t="shared" si="57"/>
        <v>0</v>
      </c>
      <c r="AE149" s="22">
        <f t="shared" si="57"/>
        <v>0</v>
      </c>
      <c r="AF149" s="35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1" t="s">
        <v>29</v>
      </c>
      <c r="B150" s="22">
        <f>H150+J150+L150+N150+P150+R150+T150+V150+X150+Z150+AB150+AD150</f>
        <v>0</v>
      </c>
      <c r="C150" s="22">
        <f>H150</f>
        <v>0</v>
      </c>
      <c r="D150" s="22">
        <f>D156</f>
        <v>0</v>
      </c>
      <c r="E150" s="22">
        <f>I150+K150+M150+O150+Q150+S150+U150+W150+Y150+AA150+AC150+AE150</f>
        <v>0</v>
      </c>
      <c r="F150" s="119">
        <f>IFERROR(E150/B150*100,0)</f>
        <v>0</v>
      </c>
      <c r="G150" s="119">
        <f>IFERROR(E150/C150*100,0)</f>
        <v>0</v>
      </c>
      <c r="H150" s="22">
        <f>H156</f>
        <v>0</v>
      </c>
      <c r="I150" s="22">
        <f t="shared" si="57"/>
        <v>0</v>
      </c>
      <c r="J150" s="22">
        <f t="shared" si="57"/>
        <v>0</v>
      </c>
      <c r="K150" s="22">
        <f t="shared" si="57"/>
        <v>0</v>
      </c>
      <c r="L150" s="22">
        <f t="shared" si="57"/>
        <v>0</v>
      </c>
      <c r="M150" s="22">
        <f t="shared" si="57"/>
        <v>0</v>
      </c>
      <c r="N150" s="22">
        <f t="shared" si="57"/>
        <v>0</v>
      </c>
      <c r="O150" s="22">
        <f t="shared" si="57"/>
        <v>0</v>
      </c>
      <c r="P150" s="22">
        <f t="shared" si="57"/>
        <v>0</v>
      </c>
      <c r="Q150" s="22">
        <f t="shared" si="57"/>
        <v>0</v>
      </c>
      <c r="R150" s="22">
        <f t="shared" si="57"/>
        <v>0</v>
      </c>
      <c r="S150" s="22">
        <f t="shared" si="57"/>
        <v>0</v>
      </c>
      <c r="T150" s="22">
        <f t="shared" si="57"/>
        <v>0</v>
      </c>
      <c r="U150" s="22">
        <f t="shared" si="57"/>
        <v>0</v>
      </c>
      <c r="V150" s="22">
        <f t="shared" si="57"/>
        <v>0</v>
      </c>
      <c r="W150" s="22">
        <f t="shared" si="57"/>
        <v>0</v>
      </c>
      <c r="X150" s="22">
        <f t="shared" si="57"/>
        <v>0</v>
      </c>
      <c r="Y150" s="22">
        <f t="shared" si="57"/>
        <v>0</v>
      </c>
      <c r="Z150" s="22">
        <f t="shared" si="57"/>
        <v>0</v>
      </c>
      <c r="AA150" s="22">
        <f t="shared" si="57"/>
        <v>0</v>
      </c>
      <c r="AB150" s="22">
        <f t="shared" si="57"/>
        <v>0</v>
      </c>
      <c r="AC150" s="22">
        <f t="shared" si="57"/>
        <v>0</v>
      </c>
      <c r="AD150" s="22">
        <f t="shared" si="57"/>
        <v>0</v>
      </c>
      <c r="AE150" s="22">
        <f t="shared" si="57"/>
        <v>0</v>
      </c>
      <c r="AF150" s="35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25">
      <c r="A151" s="159" t="s">
        <v>33</v>
      </c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1"/>
      <c r="AF151" s="35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19" t="s">
        <v>25</v>
      </c>
      <c r="B152" s="26">
        <f t="shared" ref="B152:B157" si="58">H152+J152+L152+N152+P152+R152+T152+V152+X152+Z152+AB152+AD152</f>
        <v>0</v>
      </c>
      <c r="C152" s="20">
        <f>SUM(C153:C156)</f>
        <v>0</v>
      </c>
      <c r="D152" s="20">
        <f>SUM(D153:D156)</f>
        <v>0</v>
      </c>
      <c r="E152" s="20">
        <f>SUM(E153:E156)</f>
        <v>0</v>
      </c>
      <c r="F152" s="120">
        <f t="shared" ref="F152:F161" si="59">IFERROR(E152/B152*100,0)</f>
        <v>0</v>
      </c>
      <c r="G152" s="120">
        <f t="shared" ref="G152:G161" si="60">IFERROR(E152/C152*100,0)</f>
        <v>0</v>
      </c>
      <c r="H152" s="13">
        <f t="shared" ref="H152:AE152" si="61">H153+H154+H155+H156</f>
        <v>0</v>
      </c>
      <c r="I152" s="13">
        <f t="shared" si="61"/>
        <v>0</v>
      </c>
      <c r="J152" s="13">
        <f t="shared" si="61"/>
        <v>0</v>
      </c>
      <c r="K152" s="13">
        <f t="shared" si="61"/>
        <v>0</v>
      </c>
      <c r="L152" s="13">
        <f t="shared" si="61"/>
        <v>0</v>
      </c>
      <c r="M152" s="13">
        <f t="shared" si="61"/>
        <v>0</v>
      </c>
      <c r="N152" s="13">
        <f t="shared" si="61"/>
        <v>0</v>
      </c>
      <c r="O152" s="13">
        <f t="shared" si="61"/>
        <v>0</v>
      </c>
      <c r="P152" s="13">
        <f t="shared" si="61"/>
        <v>0</v>
      </c>
      <c r="Q152" s="13">
        <f t="shared" si="61"/>
        <v>0</v>
      </c>
      <c r="R152" s="13">
        <f t="shared" si="61"/>
        <v>0</v>
      </c>
      <c r="S152" s="13">
        <f t="shared" si="61"/>
        <v>0</v>
      </c>
      <c r="T152" s="13">
        <f t="shared" si="61"/>
        <v>0</v>
      </c>
      <c r="U152" s="13">
        <f t="shared" si="61"/>
        <v>0</v>
      </c>
      <c r="V152" s="13">
        <f t="shared" si="61"/>
        <v>0</v>
      </c>
      <c r="W152" s="13">
        <f t="shared" si="61"/>
        <v>0</v>
      </c>
      <c r="X152" s="13">
        <f t="shared" si="61"/>
        <v>0</v>
      </c>
      <c r="Y152" s="13">
        <f t="shared" si="61"/>
        <v>0</v>
      </c>
      <c r="Z152" s="13">
        <f t="shared" si="61"/>
        <v>0</v>
      </c>
      <c r="AA152" s="13">
        <f t="shared" si="61"/>
        <v>0</v>
      </c>
      <c r="AB152" s="13">
        <f t="shared" si="61"/>
        <v>0</v>
      </c>
      <c r="AC152" s="13">
        <f t="shared" si="61"/>
        <v>0</v>
      </c>
      <c r="AD152" s="13">
        <f t="shared" si="61"/>
        <v>0</v>
      </c>
      <c r="AE152" s="13">
        <f t="shared" si="61"/>
        <v>0</v>
      </c>
      <c r="AF152" s="35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1" t="s">
        <v>26</v>
      </c>
      <c r="B153" s="27">
        <f t="shared" si="58"/>
        <v>0</v>
      </c>
      <c r="C153" s="27">
        <f>H153</f>
        <v>0</v>
      </c>
      <c r="D153" s="28"/>
      <c r="E153" s="28">
        <f>I153+K153+M153+O153+Q153+S153+U153+W153+Y153+AA153+AC153+AE153</f>
        <v>0</v>
      </c>
      <c r="F153" s="119">
        <f t="shared" si="59"/>
        <v>0</v>
      </c>
      <c r="G153" s="119">
        <f t="shared" si="60"/>
        <v>0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5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21" t="s">
        <v>27</v>
      </c>
      <c r="B154" s="27">
        <f t="shared" si="58"/>
        <v>0</v>
      </c>
      <c r="C154" s="27">
        <f>H154</f>
        <v>0</v>
      </c>
      <c r="D154" s="27"/>
      <c r="E154" s="28">
        <f>I154+K154+M154+O154+Q154+S154+U154+W154+Y154+AA154+AC154+AE154</f>
        <v>0</v>
      </c>
      <c r="F154" s="119">
        <f t="shared" si="59"/>
        <v>0</v>
      </c>
      <c r="G154" s="119">
        <f t="shared" si="60"/>
        <v>0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5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21" t="s">
        <v>28</v>
      </c>
      <c r="B155" s="27">
        <f t="shared" si="58"/>
        <v>0</v>
      </c>
      <c r="C155" s="27">
        <f>H155</f>
        <v>0</v>
      </c>
      <c r="D155" s="28"/>
      <c r="E155" s="28">
        <f>I155+K155+M155+O155+Q155+S155+U155+W155+Y155+AA155+AC155+AE155</f>
        <v>0</v>
      </c>
      <c r="F155" s="119">
        <f t="shared" si="59"/>
        <v>0</v>
      </c>
      <c r="G155" s="119">
        <f t="shared" si="60"/>
        <v>0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5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1" t="s">
        <v>29</v>
      </c>
      <c r="B156" s="27">
        <f t="shared" si="58"/>
        <v>0</v>
      </c>
      <c r="C156" s="27">
        <f>H156</f>
        <v>0</v>
      </c>
      <c r="D156" s="28"/>
      <c r="E156" s="28">
        <f>I156+K156+M156+O156+Q156+S156+U156+W156+Y156+AA156+AC156+AE156</f>
        <v>0</v>
      </c>
      <c r="F156" s="119">
        <f t="shared" si="59"/>
        <v>0</v>
      </c>
      <c r="G156" s="119">
        <f t="shared" si="60"/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5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01.25" customHeight="1" x14ac:dyDescent="0.3">
      <c r="A157" s="95" t="s">
        <v>121</v>
      </c>
      <c r="B157" s="96">
        <f t="shared" si="58"/>
        <v>0</v>
      </c>
      <c r="C157" s="7">
        <f>C163+C164+C166+C167</f>
        <v>0</v>
      </c>
      <c r="D157" s="7">
        <f>D163+D164+D166+D167</f>
        <v>0</v>
      </c>
      <c r="E157" s="7">
        <f>E163+E164+E166+E167</f>
        <v>0</v>
      </c>
      <c r="F157" s="120">
        <f t="shared" si="59"/>
        <v>0</v>
      </c>
      <c r="G157" s="120">
        <f t="shared" si="60"/>
        <v>0</v>
      </c>
      <c r="H157" s="7">
        <f>H163+H164+H166+H167</f>
        <v>0</v>
      </c>
      <c r="I157" s="7">
        <f t="shared" ref="I157:AE157" si="62">I163+I164+I166+I167</f>
        <v>0</v>
      </c>
      <c r="J157" s="7">
        <f t="shared" si="62"/>
        <v>0</v>
      </c>
      <c r="K157" s="7">
        <f t="shared" si="62"/>
        <v>0</v>
      </c>
      <c r="L157" s="7">
        <f t="shared" si="62"/>
        <v>0</v>
      </c>
      <c r="M157" s="7">
        <f t="shared" si="62"/>
        <v>0</v>
      </c>
      <c r="N157" s="7">
        <f t="shared" si="62"/>
        <v>0</v>
      </c>
      <c r="O157" s="7">
        <f t="shared" si="62"/>
        <v>0</v>
      </c>
      <c r="P157" s="7">
        <f t="shared" si="62"/>
        <v>0</v>
      </c>
      <c r="Q157" s="7">
        <f t="shared" si="62"/>
        <v>0</v>
      </c>
      <c r="R157" s="7">
        <f t="shared" si="62"/>
        <v>0</v>
      </c>
      <c r="S157" s="7">
        <f t="shared" si="62"/>
        <v>0</v>
      </c>
      <c r="T157" s="7">
        <f t="shared" si="62"/>
        <v>0</v>
      </c>
      <c r="U157" s="7">
        <f t="shared" si="62"/>
        <v>0</v>
      </c>
      <c r="V157" s="7">
        <f t="shared" si="62"/>
        <v>0</v>
      </c>
      <c r="W157" s="7">
        <f t="shared" si="62"/>
        <v>0</v>
      </c>
      <c r="X157" s="7">
        <f t="shared" si="62"/>
        <v>0</v>
      </c>
      <c r="Y157" s="7">
        <f t="shared" si="62"/>
        <v>0</v>
      </c>
      <c r="Z157" s="7">
        <f t="shared" si="62"/>
        <v>0</v>
      </c>
      <c r="AA157" s="7">
        <f t="shared" si="62"/>
        <v>0</v>
      </c>
      <c r="AB157" s="7">
        <f t="shared" si="62"/>
        <v>0</v>
      </c>
      <c r="AC157" s="7">
        <f t="shared" si="62"/>
        <v>0</v>
      </c>
      <c r="AD157" s="7">
        <f t="shared" si="62"/>
        <v>0</v>
      </c>
      <c r="AE157" s="7">
        <f t="shared" si="62"/>
        <v>0</v>
      </c>
      <c r="AF157" s="42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95" t="s">
        <v>26</v>
      </c>
      <c r="B158" s="97">
        <f>B133+B109+B97+B67+B48</f>
        <v>0</v>
      </c>
      <c r="C158" s="97">
        <f>C133+C109+C97+C67+C48</f>
        <v>0</v>
      </c>
      <c r="D158" s="97">
        <f>D133+D109+D97+D67+D48</f>
        <v>0</v>
      </c>
      <c r="E158" s="97">
        <f>E133+E109+E97+E67+E48</f>
        <v>0</v>
      </c>
      <c r="F158" s="119">
        <f t="shared" si="59"/>
        <v>0</v>
      </c>
      <c r="G158" s="119">
        <f t="shared" si="60"/>
        <v>0</v>
      </c>
      <c r="H158" s="97">
        <f t="shared" ref="H158:AE158" si="63">H133+H109+H97+H67+H48</f>
        <v>0</v>
      </c>
      <c r="I158" s="97">
        <f t="shared" si="63"/>
        <v>0</v>
      </c>
      <c r="J158" s="97">
        <f t="shared" si="63"/>
        <v>0</v>
      </c>
      <c r="K158" s="97">
        <f t="shared" si="63"/>
        <v>0</v>
      </c>
      <c r="L158" s="97">
        <f t="shared" si="63"/>
        <v>0</v>
      </c>
      <c r="M158" s="97">
        <f t="shared" si="63"/>
        <v>0</v>
      </c>
      <c r="N158" s="97">
        <f t="shared" si="63"/>
        <v>0</v>
      </c>
      <c r="O158" s="97">
        <f t="shared" si="63"/>
        <v>0</v>
      </c>
      <c r="P158" s="97">
        <f t="shared" si="63"/>
        <v>0</v>
      </c>
      <c r="Q158" s="97">
        <f t="shared" si="63"/>
        <v>0</v>
      </c>
      <c r="R158" s="97">
        <f t="shared" si="63"/>
        <v>0</v>
      </c>
      <c r="S158" s="97">
        <f t="shared" si="63"/>
        <v>0</v>
      </c>
      <c r="T158" s="97">
        <f t="shared" si="63"/>
        <v>0</v>
      </c>
      <c r="U158" s="97">
        <f t="shared" si="63"/>
        <v>0</v>
      </c>
      <c r="V158" s="97">
        <f t="shared" si="63"/>
        <v>0</v>
      </c>
      <c r="W158" s="97">
        <f t="shared" si="63"/>
        <v>0</v>
      </c>
      <c r="X158" s="97">
        <f t="shared" si="63"/>
        <v>0</v>
      </c>
      <c r="Y158" s="97">
        <f t="shared" si="63"/>
        <v>0</v>
      </c>
      <c r="Z158" s="97">
        <f t="shared" si="63"/>
        <v>0</v>
      </c>
      <c r="AA158" s="97">
        <f t="shared" si="63"/>
        <v>0</v>
      </c>
      <c r="AB158" s="97">
        <f t="shared" si="63"/>
        <v>0</v>
      </c>
      <c r="AC158" s="97">
        <f t="shared" si="63"/>
        <v>0</v>
      </c>
      <c r="AD158" s="97">
        <f t="shared" si="63"/>
        <v>0</v>
      </c>
      <c r="AE158" s="97">
        <f t="shared" si="63"/>
        <v>0</v>
      </c>
      <c r="AF158" s="42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95" t="s">
        <v>27</v>
      </c>
      <c r="B159" s="97"/>
      <c r="C159" s="97"/>
      <c r="D159" s="97"/>
      <c r="E159" s="97"/>
      <c r="F159" s="119">
        <f t="shared" si="59"/>
        <v>0</v>
      </c>
      <c r="G159" s="119">
        <f t="shared" si="60"/>
        <v>0</v>
      </c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42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95" t="s">
        <v>28</v>
      </c>
      <c r="B160" s="97"/>
      <c r="C160" s="97"/>
      <c r="D160" s="97"/>
      <c r="E160" s="97"/>
      <c r="F160" s="119">
        <f t="shared" si="59"/>
        <v>0</v>
      </c>
      <c r="G160" s="119">
        <f t="shared" si="60"/>
        <v>0</v>
      </c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42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95" t="s">
        <v>29</v>
      </c>
      <c r="B161" s="97"/>
      <c r="C161" s="97"/>
      <c r="D161" s="97"/>
      <c r="E161" s="97"/>
      <c r="F161" s="119">
        <f t="shared" si="59"/>
        <v>0</v>
      </c>
      <c r="G161" s="119">
        <f t="shared" si="60"/>
        <v>0</v>
      </c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42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98" t="s">
        <v>122</v>
      </c>
      <c r="B162" s="99"/>
      <c r="C162" s="99"/>
      <c r="D162" s="99"/>
      <c r="E162" s="99"/>
      <c r="F162" s="100"/>
      <c r="G162" s="100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101"/>
      <c r="AE162" s="97"/>
      <c r="AF162" s="42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106" t="s">
        <v>123</v>
      </c>
      <c r="B163" s="107"/>
      <c r="C163" s="107"/>
      <c r="D163" s="107"/>
      <c r="E163" s="107"/>
      <c r="F163" s="108"/>
      <c r="G163" s="108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9"/>
      <c r="AE163" s="110"/>
      <c r="AF163" s="42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106" t="s">
        <v>117</v>
      </c>
      <c r="B164" s="110">
        <f>B165+B166+B167+B168</f>
        <v>0</v>
      </c>
      <c r="C164" s="110">
        <f>C165+C166+C167+C168</f>
        <v>0</v>
      </c>
      <c r="D164" s="110">
        <f>D165+D166+D167+D168</f>
        <v>0</v>
      </c>
      <c r="E164" s="110">
        <f>E165+E166+E167+E168</f>
        <v>0</v>
      </c>
      <c r="F164" s="110">
        <f>IFERROR(E164/B164*100,0)</f>
        <v>0</v>
      </c>
      <c r="G164" s="110">
        <f>IFERROR(E164/C164*100,0)</f>
        <v>0</v>
      </c>
      <c r="H164" s="110">
        <f t="shared" ref="H164:AE164" si="64">H165+H166+H167+H168</f>
        <v>0</v>
      </c>
      <c r="I164" s="110">
        <f t="shared" si="64"/>
        <v>0</v>
      </c>
      <c r="J164" s="110">
        <f t="shared" si="64"/>
        <v>0</v>
      </c>
      <c r="K164" s="110">
        <f t="shared" si="64"/>
        <v>0</v>
      </c>
      <c r="L164" s="110">
        <f t="shared" si="64"/>
        <v>0</v>
      </c>
      <c r="M164" s="110">
        <f t="shared" si="64"/>
        <v>0</v>
      </c>
      <c r="N164" s="110">
        <f t="shared" si="64"/>
        <v>0</v>
      </c>
      <c r="O164" s="110">
        <f t="shared" si="64"/>
        <v>0</v>
      </c>
      <c r="P164" s="110">
        <f t="shared" si="64"/>
        <v>0</v>
      </c>
      <c r="Q164" s="110">
        <f t="shared" si="64"/>
        <v>0</v>
      </c>
      <c r="R164" s="110">
        <f t="shared" si="64"/>
        <v>0</v>
      </c>
      <c r="S164" s="110">
        <f t="shared" si="64"/>
        <v>0</v>
      </c>
      <c r="T164" s="110">
        <f t="shared" si="64"/>
        <v>0</v>
      </c>
      <c r="U164" s="110">
        <f t="shared" si="64"/>
        <v>0</v>
      </c>
      <c r="V164" s="110">
        <f t="shared" si="64"/>
        <v>0</v>
      </c>
      <c r="W164" s="110">
        <f t="shared" si="64"/>
        <v>0</v>
      </c>
      <c r="X164" s="110">
        <f t="shared" si="64"/>
        <v>0</v>
      </c>
      <c r="Y164" s="110">
        <f t="shared" si="64"/>
        <v>0</v>
      </c>
      <c r="Z164" s="110">
        <f t="shared" si="64"/>
        <v>0</v>
      </c>
      <c r="AA164" s="110">
        <f t="shared" si="64"/>
        <v>0</v>
      </c>
      <c r="AB164" s="110">
        <f t="shared" si="64"/>
        <v>0</v>
      </c>
      <c r="AC164" s="110">
        <f t="shared" si="64"/>
        <v>0</v>
      </c>
      <c r="AD164" s="110">
        <f t="shared" si="64"/>
        <v>0</v>
      </c>
      <c r="AE164" s="110">
        <f t="shared" si="64"/>
        <v>0</v>
      </c>
      <c r="AF164" s="42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106" t="s">
        <v>28</v>
      </c>
      <c r="B165" s="97">
        <f>B149</f>
        <v>0</v>
      </c>
      <c r="C165" s="97">
        <f>C149</f>
        <v>0</v>
      </c>
      <c r="D165" s="97">
        <f>D149</f>
        <v>0</v>
      </c>
      <c r="E165" s="97">
        <f>E149</f>
        <v>0</v>
      </c>
      <c r="F165" s="119">
        <f>IFERROR(E165/B165*100,0)</f>
        <v>0</v>
      </c>
      <c r="G165" s="119">
        <f>IFERROR(E165/C165*100,0)</f>
        <v>0</v>
      </c>
      <c r="H165" s="97">
        <f t="shared" ref="H165:AE165" si="65">H149</f>
        <v>0</v>
      </c>
      <c r="I165" s="97">
        <f t="shared" si="65"/>
        <v>0</v>
      </c>
      <c r="J165" s="97">
        <f t="shared" si="65"/>
        <v>0</v>
      </c>
      <c r="K165" s="97">
        <f t="shared" si="65"/>
        <v>0</v>
      </c>
      <c r="L165" s="97">
        <f t="shared" si="65"/>
        <v>0</v>
      </c>
      <c r="M165" s="97">
        <f t="shared" si="65"/>
        <v>0</v>
      </c>
      <c r="N165" s="97">
        <f t="shared" si="65"/>
        <v>0</v>
      </c>
      <c r="O165" s="97">
        <f t="shared" si="65"/>
        <v>0</v>
      </c>
      <c r="P165" s="97">
        <f t="shared" si="65"/>
        <v>0</v>
      </c>
      <c r="Q165" s="97">
        <f t="shared" si="65"/>
        <v>0</v>
      </c>
      <c r="R165" s="97">
        <f t="shared" si="65"/>
        <v>0</v>
      </c>
      <c r="S165" s="97">
        <f t="shared" si="65"/>
        <v>0</v>
      </c>
      <c r="T165" s="97">
        <f t="shared" si="65"/>
        <v>0</v>
      </c>
      <c r="U165" s="97">
        <f t="shared" si="65"/>
        <v>0</v>
      </c>
      <c r="V165" s="97">
        <f t="shared" si="65"/>
        <v>0</v>
      </c>
      <c r="W165" s="97">
        <f t="shared" si="65"/>
        <v>0</v>
      </c>
      <c r="X165" s="97">
        <f t="shared" si="65"/>
        <v>0</v>
      </c>
      <c r="Y165" s="97">
        <f t="shared" si="65"/>
        <v>0</v>
      </c>
      <c r="Z165" s="97">
        <f t="shared" si="65"/>
        <v>0</v>
      </c>
      <c r="AA165" s="97">
        <f t="shared" si="65"/>
        <v>0</v>
      </c>
      <c r="AB165" s="97">
        <f t="shared" si="65"/>
        <v>0</v>
      </c>
      <c r="AC165" s="97">
        <f t="shared" si="65"/>
        <v>0</v>
      </c>
      <c r="AD165" s="97">
        <f t="shared" si="65"/>
        <v>0</v>
      </c>
      <c r="AE165" s="97">
        <f t="shared" si="65"/>
        <v>0</v>
      </c>
      <c r="AF165" s="42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06" t="s">
        <v>26</v>
      </c>
      <c r="B166" s="97">
        <f>B147</f>
        <v>0</v>
      </c>
      <c r="C166" s="97">
        <f t="shared" ref="C166:E167" si="66">C147</f>
        <v>0</v>
      </c>
      <c r="D166" s="97">
        <f t="shared" si="66"/>
        <v>0</v>
      </c>
      <c r="E166" s="97">
        <f t="shared" si="66"/>
        <v>0</v>
      </c>
      <c r="F166" s="119">
        <f>IFERROR(E166/B166*100,0)</f>
        <v>0</v>
      </c>
      <c r="G166" s="119">
        <f>IFERROR(E166/C166*100,0)</f>
        <v>0</v>
      </c>
      <c r="H166" s="97">
        <f t="shared" ref="H166:AE167" si="67">H147</f>
        <v>0</v>
      </c>
      <c r="I166" s="97">
        <f t="shared" si="67"/>
        <v>0</v>
      </c>
      <c r="J166" s="97">
        <f t="shared" si="67"/>
        <v>0</v>
      </c>
      <c r="K166" s="97">
        <f t="shared" si="67"/>
        <v>0</v>
      </c>
      <c r="L166" s="97">
        <f t="shared" si="67"/>
        <v>0</v>
      </c>
      <c r="M166" s="97">
        <f t="shared" si="67"/>
        <v>0</v>
      </c>
      <c r="N166" s="97">
        <f t="shared" si="67"/>
        <v>0</v>
      </c>
      <c r="O166" s="97">
        <f t="shared" si="67"/>
        <v>0</v>
      </c>
      <c r="P166" s="97">
        <f t="shared" si="67"/>
        <v>0</v>
      </c>
      <c r="Q166" s="97">
        <f t="shared" si="67"/>
        <v>0</v>
      </c>
      <c r="R166" s="97">
        <f t="shared" si="67"/>
        <v>0</v>
      </c>
      <c r="S166" s="97">
        <f t="shared" si="67"/>
        <v>0</v>
      </c>
      <c r="T166" s="97">
        <f t="shared" si="67"/>
        <v>0</v>
      </c>
      <c r="U166" s="97">
        <f t="shared" si="67"/>
        <v>0</v>
      </c>
      <c r="V166" s="97">
        <f t="shared" si="67"/>
        <v>0</v>
      </c>
      <c r="W166" s="97">
        <f t="shared" si="67"/>
        <v>0</v>
      </c>
      <c r="X166" s="97">
        <f t="shared" si="67"/>
        <v>0</v>
      </c>
      <c r="Y166" s="97">
        <f t="shared" si="67"/>
        <v>0</v>
      </c>
      <c r="Z166" s="97">
        <f t="shared" si="67"/>
        <v>0</v>
      </c>
      <c r="AA166" s="97">
        <f t="shared" si="67"/>
        <v>0</v>
      </c>
      <c r="AB166" s="97">
        <f t="shared" si="67"/>
        <v>0</v>
      </c>
      <c r="AC166" s="97">
        <f t="shared" si="67"/>
        <v>0</v>
      </c>
      <c r="AD166" s="97">
        <f t="shared" si="67"/>
        <v>0</v>
      </c>
      <c r="AE166" s="97">
        <f t="shared" si="67"/>
        <v>0</v>
      </c>
      <c r="AF166" s="42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06" t="s">
        <v>27</v>
      </c>
      <c r="B167" s="97">
        <f>B148</f>
        <v>0</v>
      </c>
      <c r="C167" s="97">
        <f t="shared" si="66"/>
        <v>0</v>
      </c>
      <c r="D167" s="97">
        <f t="shared" si="66"/>
        <v>0</v>
      </c>
      <c r="E167" s="97">
        <f t="shared" si="66"/>
        <v>0</v>
      </c>
      <c r="F167" s="119">
        <f>IFERROR(E167/B167*100,0)</f>
        <v>0</v>
      </c>
      <c r="G167" s="119">
        <f>IFERROR(E167/C167*100,0)</f>
        <v>0</v>
      </c>
      <c r="H167" s="97">
        <f t="shared" si="67"/>
        <v>0</v>
      </c>
      <c r="I167" s="97">
        <f t="shared" si="67"/>
        <v>0</v>
      </c>
      <c r="J167" s="97">
        <f t="shared" si="67"/>
        <v>0</v>
      </c>
      <c r="K167" s="97">
        <f t="shared" si="67"/>
        <v>0</v>
      </c>
      <c r="L167" s="97">
        <f t="shared" si="67"/>
        <v>0</v>
      </c>
      <c r="M167" s="97">
        <f t="shared" si="67"/>
        <v>0</v>
      </c>
      <c r="N167" s="97">
        <f t="shared" si="67"/>
        <v>0</v>
      </c>
      <c r="O167" s="97">
        <f t="shared" si="67"/>
        <v>0</v>
      </c>
      <c r="P167" s="97">
        <f t="shared" si="67"/>
        <v>0</v>
      </c>
      <c r="Q167" s="97">
        <f t="shared" si="67"/>
        <v>0</v>
      </c>
      <c r="R167" s="97">
        <f t="shared" si="67"/>
        <v>0</v>
      </c>
      <c r="S167" s="97">
        <f t="shared" si="67"/>
        <v>0</v>
      </c>
      <c r="T167" s="97">
        <f t="shared" si="67"/>
        <v>0</v>
      </c>
      <c r="U167" s="97">
        <f t="shared" si="67"/>
        <v>0</v>
      </c>
      <c r="V167" s="97">
        <f t="shared" si="67"/>
        <v>0</v>
      </c>
      <c r="W167" s="97">
        <f t="shared" si="67"/>
        <v>0</v>
      </c>
      <c r="X167" s="97">
        <f t="shared" si="67"/>
        <v>0</v>
      </c>
      <c r="Y167" s="97">
        <f t="shared" si="67"/>
        <v>0</v>
      </c>
      <c r="Z167" s="97">
        <f t="shared" si="67"/>
        <v>0</v>
      </c>
      <c r="AA167" s="97">
        <f t="shared" si="67"/>
        <v>0</v>
      </c>
      <c r="AB167" s="97">
        <f t="shared" si="67"/>
        <v>0</v>
      </c>
      <c r="AC167" s="97">
        <f t="shared" si="67"/>
        <v>0</v>
      </c>
      <c r="AD167" s="97">
        <f t="shared" si="67"/>
        <v>0</v>
      </c>
      <c r="AE167" s="97">
        <f t="shared" si="67"/>
        <v>0</v>
      </c>
      <c r="AF167" s="42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106" t="s">
        <v>118</v>
      </c>
      <c r="B168" s="97">
        <f>B150</f>
        <v>0</v>
      </c>
      <c r="C168" s="97">
        <f>C150</f>
        <v>0</v>
      </c>
      <c r="D168" s="97">
        <f>D150</f>
        <v>0</v>
      </c>
      <c r="E168" s="97">
        <f>E150</f>
        <v>0</v>
      </c>
      <c r="F168" s="119">
        <f>IFERROR(E168/B168*100,0)</f>
        <v>0</v>
      </c>
      <c r="G168" s="119">
        <f>IFERROR(E168/C168*100,0)</f>
        <v>0</v>
      </c>
      <c r="H168" s="97">
        <f t="shared" ref="H168:AE168" si="68">H150</f>
        <v>0</v>
      </c>
      <c r="I168" s="97">
        <f t="shared" si="68"/>
        <v>0</v>
      </c>
      <c r="J168" s="97">
        <f t="shared" si="68"/>
        <v>0</v>
      </c>
      <c r="K168" s="97">
        <f t="shared" si="68"/>
        <v>0</v>
      </c>
      <c r="L168" s="97">
        <f t="shared" si="68"/>
        <v>0</v>
      </c>
      <c r="M168" s="97">
        <f t="shared" si="68"/>
        <v>0</v>
      </c>
      <c r="N168" s="97">
        <f t="shared" si="68"/>
        <v>0</v>
      </c>
      <c r="O168" s="97">
        <f t="shared" si="68"/>
        <v>0</v>
      </c>
      <c r="P168" s="97">
        <f t="shared" si="68"/>
        <v>0</v>
      </c>
      <c r="Q168" s="97">
        <f t="shared" si="68"/>
        <v>0</v>
      </c>
      <c r="R168" s="97">
        <f t="shared" si="68"/>
        <v>0</v>
      </c>
      <c r="S168" s="97">
        <f t="shared" si="68"/>
        <v>0</v>
      </c>
      <c r="T168" s="97">
        <f t="shared" si="68"/>
        <v>0</v>
      </c>
      <c r="U168" s="97">
        <f t="shared" si="68"/>
        <v>0</v>
      </c>
      <c r="V168" s="97">
        <f t="shared" si="68"/>
        <v>0</v>
      </c>
      <c r="W168" s="97">
        <f t="shared" si="68"/>
        <v>0</v>
      </c>
      <c r="X168" s="97">
        <f t="shared" si="68"/>
        <v>0</v>
      </c>
      <c r="Y168" s="97">
        <f t="shared" si="68"/>
        <v>0</v>
      </c>
      <c r="Z168" s="97">
        <f t="shared" si="68"/>
        <v>0</v>
      </c>
      <c r="AA168" s="97">
        <f t="shared" si="68"/>
        <v>0</v>
      </c>
      <c r="AB168" s="97">
        <f t="shared" si="68"/>
        <v>0</v>
      </c>
      <c r="AC168" s="97">
        <f t="shared" si="68"/>
        <v>0</v>
      </c>
      <c r="AD168" s="97">
        <f t="shared" si="68"/>
        <v>0</v>
      </c>
      <c r="AE168" s="97">
        <f t="shared" si="68"/>
        <v>0</v>
      </c>
      <c r="AF168" s="42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20.25" x14ac:dyDescent="0.25">
      <c r="A169" s="174" t="s">
        <v>34</v>
      </c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6"/>
      <c r="AE169" s="121"/>
      <c r="AF169" s="35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20.25" x14ac:dyDescent="0.25">
      <c r="A170" s="86" t="s">
        <v>113</v>
      </c>
      <c r="B170" s="103"/>
      <c r="C170" s="103"/>
      <c r="D170" s="103"/>
      <c r="E170" s="103"/>
      <c r="F170" s="104"/>
      <c r="G170" s="104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42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56" t="s">
        <v>148</v>
      </c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8"/>
      <c r="AF171" s="35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3">
      <c r="A172" s="19" t="s">
        <v>25</v>
      </c>
      <c r="B172" s="46">
        <f>B173</f>
        <v>11</v>
      </c>
      <c r="C172" s="46">
        <f t="shared" ref="C172:AE172" si="69">C173</f>
        <v>11</v>
      </c>
      <c r="D172" s="46">
        <f t="shared" si="69"/>
        <v>11</v>
      </c>
      <c r="E172" s="46">
        <f t="shared" si="69"/>
        <v>11</v>
      </c>
      <c r="F172" s="117">
        <f>E172/B172*100</f>
        <v>100</v>
      </c>
      <c r="G172" s="117">
        <f>E172/C172*100</f>
        <v>100</v>
      </c>
      <c r="H172" s="47">
        <f t="shared" si="69"/>
        <v>2</v>
      </c>
      <c r="I172" s="47">
        <f t="shared" si="69"/>
        <v>2</v>
      </c>
      <c r="J172" s="47">
        <f t="shared" si="69"/>
        <v>2</v>
      </c>
      <c r="K172" s="47">
        <f t="shared" si="69"/>
        <v>2</v>
      </c>
      <c r="L172" s="47">
        <f t="shared" si="69"/>
        <v>0</v>
      </c>
      <c r="M172" s="47">
        <f t="shared" si="69"/>
        <v>0</v>
      </c>
      <c r="N172" s="47">
        <f t="shared" si="69"/>
        <v>3</v>
      </c>
      <c r="O172" s="47">
        <f t="shared" si="69"/>
        <v>3</v>
      </c>
      <c r="P172" s="47">
        <f t="shared" si="69"/>
        <v>0</v>
      </c>
      <c r="Q172" s="47">
        <f t="shared" si="69"/>
        <v>0</v>
      </c>
      <c r="R172" s="47">
        <f t="shared" si="69"/>
        <v>0</v>
      </c>
      <c r="S172" s="47">
        <f t="shared" si="69"/>
        <v>0</v>
      </c>
      <c r="T172" s="47">
        <f t="shared" si="69"/>
        <v>0</v>
      </c>
      <c r="U172" s="47">
        <f t="shared" si="69"/>
        <v>0</v>
      </c>
      <c r="V172" s="47">
        <f t="shared" si="69"/>
        <v>2</v>
      </c>
      <c r="W172" s="47">
        <f t="shared" si="69"/>
        <v>2</v>
      </c>
      <c r="X172" s="47">
        <f t="shared" si="69"/>
        <v>0</v>
      </c>
      <c r="Y172" s="47">
        <f t="shared" si="69"/>
        <v>0</v>
      </c>
      <c r="Z172" s="47">
        <f t="shared" si="69"/>
        <v>0</v>
      </c>
      <c r="AA172" s="47">
        <f t="shared" si="69"/>
        <v>0</v>
      </c>
      <c r="AB172" s="47">
        <f t="shared" si="69"/>
        <v>2</v>
      </c>
      <c r="AC172" s="47">
        <f t="shared" si="69"/>
        <v>0</v>
      </c>
      <c r="AD172" s="47">
        <f t="shared" si="69"/>
        <v>0</v>
      </c>
      <c r="AE172" s="47">
        <f t="shared" si="69"/>
        <v>2</v>
      </c>
      <c r="AF172" s="48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1" t="s">
        <v>27</v>
      </c>
      <c r="B173" s="22">
        <f>B176</f>
        <v>11</v>
      </c>
      <c r="C173" s="22">
        <f>C176</f>
        <v>11</v>
      </c>
      <c r="D173" s="22">
        <f>D176</f>
        <v>11</v>
      </c>
      <c r="E173" s="22">
        <f>E176</f>
        <v>11</v>
      </c>
      <c r="F173" s="122">
        <f>E173/B173*100</f>
        <v>100</v>
      </c>
      <c r="G173" s="122">
        <f>E173/C173*100</f>
        <v>100</v>
      </c>
      <c r="H173" s="22">
        <f>H176</f>
        <v>2</v>
      </c>
      <c r="I173" s="22">
        <f t="shared" ref="I173:AE173" si="70">I176</f>
        <v>2</v>
      </c>
      <c r="J173" s="22">
        <f t="shared" si="70"/>
        <v>2</v>
      </c>
      <c r="K173" s="22">
        <f t="shared" si="70"/>
        <v>2</v>
      </c>
      <c r="L173" s="22">
        <f t="shared" si="70"/>
        <v>0</v>
      </c>
      <c r="M173" s="22">
        <f t="shared" si="70"/>
        <v>0</v>
      </c>
      <c r="N173" s="22">
        <f t="shared" si="70"/>
        <v>3</v>
      </c>
      <c r="O173" s="22">
        <f t="shared" si="70"/>
        <v>3</v>
      </c>
      <c r="P173" s="22">
        <f t="shared" si="70"/>
        <v>0</v>
      </c>
      <c r="Q173" s="22">
        <f t="shared" si="70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2</v>
      </c>
      <c r="W173" s="22">
        <f t="shared" si="70"/>
        <v>2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2</v>
      </c>
      <c r="AC173" s="22">
        <f t="shared" si="70"/>
        <v>0</v>
      </c>
      <c r="AD173" s="22">
        <f t="shared" si="70"/>
        <v>0</v>
      </c>
      <c r="AE173" s="22">
        <f t="shared" si="70"/>
        <v>2</v>
      </c>
      <c r="AF173" s="35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25">
      <c r="A174" s="159" t="s">
        <v>149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1"/>
      <c r="AF174" s="35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19" t="s">
        <v>25</v>
      </c>
      <c r="B175" s="46">
        <f>B176</f>
        <v>11</v>
      </c>
      <c r="C175" s="46">
        <f t="shared" ref="C175:AE175" si="71">C176</f>
        <v>11</v>
      </c>
      <c r="D175" s="46">
        <f t="shared" si="71"/>
        <v>11</v>
      </c>
      <c r="E175" s="46">
        <f t="shared" si="71"/>
        <v>11</v>
      </c>
      <c r="F175" s="123">
        <f>E175/B175*100</f>
        <v>100</v>
      </c>
      <c r="G175" s="123">
        <f>E175/C175*100</f>
        <v>100</v>
      </c>
      <c r="H175" s="47">
        <f t="shared" si="71"/>
        <v>2</v>
      </c>
      <c r="I175" s="47">
        <f t="shared" si="71"/>
        <v>2</v>
      </c>
      <c r="J175" s="47">
        <f t="shared" si="71"/>
        <v>2</v>
      </c>
      <c r="K175" s="47">
        <f t="shared" si="71"/>
        <v>2</v>
      </c>
      <c r="L175" s="47">
        <f t="shared" si="71"/>
        <v>0</v>
      </c>
      <c r="M175" s="47">
        <f t="shared" si="71"/>
        <v>0</v>
      </c>
      <c r="N175" s="47">
        <f t="shared" si="71"/>
        <v>3</v>
      </c>
      <c r="O175" s="47">
        <f t="shared" si="71"/>
        <v>3</v>
      </c>
      <c r="P175" s="47">
        <f t="shared" si="71"/>
        <v>0</v>
      </c>
      <c r="Q175" s="47">
        <f t="shared" si="71"/>
        <v>0</v>
      </c>
      <c r="R175" s="47">
        <f t="shared" si="71"/>
        <v>0</v>
      </c>
      <c r="S175" s="47">
        <f t="shared" si="71"/>
        <v>0</v>
      </c>
      <c r="T175" s="47">
        <f t="shared" si="71"/>
        <v>0</v>
      </c>
      <c r="U175" s="47">
        <f t="shared" si="71"/>
        <v>0</v>
      </c>
      <c r="V175" s="47">
        <f t="shared" si="71"/>
        <v>2</v>
      </c>
      <c r="W175" s="47">
        <f t="shared" si="71"/>
        <v>2</v>
      </c>
      <c r="X175" s="47">
        <f t="shared" si="71"/>
        <v>0</v>
      </c>
      <c r="Y175" s="47">
        <f t="shared" si="71"/>
        <v>0</v>
      </c>
      <c r="Z175" s="47">
        <f t="shared" si="71"/>
        <v>0</v>
      </c>
      <c r="AA175" s="47">
        <f t="shared" si="71"/>
        <v>0</v>
      </c>
      <c r="AB175" s="47">
        <f t="shared" si="71"/>
        <v>2</v>
      </c>
      <c r="AC175" s="47">
        <f t="shared" si="71"/>
        <v>0</v>
      </c>
      <c r="AD175" s="47">
        <f t="shared" si="71"/>
        <v>0</v>
      </c>
      <c r="AE175" s="47">
        <f t="shared" si="71"/>
        <v>2</v>
      </c>
      <c r="AF175" s="48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76.5" customHeight="1" x14ac:dyDescent="0.3">
      <c r="A176" s="21" t="s">
        <v>27</v>
      </c>
      <c r="B176" s="22">
        <f>H176+J176+L176+N176+P176+R176+T176+V176+X176+Z176+AB176+AD176</f>
        <v>11</v>
      </c>
      <c r="C176" s="28">
        <f>H176+J176+L176+N176+P176+R176+T176+V176+X176+Z176+AB176+AD176</f>
        <v>11</v>
      </c>
      <c r="D176" s="22">
        <f>E176</f>
        <v>11</v>
      </c>
      <c r="E176" s="27">
        <f>I176+K176+M176+O176+Q176+S176+U176+W176+Y176+AA176+AC176+AE176</f>
        <v>11</v>
      </c>
      <c r="F176" s="124">
        <f>E176/B176*100</f>
        <v>100</v>
      </c>
      <c r="G176" s="124">
        <f>E176/C176*100</f>
        <v>100</v>
      </c>
      <c r="H176" s="13">
        <v>2</v>
      </c>
      <c r="I176" s="13">
        <v>2</v>
      </c>
      <c r="J176" s="13">
        <v>2</v>
      </c>
      <c r="K176" s="13">
        <v>2</v>
      </c>
      <c r="L176" s="13"/>
      <c r="M176" s="13"/>
      <c r="N176" s="13">
        <v>3</v>
      </c>
      <c r="O176" s="13">
        <v>3</v>
      </c>
      <c r="P176" s="13"/>
      <c r="Q176" s="13"/>
      <c r="R176" s="13"/>
      <c r="S176" s="13"/>
      <c r="T176" s="13"/>
      <c r="U176" s="13"/>
      <c r="V176" s="13">
        <v>2</v>
      </c>
      <c r="W176" s="13">
        <v>2</v>
      </c>
      <c r="X176" s="13"/>
      <c r="Y176" s="13"/>
      <c r="Z176" s="13"/>
      <c r="AA176" s="13"/>
      <c r="AB176" s="13">
        <v>2</v>
      </c>
      <c r="AC176" s="13"/>
      <c r="AD176" s="13"/>
      <c r="AE176" s="13">
        <v>2</v>
      </c>
      <c r="AF176" s="35" t="s">
        <v>97</v>
      </c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76.5" customHeight="1" x14ac:dyDescent="0.25">
      <c r="A177" s="129" t="s">
        <v>150</v>
      </c>
      <c r="B177" s="137"/>
      <c r="C177" s="138"/>
      <c r="D177" s="137"/>
      <c r="E177" s="139"/>
      <c r="F177" s="140"/>
      <c r="G177" s="140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2"/>
      <c r="AF177" s="35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41.25" customHeight="1" x14ac:dyDescent="0.3">
      <c r="A178" s="19" t="s">
        <v>25</v>
      </c>
      <c r="B178" s="46">
        <f>B179+B180</f>
        <v>373.9</v>
      </c>
      <c r="C178" s="46">
        <f>C179+C180</f>
        <v>373.9</v>
      </c>
      <c r="D178" s="46">
        <f>D179+D180</f>
        <v>371.70000000000005</v>
      </c>
      <c r="E178" s="143">
        <f>E179+E180</f>
        <v>371.70000000000005</v>
      </c>
      <c r="F178" s="117">
        <f>E178/B178*100</f>
        <v>99.411607381652871</v>
      </c>
      <c r="G178" s="117">
        <f>E178/C178*100</f>
        <v>99.411607381652871</v>
      </c>
      <c r="H178" s="144">
        <f t="shared" ref="H178:AC178" si="72">H180</f>
        <v>0</v>
      </c>
      <c r="I178" s="144">
        <f t="shared" si="72"/>
        <v>0</v>
      </c>
      <c r="J178" s="144">
        <f t="shared" si="72"/>
        <v>0</v>
      </c>
      <c r="K178" s="144">
        <f t="shared" si="72"/>
        <v>0</v>
      </c>
      <c r="L178" s="144">
        <f t="shared" si="72"/>
        <v>0</v>
      </c>
      <c r="M178" s="144">
        <f t="shared" si="72"/>
        <v>0</v>
      </c>
      <c r="N178" s="144">
        <f t="shared" si="72"/>
        <v>0</v>
      </c>
      <c r="O178" s="144">
        <f t="shared" si="72"/>
        <v>0</v>
      </c>
      <c r="P178" s="144">
        <f t="shared" si="72"/>
        <v>0</v>
      </c>
      <c r="Q178" s="144">
        <f t="shared" si="72"/>
        <v>0</v>
      </c>
      <c r="R178" s="144">
        <f t="shared" si="72"/>
        <v>0</v>
      </c>
      <c r="S178" s="144">
        <f t="shared" si="72"/>
        <v>0</v>
      </c>
      <c r="T178" s="144">
        <f t="shared" si="72"/>
        <v>0</v>
      </c>
      <c r="U178" s="144">
        <f t="shared" si="72"/>
        <v>0</v>
      </c>
      <c r="V178" s="144">
        <f t="shared" si="72"/>
        <v>0</v>
      </c>
      <c r="W178" s="144">
        <f t="shared" si="72"/>
        <v>0</v>
      </c>
      <c r="X178" s="144">
        <f t="shared" si="72"/>
        <v>0</v>
      </c>
      <c r="Y178" s="144">
        <f t="shared" si="72"/>
        <v>0</v>
      </c>
      <c r="Z178" s="144">
        <f t="shared" si="72"/>
        <v>0</v>
      </c>
      <c r="AA178" s="144">
        <f t="shared" si="72"/>
        <v>0</v>
      </c>
      <c r="AB178" s="144">
        <f t="shared" si="72"/>
        <v>0</v>
      </c>
      <c r="AC178" s="144">
        <f t="shared" si="72"/>
        <v>0</v>
      </c>
      <c r="AD178" s="13">
        <f>AD179+AD180</f>
        <v>373.9</v>
      </c>
      <c r="AE178" s="13">
        <f>AE179+AE180</f>
        <v>371.70000000000005</v>
      </c>
      <c r="AF178" s="48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41.25" customHeight="1" x14ac:dyDescent="0.3">
      <c r="A179" s="21" t="s">
        <v>28</v>
      </c>
      <c r="B179" s="22">
        <f>H179+J179+L179+N179+P179+R179+T179+V179+X179+Z179+AB179+AD179</f>
        <v>145.9</v>
      </c>
      <c r="C179" s="28">
        <f>H179+J179+L179+N179+P179+R179+T179+V179+X179+Z179+AB179+AD179</f>
        <v>145.9</v>
      </c>
      <c r="D179" s="22">
        <f>E179</f>
        <v>145.9</v>
      </c>
      <c r="E179" s="27">
        <f>I179+K179+M179+O179+Q179+S179+U179+W179+Y179+AA179+AC179+AE179</f>
        <v>145.9</v>
      </c>
      <c r="F179" s="124">
        <f>E179/B179*100</f>
        <v>100</v>
      </c>
      <c r="G179" s="124">
        <f>E179/C179*100</f>
        <v>100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>
        <v>145.9</v>
      </c>
      <c r="AE179" s="13">
        <v>145.9</v>
      </c>
      <c r="AF179" s="35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41.25" customHeight="1" x14ac:dyDescent="0.3">
      <c r="A180" s="21" t="s">
        <v>26</v>
      </c>
      <c r="B180" s="22">
        <f>H180+J180+L180+N180+P180+R180+T180+V180+X180+Z180+AB180+AD180</f>
        <v>228</v>
      </c>
      <c r="C180" s="28">
        <f>H180+J180+L180+N180+P180+R180+T180+V180+X180+Z180+AB180+AD180</f>
        <v>228</v>
      </c>
      <c r="D180" s="22">
        <f>E180</f>
        <v>225.8</v>
      </c>
      <c r="E180" s="27">
        <f>I180+K180+M180+O180+Q180+S180+U180+W180+Y180+AA180+AC180+AE180</f>
        <v>225.8</v>
      </c>
      <c r="F180" s="124">
        <f>E180/B180*100</f>
        <v>99.035087719298247</v>
      </c>
      <c r="G180" s="124">
        <f>E180/C180*100</f>
        <v>99.035087719298247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>
        <v>228</v>
      </c>
      <c r="AE180" s="13">
        <v>225.8</v>
      </c>
      <c r="AF180" s="35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67.25" customHeight="1" x14ac:dyDescent="0.25">
      <c r="A181" s="134" t="s">
        <v>151</v>
      </c>
      <c r="B181" s="137"/>
      <c r="C181" s="138"/>
      <c r="D181" s="137"/>
      <c r="E181" s="139"/>
      <c r="F181" s="140"/>
      <c r="G181" s="140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2"/>
      <c r="AF181" s="35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36.75" customHeight="1" x14ac:dyDescent="0.3">
      <c r="A182" s="19" t="s">
        <v>25</v>
      </c>
      <c r="B182" s="46">
        <f>B183+B184</f>
        <v>373.9</v>
      </c>
      <c r="C182" s="46">
        <f>C183+C184</f>
        <v>373.9</v>
      </c>
      <c r="D182" s="46">
        <f>D183+D184</f>
        <v>371.70000000000005</v>
      </c>
      <c r="E182" s="145">
        <f>E183+E184</f>
        <v>371.70000000000005</v>
      </c>
      <c r="F182" s="123">
        <f>E182/B182*100</f>
        <v>99.411607381652871</v>
      </c>
      <c r="G182" s="123">
        <f>E182/C182*100</f>
        <v>99.411607381652871</v>
      </c>
      <c r="H182" s="144">
        <f t="shared" ref="H182:AC182" si="73">H183</f>
        <v>0</v>
      </c>
      <c r="I182" s="144">
        <f t="shared" si="73"/>
        <v>0</v>
      </c>
      <c r="J182" s="144">
        <f t="shared" si="73"/>
        <v>0</v>
      </c>
      <c r="K182" s="144">
        <f t="shared" si="73"/>
        <v>0</v>
      </c>
      <c r="L182" s="144">
        <f t="shared" si="73"/>
        <v>0</v>
      </c>
      <c r="M182" s="144">
        <f t="shared" si="73"/>
        <v>0</v>
      </c>
      <c r="N182" s="144">
        <f t="shared" si="73"/>
        <v>0</v>
      </c>
      <c r="O182" s="144">
        <f t="shared" si="73"/>
        <v>0</v>
      </c>
      <c r="P182" s="144">
        <f t="shared" si="73"/>
        <v>0</v>
      </c>
      <c r="Q182" s="144">
        <f t="shared" si="73"/>
        <v>0</v>
      </c>
      <c r="R182" s="144">
        <f t="shared" si="73"/>
        <v>0</v>
      </c>
      <c r="S182" s="144">
        <f t="shared" si="73"/>
        <v>0</v>
      </c>
      <c r="T182" s="144">
        <f t="shared" si="73"/>
        <v>0</v>
      </c>
      <c r="U182" s="144">
        <f t="shared" si="73"/>
        <v>0</v>
      </c>
      <c r="V182" s="144">
        <f t="shared" si="73"/>
        <v>0</v>
      </c>
      <c r="W182" s="144">
        <f t="shared" si="73"/>
        <v>0</v>
      </c>
      <c r="X182" s="144">
        <f t="shared" si="73"/>
        <v>0</v>
      </c>
      <c r="Y182" s="144">
        <f t="shared" si="73"/>
        <v>0</v>
      </c>
      <c r="Z182" s="144">
        <f t="shared" si="73"/>
        <v>0</v>
      </c>
      <c r="AA182" s="144">
        <f t="shared" si="73"/>
        <v>0</v>
      </c>
      <c r="AB182" s="144">
        <f t="shared" si="73"/>
        <v>0</v>
      </c>
      <c r="AC182" s="144">
        <f t="shared" si="73"/>
        <v>0</v>
      </c>
      <c r="AD182" s="13">
        <f>AD183+AD184</f>
        <v>373.9</v>
      </c>
      <c r="AE182" s="13">
        <f>AE183+AE184</f>
        <v>371.70000000000005</v>
      </c>
      <c r="AF182" s="48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36.75" customHeight="1" x14ac:dyDescent="0.3">
      <c r="A183" s="21" t="s">
        <v>28</v>
      </c>
      <c r="B183" s="22">
        <f>H183+J183+L183+N183+P183+R183+T183+V183+X183+Z183+AB183+AD183</f>
        <v>145.9</v>
      </c>
      <c r="C183" s="28">
        <f>H183+J183+L183+N183+P183+R183+T183+V183+X183+Z183+AB183+AD183</f>
        <v>145.9</v>
      </c>
      <c r="D183" s="22">
        <f>E183</f>
        <v>145.9</v>
      </c>
      <c r="E183" s="27">
        <f>I183+K183+M183+O183+Q183+S183+U183+W183+Y183+AA183+AC183+AE183</f>
        <v>145.9</v>
      </c>
      <c r="F183" s="124">
        <f>E183/B183*100</f>
        <v>100</v>
      </c>
      <c r="G183" s="124">
        <f>E183/C183*100</f>
        <v>100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>
        <v>145.9</v>
      </c>
      <c r="AE183" s="13">
        <v>145.9</v>
      </c>
      <c r="AF183" s="35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36.75" customHeight="1" x14ac:dyDescent="0.3">
      <c r="A184" s="21" t="s">
        <v>26</v>
      </c>
      <c r="B184" s="22">
        <f>H184+J184+L184+N184+P184+R184+T184+V184+X184+Z184+AB184+AD184</f>
        <v>228</v>
      </c>
      <c r="C184" s="28">
        <f>H184+J184+L184+N184+P184+R184+T184+V184+X184+Z184+AB184+AD184</f>
        <v>228</v>
      </c>
      <c r="D184" s="22">
        <f>E184</f>
        <v>225.8</v>
      </c>
      <c r="E184" s="27">
        <f>I184+K184+M184+O184+Q184+S184+U184+W184+Y184+AA184+AC184+AE184</f>
        <v>225.8</v>
      </c>
      <c r="F184" s="124">
        <f>E184/B184*100</f>
        <v>99.035087719298247</v>
      </c>
      <c r="G184" s="124">
        <f>E184/C184*100</f>
        <v>99.035087719298247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>
        <v>228</v>
      </c>
      <c r="AE184" s="13">
        <v>225.8</v>
      </c>
      <c r="AF184" s="35"/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76.5" customHeight="1" x14ac:dyDescent="0.3">
      <c r="A185" s="146"/>
      <c r="B185" s="137"/>
      <c r="C185" s="138"/>
      <c r="D185" s="137"/>
      <c r="E185" s="139"/>
      <c r="F185" s="140"/>
      <c r="G185" s="140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2"/>
      <c r="AF185" s="133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20.25" x14ac:dyDescent="0.25">
      <c r="A186" s="89" t="s">
        <v>114</v>
      </c>
      <c r="B186" s="90"/>
      <c r="C186" s="91"/>
      <c r="D186" s="91"/>
      <c r="E186" s="90"/>
      <c r="F186" s="92"/>
      <c r="G186" s="92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4"/>
      <c r="AF186" s="133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20.25" x14ac:dyDescent="0.25">
      <c r="A187" s="156" t="s">
        <v>77</v>
      </c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8"/>
      <c r="AF187" s="35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19" t="s">
        <v>25</v>
      </c>
      <c r="B188" s="26">
        <f>H188+J188+L188+N188+P188+R188+T188+V188+X188+Z188+AB188+AD188</f>
        <v>936.90000000000009</v>
      </c>
      <c r="C188" s="26">
        <f>SUM(C189:C192)</f>
        <v>936.90000000000009</v>
      </c>
      <c r="D188" s="26">
        <f>SUM(D189:D192)</f>
        <v>588.70000000000005</v>
      </c>
      <c r="E188" s="26">
        <f>SUM(E189:E192)</f>
        <v>588.70000000000005</v>
      </c>
      <c r="F188" s="25">
        <f>E188/B188*100</f>
        <v>62.834880990500587</v>
      </c>
      <c r="G188" s="25">
        <f>E188/C188*100</f>
        <v>62.834880990500587</v>
      </c>
      <c r="H188" s="13">
        <f>SUM(H189:H192)</f>
        <v>0</v>
      </c>
      <c r="I188" s="13">
        <f t="shared" ref="I188:AE188" si="74">SUM(I189:I192)</f>
        <v>0</v>
      </c>
      <c r="J188" s="13">
        <f t="shared" si="74"/>
        <v>69.099999999999994</v>
      </c>
      <c r="K188" s="13">
        <f t="shared" si="74"/>
        <v>69.099999999999994</v>
      </c>
      <c r="L188" s="13">
        <f t="shared" si="74"/>
        <v>418.4</v>
      </c>
      <c r="M188" s="13">
        <f t="shared" si="74"/>
        <v>135.19999999999999</v>
      </c>
      <c r="N188" s="13">
        <f t="shared" si="74"/>
        <v>138.19999999999999</v>
      </c>
      <c r="O188" s="13">
        <f t="shared" si="74"/>
        <v>158.9</v>
      </c>
      <c r="P188" s="13">
        <f t="shared" si="74"/>
        <v>11.6</v>
      </c>
      <c r="Q188" s="13">
        <f t="shared" si="74"/>
        <v>0</v>
      </c>
      <c r="R188" s="13">
        <f t="shared" si="74"/>
        <v>0</v>
      </c>
      <c r="S188" s="13">
        <f t="shared" si="74"/>
        <v>20</v>
      </c>
      <c r="T188" s="13">
        <f t="shared" si="74"/>
        <v>0</v>
      </c>
      <c r="U188" s="13">
        <f t="shared" si="74"/>
        <v>0</v>
      </c>
      <c r="V188" s="13">
        <f t="shared" si="74"/>
        <v>18.100000000000001</v>
      </c>
      <c r="W188" s="13">
        <f t="shared" si="74"/>
        <v>140</v>
      </c>
      <c r="X188" s="13">
        <f t="shared" si="74"/>
        <v>271.5</v>
      </c>
      <c r="Y188" s="13">
        <f t="shared" si="74"/>
        <v>65.5</v>
      </c>
      <c r="Z188" s="13">
        <f t="shared" si="74"/>
        <v>10</v>
      </c>
      <c r="AA188" s="13">
        <f t="shared" si="74"/>
        <v>0</v>
      </c>
      <c r="AB188" s="13">
        <f t="shared" si="74"/>
        <v>0</v>
      </c>
      <c r="AC188" s="13">
        <f t="shared" si="74"/>
        <v>0</v>
      </c>
      <c r="AD188" s="13">
        <f t="shared" si="74"/>
        <v>0</v>
      </c>
      <c r="AE188" s="13">
        <f t="shared" si="74"/>
        <v>0</v>
      </c>
      <c r="AF188" s="35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1" t="s">
        <v>26</v>
      </c>
      <c r="B189" s="27">
        <f>H189+J189+L189+N189+P189+R189+T189+V189+X189+Z189+AB189+AD189</f>
        <v>0</v>
      </c>
      <c r="C189" s="28">
        <f t="shared" ref="C189:E192" si="75">C195+C201</f>
        <v>0</v>
      </c>
      <c r="D189" s="28">
        <f t="shared" si="75"/>
        <v>0</v>
      </c>
      <c r="E189" s="28">
        <f t="shared" si="75"/>
        <v>0</v>
      </c>
      <c r="F189" s="119">
        <f>IFERROR(E189/B189*100,0)</f>
        <v>0</v>
      </c>
      <c r="G189" s="119">
        <f>IFERROR(E189/C189*100,0)</f>
        <v>0</v>
      </c>
      <c r="H189" s="22">
        <f>H195+H201</f>
        <v>0</v>
      </c>
      <c r="I189" s="22">
        <f t="shared" ref="I189:AE192" si="76">I195+I201</f>
        <v>0</v>
      </c>
      <c r="J189" s="22">
        <f t="shared" si="76"/>
        <v>0</v>
      </c>
      <c r="K189" s="22">
        <f t="shared" si="76"/>
        <v>0</v>
      </c>
      <c r="L189" s="22">
        <f t="shared" si="76"/>
        <v>0</v>
      </c>
      <c r="M189" s="22">
        <f t="shared" si="76"/>
        <v>0</v>
      </c>
      <c r="N189" s="22">
        <f t="shared" si="76"/>
        <v>0</v>
      </c>
      <c r="O189" s="22">
        <f t="shared" si="76"/>
        <v>0</v>
      </c>
      <c r="P189" s="22">
        <f t="shared" si="76"/>
        <v>0</v>
      </c>
      <c r="Q189" s="22">
        <f t="shared" si="76"/>
        <v>0</v>
      </c>
      <c r="R189" s="22">
        <f t="shared" si="76"/>
        <v>0</v>
      </c>
      <c r="S189" s="22">
        <f t="shared" si="76"/>
        <v>0</v>
      </c>
      <c r="T189" s="22">
        <f t="shared" si="76"/>
        <v>0</v>
      </c>
      <c r="U189" s="22">
        <f t="shared" si="76"/>
        <v>0</v>
      </c>
      <c r="V189" s="22">
        <f t="shared" si="76"/>
        <v>0</v>
      </c>
      <c r="W189" s="22">
        <f t="shared" si="76"/>
        <v>0</v>
      </c>
      <c r="X189" s="22">
        <f t="shared" si="76"/>
        <v>0</v>
      </c>
      <c r="Y189" s="22">
        <f t="shared" si="76"/>
        <v>0</v>
      </c>
      <c r="Z189" s="22">
        <f t="shared" si="76"/>
        <v>0</v>
      </c>
      <c r="AA189" s="22">
        <f t="shared" si="76"/>
        <v>0</v>
      </c>
      <c r="AB189" s="22">
        <f t="shared" si="76"/>
        <v>0</v>
      </c>
      <c r="AC189" s="22">
        <f t="shared" si="76"/>
        <v>0</v>
      </c>
      <c r="AD189" s="22">
        <f t="shared" si="76"/>
        <v>0</v>
      </c>
      <c r="AE189" s="22">
        <f t="shared" si="76"/>
        <v>0</v>
      </c>
      <c r="AF189" s="35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3">
      <c r="A190" s="21" t="s">
        <v>27</v>
      </c>
      <c r="B190" s="27">
        <f>H190+J190+L190+N190+P190+R190+T190+V190+X190+Z190+AB190+AD190</f>
        <v>936.90000000000009</v>
      </c>
      <c r="C190" s="28">
        <f t="shared" si="75"/>
        <v>936.90000000000009</v>
      </c>
      <c r="D190" s="28">
        <f t="shared" si="75"/>
        <v>588.70000000000005</v>
      </c>
      <c r="E190" s="28">
        <f t="shared" si="75"/>
        <v>588.70000000000005</v>
      </c>
      <c r="F190" s="119">
        <f>IFERROR(E190/B190*100,0)</f>
        <v>62.834880990500587</v>
      </c>
      <c r="G190" s="119">
        <f>IFERROR(E190/C190*100,0)</f>
        <v>62.834880990500587</v>
      </c>
      <c r="H190" s="22">
        <f>H196+H202</f>
        <v>0</v>
      </c>
      <c r="I190" s="22">
        <f t="shared" si="76"/>
        <v>0</v>
      </c>
      <c r="J190" s="22">
        <f t="shared" si="76"/>
        <v>69.099999999999994</v>
      </c>
      <c r="K190" s="22">
        <f t="shared" si="76"/>
        <v>69.099999999999994</v>
      </c>
      <c r="L190" s="22">
        <f t="shared" si="76"/>
        <v>418.4</v>
      </c>
      <c r="M190" s="22">
        <f t="shared" si="76"/>
        <v>135.19999999999999</v>
      </c>
      <c r="N190" s="22">
        <f t="shared" si="76"/>
        <v>138.19999999999999</v>
      </c>
      <c r="O190" s="22">
        <f t="shared" si="76"/>
        <v>158.9</v>
      </c>
      <c r="P190" s="22">
        <f t="shared" si="76"/>
        <v>11.6</v>
      </c>
      <c r="Q190" s="22">
        <f t="shared" si="76"/>
        <v>0</v>
      </c>
      <c r="R190" s="22">
        <f t="shared" si="76"/>
        <v>0</v>
      </c>
      <c r="S190" s="22">
        <f t="shared" si="76"/>
        <v>20</v>
      </c>
      <c r="T190" s="22">
        <f t="shared" si="76"/>
        <v>0</v>
      </c>
      <c r="U190" s="22">
        <f t="shared" si="76"/>
        <v>0</v>
      </c>
      <c r="V190" s="22">
        <f t="shared" si="76"/>
        <v>18.100000000000001</v>
      </c>
      <c r="W190" s="22">
        <f t="shared" si="76"/>
        <v>140</v>
      </c>
      <c r="X190" s="22">
        <f t="shared" si="76"/>
        <v>271.5</v>
      </c>
      <c r="Y190" s="22">
        <f t="shared" si="76"/>
        <v>65.5</v>
      </c>
      <c r="Z190" s="22">
        <f t="shared" si="76"/>
        <v>10</v>
      </c>
      <c r="AA190" s="22">
        <f t="shared" si="76"/>
        <v>0</v>
      </c>
      <c r="AB190" s="22">
        <f t="shared" si="76"/>
        <v>0</v>
      </c>
      <c r="AC190" s="22">
        <f t="shared" si="76"/>
        <v>0</v>
      </c>
      <c r="AD190" s="22">
        <f t="shared" si="76"/>
        <v>0</v>
      </c>
      <c r="AE190" s="22">
        <f t="shared" si="76"/>
        <v>0</v>
      </c>
      <c r="AF190" s="35"/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21" t="s">
        <v>28</v>
      </c>
      <c r="B191" s="27">
        <f>H191+J191+L191+N191+P191+R191+T191+V191+X191+Z191+AB191+AD191</f>
        <v>0</v>
      </c>
      <c r="C191" s="28">
        <f t="shared" si="75"/>
        <v>0</v>
      </c>
      <c r="D191" s="28">
        <f t="shared" si="75"/>
        <v>0</v>
      </c>
      <c r="E191" s="28">
        <f t="shared" si="75"/>
        <v>0</v>
      </c>
      <c r="F191" s="119">
        <f>IFERROR(E191/B191*100,0)</f>
        <v>0</v>
      </c>
      <c r="G191" s="119">
        <f>IFERROR(E191/C191*100,0)</f>
        <v>0</v>
      </c>
      <c r="H191" s="22">
        <f t="shared" ref="H191:W192" si="77">H197+H203</f>
        <v>0</v>
      </c>
      <c r="I191" s="22">
        <f t="shared" si="77"/>
        <v>0</v>
      </c>
      <c r="J191" s="22">
        <f t="shared" si="77"/>
        <v>0</v>
      </c>
      <c r="K191" s="22">
        <f t="shared" si="77"/>
        <v>0</v>
      </c>
      <c r="L191" s="22">
        <f t="shared" si="77"/>
        <v>0</v>
      </c>
      <c r="M191" s="22">
        <f t="shared" si="77"/>
        <v>0</v>
      </c>
      <c r="N191" s="22">
        <f t="shared" si="77"/>
        <v>0</v>
      </c>
      <c r="O191" s="22">
        <f t="shared" si="77"/>
        <v>0</v>
      </c>
      <c r="P191" s="22">
        <f t="shared" si="77"/>
        <v>0</v>
      </c>
      <c r="Q191" s="22">
        <f t="shared" si="77"/>
        <v>0</v>
      </c>
      <c r="R191" s="22">
        <f t="shared" si="77"/>
        <v>0</v>
      </c>
      <c r="S191" s="22">
        <f t="shared" si="77"/>
        <v>0</v>
      </c>
      <c r="T191" s="22">
        <f t="shared" si="77"/>
        <v>0</v>
      </c>
      <c r="U191" s="22">
        <f t="shared" si="77"/>
        <v>0</v>
      </c>
      <c r="V191" s="22">
        <f t="shared" si="77"/>
        <v>0</v>
      </c>
      <c r="W191" s="22">
        <f t="shared" si="77"/>
        <v>0</v>
      </c>
      <c r="X191" s="22">
        <f t="shared" si="76"/>
        <v>0</v>
      </c>
      <c r="Y191" s="22">
        <f t="shared" si="76"/>
        <v>0</v>
      </c>
      <c r="Z191" s="22">
        <f t="shared" si="76"/>
        <v>0</v>
      </c>
      <c r="AA191" s="22">
        <f t="shared" si="76"/>
        <v>0</v>
      </c>
      <c r="AB191" s="22">
        <f t="shared" si="76"/>
        <v>0</v>
      </c>
      <c r="AC191" s="22">
        <f t="shared" si="76"/>
        <v>0</v>
      </c>
      <c r="AD191" s="22">
        <f t="shared" si="76"/>
        <v>0</v>
      </c>
      <c r="AE191" s="22">
        <f t="shared" si="76"/>
        <v>0</v>
      </c>
      <c r="AF191" s="35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1" t="s">
        <v>29</v>
      </c>
      <c r="B192" s="27">
        <f>H192+J192+L192+N192+P192+R192+T192+V192+X192+Z192+AB192+AD192</f>
        <v>0</v>
      </c>
      <c r="C192" s="28">
        <f t="shared" si="75"/>
        <v>0</v>
      </c>
      <c r="D192" s="28">
        <f t="shared" si="75"/>
        <v>0</v>
      </c>
      <c r="E192" s="28">
        <f t="shared" si="75"/>
        <v>0</v>
      </c>
      <c r="F192" s="119">
        <f>IFERROR(E192/B192*100,0)</f>
        <v>0</v>
      </c>
      <c r="G192" s="119">
        <f>IFERROR(E192/C192*100,0)</f>
        <v>0</v>
      </c>
      <c r="H192" s="22">
        <f t="shared" si="77"/>
        <v>0</v>
      </c>
      <c r="I192" s="22">
        <f t="shared" si="76"/>
        <v>0</v>
      </c>
      <c r="J192" s="22">
        <f t="shared" si="76"/>
        <v>0</v>
      </c>
      <c r="K192" s="22">
        <f t="shared" si="76"/>
        <v>0</v>
      </c>
      <c r="L192" s="22">
        <f t="shared" si="76"/>
        <v>0</v>
      </c>
      <c r="M192" s="22">
        <f t="shared" si="76"/>
        <v>0</v>
      </c>
      <c r="N192" s="22">
        <f t="shared" si="76"/>
        <v>0</v>
      </c>
      <c r="O192" s="22">
        <f t="shared" si="76"/>
        <v>0</v>
      </c>
      <c r="P192" s="22">
        <f t="shared" si="76"/>
        <v>0</v>
      </c>
      <c r="Q192" s="22">
        <f t="shared" si="76"/>
        <v>0</v>
      </c>
      <c r="R192" s="22">
        <f t="shared" si="76"/>
        <v>0</v>
      </c>
      <c r="S192" s="22">
        <f t="shared" si="76"/>
        <v>0</v>
      </c>
      <c r="T192" s="22">
        <f t="shared" si="76"/>
        <v>0</v>
      </c>
      <c r="U192" s="22">
        <f t="shared" si="76"/>
        <v>0</v>
      </c>
      <c r="V192" s="22">
        <f t="shared" si="76"/>
        <v>0</v>
      </c>
      <c r="W192" s="22">
        <f t="shared" si="76"/>
        <v>0</v>
      </c>
      <c r="X192" s="22">
        <f t="shared" si="76"/>
        <v>0</v>
      </c>
      <c r="Y192" s="22">
        <f t="shared" si="76"/>
        <v>0</v>
      </c>
      <c r="Z192" s="22">
        <f t="shared" si="76"/>
        <v>0</v>
      </c>
      <c r="AA192" s="22">
        <f t="shared" si="76"/>
        <v>0</v>
      </c>
      <c r="AB192" s="22">
        <f t="shared" si="76"/>
        <v>0</v>
      </c>
      <c r="AC192" s="22">
        <f t="shared" si="76"/>
        <v>0</v>
      </c>
      <c r="AD192" s="22">
        <f t="shared" si="76"/>
        <v>0</v>
      </c>
      <c r="AE192" s="22">
        <f t="shared" si="76"/>
        <v>0</v>
      </c>
      <c r="AF192" s="35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customHeight="1" x14ac:dyDescent="0.25">
      <c r="A193" s="159" t="s">
        <v>78</v>
      </c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1"/>
      <c r="AF193" s="162" t="s">
        <v>112</v>
      </c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19" t="s">
        <v>25</v>
      </c>
      <c r="B194" s="26">
        <f>H194+J194+L194+N194+P194+R194+T194+V194+X194+Z194+AB194+AD194</f>
        <v>836.90000000000009</v>
      </c>
      <c r="C194" s="26">
        <f>C195+C196+C197+C198</f>
        <v>836.90000000000009</v>
      </c>
      <c r="D194" s="26">
        <f>D195+D196+D197+D198</f>
        <v>488.7</v>
      </c>
      <c r="E194" s="26">
        <f>E195+E196+E197+E198</f>
        <v>488.7</v>
      </c>
      <c r="F194" s="120">
        <f>IFERROR(E194/B194*100,0)</f>
        <v>58.394073365993535</v>
      </c>
      <c r="G194" s="120">
        <f>IFERROR(E194/C194*100,0)</f>
        <v>58.394073365993535</v>
      </c>
      <c r="H194" s="13">
        <f>SUM(H195:H198)</f>
        <v>0</v>
      </c>
      <c r="I194" s="13">
        <f t="shared" ref="I194:AE194" si="78">SUM(I195:I198)</f>
        <v>0</v>
      </c>
      <c r="J194" s="13">
        <f t="shared" si="78"/>
        <v>69.099999999999994</v>
      </c>
      <c r="K194" s="13">
        <f t="shared" si="78"/>
        <v>69.099999999999994</v>
      </c>
      <c r="L194" s="13">
        <f t="shared" si="78"/>
        <v>418.4</v>
      </c>
      <c r="M194" s="13">
        <f t="shared" si="78"/>
        <v>135.19999999999999</v>
      </c>
      <c r="N194" s="13">
        <f t="shared" si="78"/>
        <v>38.200000000000003</v>
      </c>
      <c r="O194" s="13">
        <f t="shared" si="78"/>
        <v>58.9</v>
      </c>
      <c r="P194" s="13">
        <f t="shared" si="78"/>
        <v>11.6</v>
      </c>
      <c r="Q194" s="13">
        <f t="shared" si="78"/>
        <v>0</v>
      </c>
      <c r="R194" s="13">
        <f t="shared" si="78"/>
        <v>0</v>
      </c>
      <c r="S194" s="13">
        <f t="shared" si="78"/>
        <v>20</v>
      </c>
      <c r="T194" s="13">
        <f t="shared" si="78"/>
        <v>0</v>
      </c>
      <c r="U194" s="13">
        <f t="shared" si="78"/>
        <v>0</v>
      </c>
      <c r="V194" s="13">
        <f t="shared" si="78"/>
        <v>18.100000000000001</v>
      </c>
      <c r="W194" s="13">
        <f t="shared" si="78"/>
        <v>140</v>
      </c>
      <c r="X194" s="13">
        <f t="shared" si="78"/>
        <v>271.5</v>
      </c>
      <c r="Y194" s="13">
        <f t="shared" si="78"/>
        <v>65.5</v>
      </c>
      <c r="Z194" s="13">
        <f t="shared" si="78"/>
        <v>10</v>
      </c>
      <c r="AA194" s="13">
        <f t="shared" si="78"/>
        <v>0</v>
      </c>
      <c r="AB194" s="13">
        <f t="shared" si="78"/>
        <v>0</v>
      </c>
      <c r="AC194" s="13">
        <f t="shared" si="78"/>
        <v>0</v>
      </c>
      <c r="AD194" s="13">
        <f t="shared" si="78"/>
        <v>0</v>
      </c>
      <c r="AE194" s="13">
        <f t="shared" si="78"/>
        <v>0</v>
      </c>
      <c r="AF194" s="163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1" t="s">
        <v>26</v>
      </c>
      <c r="B195" s="27">
        <f>H195+J195+L195+N195+P195+R195+T195+V195+X195+Z195+AB195+AD195</f>
        <v>0</v>
      </c>
      <c r="C195" s="28">
        <f>H195</f>
        <v>0</v>
      </c>
      <c r="D195" s="28"/>
      <c r="E195" s="27">
        <f>I195+K195+M195+O195+Q195+S195+U195+W195+Y195+AA195+AC195+AE195</f>
        <v>0</v>
      </c>
      <c r="F195" s="119">
        <f>IFERROR(E195/B195*100,0)</f>
        <v>0</v>
      </c>
      <c r="G195" s="119">
        <f>IFERROR(E195/C195*100,0)</f>
        <v>0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63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18.75" x14ac:dyDescent="0.3">
      <c r="A196" s="21" t="s">
        <v>27</v>
      </c>
      <c r="B196" s="27">
        <f>H196+J196+L196+N196+P196+R196+T196+V196+X196+Z196+AB196+AD196</f>
        <v>836.90000000000009</v>
      </c>
      <c r="C196" s="28">
        <f>H196+J196+L196+N196+P196+V196+X196+Z196</f>
        <v>836.90000000000009</v>
      </c>
      <c r="D196" s="28">
        <f>E196</f>
        <v>488.7</v>
      </c>
      <c r="E196" s="27">
        <f>I196+K196+M196+O196+Q196+S196+U196+W196+Y196+AA196+AC196+AE196</f>
        <v>488.7</v>
      </c>
      <c r="F196" s="119">
        <f>IFERROR(E196/B196*100,0)</f>
        <v>58.394073365993535</v>
      </c>
      <c r="G196" s="119">
        <f>IFERROR(E196/C196*100,0)</f>
        <v>58.394073365993535</v>
      </c>
      <c r="H196" s="13"/>
      <c r="I196" s="13"/>
      <c r="J196" s="13">
        <v>69.099999999999994</v>
      </c>
      <c r="K196" s="13">
        <v>69.099999999999994</v>
      </c>
      <c r="L196" s="13">
        <v>418.4</v>
      </c>
      <c r="M196" s="13">
        <v>135.19999999999999</v>
      </c>
      <c r="N196" s="13">
        <v>38.200000000000003</v>
      </c>
      <c r="O196" s="13">
        <v>58.9</v>
      </c>
      <c r="P196" s="13">
        <v>11.6</v>
      </c>
      <c r="Q196" s="13"/>
      <c r="R196" s="13"/>
      <c r="S196" s="13">
        <v>20</v>
      </c>
      <c r="T196" s="13"/>
      <c r="U196" s="13"/>
      <c r="V196" s="13">
        <f>40-21.9</f>
        <v>18.100000000000001</v>
      </c>
      <c r="W196" s="13">
        <v>140</v>
      </c>
      <c r="X196" s="13">
        <f>226.5+45</f>
        <v>271.5</v>
      </c>
      <c r="Y196" s="13">
        <f>120-54.5</f>
        <v>65.5</v>
      </c>
      <c r="Z196" s="13">
        <f>10</f>
        <v>10</v>
      </c>
      <c r="AA196" s="13"/>
      <c r="AB196" s="13"/>
      <c r="AC196" s="13"/>
      <c r="AD196" s="13"/>
      <c r="AE196" s="13"/>
      <c r="AF196" s="163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21" t="s">
        <v>28</v>
      </c>
      <c r="B197" s="27">
        <f>H197+J197+L197+N197+P197+R197+T197+V197+X197+Z197+AB197+AD197</f>
        <v>0</v>
      </c>
      <c r="C197" s="28">
        <f>H197</f>
        <v>0</v>
      </c>
      <c r="D197" s="28"/>
      <c r="E197" s="27">
        <f>I197+K197+M197+O197+Q197+S197+U197+W197+Y197+AA197+AC197+AE197</f>
        <v>0</v>
      </c>
      <c r="F197" s="119">
        <f>IFERROR(E197/B197*100,0)</f>
        <v>0</v>
      </c>
      <c r="G197" s="119">
        <f>IFERROR(E197/C197*100,0)</f>
        <v>0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63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1" t="s">
        <v>29</v>
      </c>
      <c r="B198" s="27">
        <f>H198+J198+L198+N198+P198+R198+T198+V198+X198+Z198+AB198+AD198</f>
        <v>0</v>
      </c>
      <c r="C198" s="28">
        <f>H198</f>
        <v>0</v>
      </c>
      <c r="D198" s="28"/>
      <c r="E198" s="27">
        <f>I198+K198+M198+O198+Q198+S198+U198+W198+Y198+AA198+AC198+AE198</f>
        <v>0</v>
      </c>
      <c r="F198" s="119">
        <f>IFERROR(E198/B198*100,0)</f>
        <v>0</v>
      </c>
      <c r="G198" s="119">
        <f>IFERROR(E198/C198*100,0)</f>
        <v>0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64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25">
      <c r="A199" s="159" t="s">
        <v>75</v>
      </c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1"/>
      <c r="AF199" s="162" t="s">
        <v>35</v>
      </c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19" t="s">
        <v>25</v>
      </c>
      <c r="B200" s="26">
        <f>H200+J200+L200+N200+P200+R200+T200+V200+X200+Z200+AB200+AD200</f>
        <v>100</v>
      </c>
      <c r="C200" s="26">
        <f>C201+C202+C203+C204</f>
        <v>100</v>
      </c>
      <c r="D200" s="26">
        <f>D201+D202+D203+D204</f>
        <v>100</v>
      </c>
      <c r="E200" s="26">
        <f>E201+E202+E203+E204</f>
        <v>100</v>
      </c>
      <c r="F200" s="120">
        <f>IFERROR(E200/B200*100,0)</f>
        <v>100</v>
      </c>
      <c r="G200" s="120">
        <f>IFERROR(E200/C200*100,0)</f>
        <v>100</v>
      </c>
      <c r="H200" s="13">
        <f>SUM(H201:H204)</f>
        <v>0</v>
      </c>
      <c r="I200" s="13">
        <f t="shared" ref="I200:AE200" si="79">SUM(I201:I204)</f>
        <v>0</v>
      </c>
      <c r="J200" s="13">
        <f t="shared" si="79"/>
        <v>0</v>
      </c>
      <c r="K200" s="13">
        <f t="shared" si="79"/>
        <v>0</v>
      </c>
      <c r="L200" s="13">
        <f t="shared" si="79"/>
        <v>0</v>
      </c>
      <c r="M200" s="13">
        <f t="shared" si="79"/>
        <v>0</v>
      </c>
      <c r="N200" s="13">
        <f t="shared" si="79"/>
        <v>100</v>
      </c>
      <c r="O200" s="13">
        <f t="shared" si="79"/>
        <v>100</v>
      </c>
      <c r="P200" s="13">
        <f t="shared" si="79"/>
        <v>0</v>
      </c>
      <c r="Q200" s="13">
        <f t="shared" si="79"/>
        <v>0</v>
      </c>
      <c r="R200" s="13">
        <f t="shared" si="79"/>
        <v>0</v>
      </c>
      <c r="S200" s="13">
        <f t="shared" si="79"/>
        <v>0</v>
      </c>
      <c r="T200" s="13">
        <f t="shared" si="79"/>
        <v>0</v>
      </c>
      <c r="U200" s="13">
        <f t="shared" si="79"/>
        <v>0</v>
      </c>
      <c r="V200" s="13">
        <f t="shared" si="79"/>
        <v>0</v>
      </c>
      <c r="W200" s="13">
        <f t="shared" si="79"/>
        <v>0</v>
      </c>
      <c r="X200" s="13">
        <f t="shared" si="79"/>
        <v>0</v>
      </c>
      <c r="Y200" s="13">
        <f t="shared" si="79"/>
        <v>0</v>
      </c>
      <c r="Z200" s="13">
        <f t="shared" si="79"/>
        <v>0</v>
      </c>
      <c r="AA200" s="13">
        <f t="shared" si="79"/>
        <v>0</v>
      </c>
      <c r="AB200" s="13">
        <f t="shared" si="79"/>
        <v>0</v>
      </c>
      <c r="AC200" s="13">
        <f t="shared" si="79"/>
        <v>0</v>
      </c>
      <c r="AD200" s="13">
        <f t="shared" si="79"/>
        <v>0</v>
      </c>
      <c r="AE200" s="13">
        <f t="shared" si="79"/>
        <v>0</v>
      </c>
      <c r="AF200" s="163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1" t="s">
        <v>26</v>
      </c>
      <c r="B201" s="27">
        <f>H201+J201+L201+N201+P201+R201+T201+V201+X201+Z201+AB201+AD201</f>
        <v>0</v>
      </c>
      <c r="C201" s="28">
        <f>H201</f>
        <v>0</v>
      </c>
      <c r="D201" s="28"/>
      <c r="E201" s="27">
        <f>I201+K201+M201+O201+Q201+S201+U201+W201+Y201+AA201+AC201+AE201</f>
        <v>0</v>
      </c>
      <c r="F201" s="119">
        <f>IFERROR(E201/B201*100,0)</f>
        <v>0</v>
      </c>
      <c r="G201" s="119">
        <f>IFERROR(E201/C201*100,0)</f>
        <v>0</v>
      </c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63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3">
      <c r="A202" s="21" t="s">
        <v>27</v>
      </c>
      <c r="B202" s="27">
        <f>H202+J202+L202+N202+P202+R202+T202+V202+X202+Z202+AB202+AD202</f>
        <v>100</v>
      </c>
      <c r="C202" s="28">
        <f>H202+N202</f>
        <v>100</v>
      </c>
      <c r="D202" s="28">
        <f>E202</f>
        <v>100</v>
      </c>
      <c r="E202" s="27">
        <f>I202+K202+M202+O202+Q202+S202+U202+W202+Y202+AA202+AC202+AE202</f>
        <v>100</v>
      </c>
      <c r="F202" s="119">
        <f>IFERROR(E202/B202*100,0)</f>
        <v>100</v>
      </c>
      <c r="G202" s="119">
        <f>IFERROR(E202/C202*100,0)</f>
        <v>100</v>
      </c>
      <c r="H202" s="13"/>
      <c r="I202" s="13"/>
      <c r="J202" s="22"/>
      <c r="K202" s="22"/>
      <c r="L202" s="13"/>
      <c r="M202" s="13"/>
      <c r="N202" s="13">
        <v>100</v>
      </c>
      <c r="O202" s="13">
        <v>100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64"/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21" t="s">
        <v>28</v>
      </c>
      <c r="B203" s="27">
        <f>H203+J203+L203+N203+P203+R203+T203+V203+X203+Z203+AB203+AD203</f>
        <v>0</v>
      </c>
      <c r="C203" s="28">
        <f>H203</f>
        <v>0</v>
      </c>
      <c r="D203" s="28"/>
      <c r="E203" s="27">
        <f>I203+K203+M203+O203+Q203+S203+U203+W203+Y203+AA203+AC203+AE203</f>
        <v>0</v>
      </c>
      <c r="F203" s="119">
        <f>IFERROR(E203/B203*100,0)</f>
        <v>0</v>
      </c>
      <c r="G203" s="119">
        <f>IFERROR(E203/C203*100,0)</f>
        <v>0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35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1" t="s">
        <v>29</v>
      </c>
      <c r="B204" s="27">
        <f>H204+J204+L204+N204+P204+R204+T204+V204+X204+Z204+AB204+AD204</f>
        <v>0</v>
      </c>
      <c r="C204" s="28">
        <f>H204</f>
        <v>0</v>
      </c>
      <c r="D204" s="28"/>
      <c r="E204" s="27">
        <f>I204+K204+M204+O204+Q204+S204+U204+W204+Y204+AA204+AC204+AE204</f>
        <v>0</v>
      </c>
      <c r="F204" s="119">
        <f>IFERROR(E204/B204*100,0)</f>
        <v>0</v>
      </c>
      <c r="G204" s="119">
        <f>IFERROR(E204/C204*100,0)</f>
        <v>0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35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20.25" x14ac:dyDescent="0.25">
      <c r="A205" s="156" t="s">
        <v>76</v>
      </c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8"/>
      <c r="AF205" s="35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19" t="s">
        <v>25</v>
      </c>
      <c r="B206" s="13">
        <f>H206+J206+L206+N206+P206+R206+T206+V206+X206+Z206+AB206+AD206</f>
        <v>4042.1000000000004</v>
      </c>
      <c r="C206" s="13">
        <f>C207+C208+C209+C210</f>
        <v>4042.1000000000004</v>
      </c>
      <c r="D206" s="13">
        <f>D207+D208+D209+D210</f>
        <v>3841.4</v>
      </c>
      <c r="E206" s="13">
        <f>E207+E208+E209+E210</f>
        <v>3841.4</v>
      </c>
      <c r="F206" s="25">
        <f>E206/B206*100</f>
        <v>95.03475915984265</v>
      </c>
      <c r="G206" s="25">
        <f>E206/C206*100</f>
        <v>95.03475915984265</v>
      </c>
      <c r="H206" s="13">
        <f>H207+H208+H209+H210</f>
        <v>0</v>
      </c>
      <c r="I206" s="13">
        <f t="shared" ref="I206:AE206" si="80">I207+I208+I209+I210</f>
        <v>0</v>
      </c>
      <c r="J206" s="13">
        <f t="shared" si="80"/>
        <v>378.1</v>
      </c>
      <c r="K206" s="13">
        <f t="shared" si="80"/>
        <v>260.60000000000002</v>
      </c>
      <c r="L206" s="13">
        <f t="shared" si="80"/>
        <v>112.30000000000001</v>
      </c>
      <c r="M206" s="13">
        <f t="shared" si="80"/>
        <v>57.199999999999996</v>
      </c>
      <c r="N206" s="13">
        <f t="shared" si="80"/>
        <v>80</v>
      </c>
      <c r="O206" s="13">
        <f t="shared" si="80"/>
        <v>307.5</v>
      </c>
      <c r="P206" s="13">
        <f t="shared" si="80"/>
        <v>500</v>
      </c>
      <c r="Q206" s="13">
        <f t="shared" si="80"/>
        <v>0</v>
      </c>
      <c r="R206" s="13">
        <f t="shared" si="80"/>
        <v>0</v>
      </c>
      <c r="S206" s="13">
        <f t="shared" si="80"/>
        <v>75</v>
      </c>
      <c r="T206" s="13">
        <f t="shared" si="80"/>
        <v>0</v>
      </c>
      <c r="U206" s="13">
        <f t="shared" si="80"/>
        <v>0</v>
      </c>
      <c r="V206" s="13">
        <f t="shared" si="80"/>
        <v>0</v>
      </c>
      <c r="W206" s="13">
        <f t="shared" si="80"/>
        <v>0</v>
      </c>
      <c r="X206" s="13">
        <f t="shared" si="80"/>
        <v>90.6</v>
      </c>
      <c r="Y206" s="13">
        <f t="shared" si="80"/>
        <v>250</v>
      </c>
      <c r="Z206" s="13">
        <f t="shared" si="80"/>
        <v>145.80000000000001</v>
      </c>
      <c r="AA206" s="13">
        <f t="shared" si="80"/>
        <v>2876.1</v>
      </c>
      <c r="AB206" s="13">
        <f t="shared" si="80"/>
        <v>2700.3</v>
      </c>
      <c r="AC206" s="13">
        <f t="shared" si="80"/>
        <v>15</v>
      </c>
      <c r="AD206" s="13">
        <f t="shared" si="80"/>
        <v>35</v>
      </c>
      <c r="AE206" s="13">
        <f t="shared" si="80"/>
        <v>0</v>
      </c>
      <c r="AF206" s="35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1" t="s">
        <v>26</v>
      </c>
      <c r="B207" s="28">
        <f t="shared" ref="B207:E210" si="81">B213+B219+B225+B231</f>
        <v>0</v>
      </c>
      <c r="C207" s="28">
        <f t="shared" si="81"/>
        <v>0</v>
      </c>
      <c r="D207" s="28">
        <f t="shared" si="81"/>
        <v>0</v>
      </c>
      <c r="E207" s="28">
        <f t="shared" si="81"/>
        <v>0</v>
      </c>
      <c r="F207" s="119">
        <f>IFERROR(E207/B207*100,0)</f>
        <v>0</v>
      </c>
      <c r="G207" s="119">
        <f>IFERROR(E207/C207*100,0)</f>
        <v>0</v>
      </c>
      <c r="H207" s="28">
        <f>H213+H219+H225+H231</f>
        <v>0</v>
      </c>
      <c r="I207" s="28">
        <f t="shared" ref="I207:AE210" si="82">I213+I219+I225+I231</f>
        <v>0</v>
      </c>
      <c r="J207" s="28">
        <f t="shared" si="82"/>
        <v>0</v>
      </c>
      <c r="K207" s="28">
        <f t="shared" si="82"/>
        <v>0</v>
      </c>
      <c r="L207" s="28">
        <f t="shared" si="82"/>
        <v>0</v>
      </c>
      <c r="M207" s="28">
        <f t="shared" si="82"/>
        <v>0</v>
      </c>
      <c r="N207" s="28">
        <f t="shared" si="82"/>
        <v>0</v>
      </c>
      <c r="O207" s="28">
        <f t="shared" si="82"/>
        <v>0</v>
      </c>
      <c r="P207" s="28">
        <f t="shared" si="82"/>
        <v>0</v>
      </c>
      <c r="Q207" s="28">
        <f t="shared" si="82"/>
        <v>0</v>
      </c>
      <c r="R207" s="28">
        <f t="shared" si="82"/>
        <v>0</v>
      </c>
      <c r="S207" s="28">
        <f t="shared" si="82"/>
        <v>0</v>
      </c>
      <c r="T207" s="28">
        <f t="shared" si="82"/>
        <v>0</v>
      </c>
      <c r="U207" s="28">
        <f t="shared" si="82"/>
        <v>0</v>
      </c>
      <c r="V207" s="28">
        <f t="shared" si="82"/>
        <v>0</v>
      </c>
      <c r="W207" s="28">
        <f t="shared" si="82"/>
        <v>0</v>
      </c>
      <c r="X207" s="28">
        <f t="shared" si="82"/>
        <v>0</v>
      </c>
      <c r="Y207" s="28">
        <f t="shared" si="82"/>
        <v>0</v>
      </c>
      <c r="Z207" s="28">
        <f t="shared" si="82"/>
        <v>0</v>
      </c>
      <c r="AA207" s="28">
        <f t="shared" si="82"/>
        <v>0</v>
      </c>
      <c r="AB207" s="28">
        <f t="shared" si="82"/>
        <v>0</v>
      </c>
      <c r="AC207" s="28">
        <f t="shared" si="82"/>
        <v>0</v>
      </c>
      <c r="AD207" s="28">
        <f t="shared" si="82"/>
        <v>0</v>
      </c>
      <c r="AE207" s="28">
        <f t="shared" si="82"/>
        <v>0</v>
      </c>
      <c r="AF207" s="35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3">
      <c r="A208" s="21" t="s">
        <v>27</v>
      </c>
      <c r="B208" s="28">
        <f t="shared" si="81"/>
        <v>4042.1000000000004</v>
      </c>
      <c r="C208" s="28">
        <f t="shared" si="81"/>
        <v>4042.1000000000004</v>
      </c>
      <c r="D208" s="28">
        <f t="shared" si="81"/>
        <v>3841.4</v>
      </c>
      <c r="E208" s="28">
        <f t="shared" si="81"/>
        <v>3841.4</v>
      </c>
      <c r="F208" s="24">
        <f>E208/B208*100</f>
        <v>95.03475915984265</v>
      </c>
      <c r="G208" s="24">
        <f>E208/C208*100</f>
        <v>95.03475915984265</v>
      </c>
      <c r="H208" s="28">
        <f>H214+H220+H226+H232</f>
        <v>0</v>
      </c>
      <c r="I208" s="28">
        <f t="shared" si="82"/>
        <v>0</v>
      </c>
      <c r="J208" s="28">
        <f t="shared" si="82"/>
        <v>378.1</v>
      </c>
      <c r="K208" s="28">
        <f t="shared" si="82"/>
        <v>260.60000000000002</v>
      </c>
      <c r="L208" s="28">
        <f t="shared" si="82"/>
        <v>112.30000000000001</v>
      </c>
      <c r="M208" s="28">
        <f t="shared" si="82"/>
        <v>57.199999999999996</v>
      </c>
      <c r="N208" s="28">
        <f t="shared" si="82"/>
        <v>80</v>
      </c>
      <c r="O208" s="28">
        <f t="shared" si="82"/>
        <v>307.5</v>
      </c>
      <c r="P208" s="28">
        <f t="shared" si="82"/>
        <v>500</v>
      </c>
      <c r="Q208" s="28">
        <f t="shared" si="82"/>
        <v>0</v>
      </c>
      <c r="R208" s="28">
        <f t="shared" si="82"/>
        <v>0</v>
      </c>
      <c r="S208" s="28">
        <f t="shared" si="82"/>
        <v>75</v>
      </c>
      <c r="T208" s="28">
        <f t="shared" si="82"/>
        <v>0</v>
      </c>
      <c r="U208" s="28">
        <f t="shared" si="82"/>
        <v>0</v>
      </c>
      <c r="V208" s="28">
        <f t="shared" si="82"/>
        <v>0</v>
      </c>
      <c r="W208" s="28">
        <f t="shared" si="82"/>
        <v>0</v>
      </c>
      <c r="X208" s="28">
        <f t="shared" si="82"/>
        <v>90.6</v>
      </c>
      <c r="Y208" s="28">
        <f t="shared" si="82"/>
        <v>250</v>
      </c>
      <c r="Z208" s="28">
        <f t="shared" si="82"/>
        <v>145.80000000000001</v>
      </c>
      <c r="AA208" s="28">
        <f t="shared" si="82"/>
        <v>2876.1</v>
      </c>
      <c r="AB208" s="28">
        <f t="shared" si="82"/>
        <v>2700.3</v>
      </c>
      <c r="AC208" s="28">
        <f t="shared" si="82"/>
        <v>15</v>
      </c>
      <c r="AD208" s="28">
        <f t="shared" si="82"/>
        <v>35</v>
      </c>
      <c r="AE208" s="28">
        <f t="shared" si="82"/>
        <v>0</v>
      </c>
      <c r="AF208" s="35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21" t="s">
        <v>28</v>
      </c>
      <c r="B209" s="28">
        <f t="shared" si="81"/>
        <v>0</v>
      </c>
      <c r="C209" s="28">
        <f t="shared" si="81"/>
        <v>0</v>
      </c>
      <c r="D209" s="28">
        <f t="shared" si="81"/>
        <v>0</v>
      </c>
      <c r="E209" s="28">
        <f t="shared" si="81"/>
        <v>0</v>
      </c>
      <c r="F209" s="125"/>
      <c r="G209" s="125"/>
      <c r="H209" s="28">
        <f>H215+H221+H227+H233</f>
        <v>0</v>
      </c>
      <c r="I209" s="28">
        <f t="shared" si="82"/>
        <v>0</v>
      </c>
      <c r="J209" s="28">
        <f t="shared" si="82"/>
        <v>0</v>
      </c>
      <c r="K209" s="28">
        <f t="shared" si="82"/>
        <v>0</v>
      </c>
      <c r="L209" s="28">
        <f t="shared" si="82"/>
        <v>0</v>
      </c>
      <c r="M209" s="28">
        <f t="shared" si="82"/>
        <v>0</v>
      </c>
      <c r="N209" s="28">
        <f t="shared" si="82"/>
        <v>0</v>
      </c>
      <c r="O209" s="28">
        <f t="shared" si="82"/>
        <v>0</v>
      </c>
      <c r="P209" s="28">
        <f t="shared" si="82"/>
        <v>0</v>
      </c>
      <c r="Q209" s="28">
        <f t="shared" si="82"/>
        <v>0</v>
      </c>
      <c r="R209" s="28">
        <f t="shared" si="82"/>
        <v>0</v>
      </c>
      <c r="S209" s="28">
        <f t="shared" si="82"/>
        <v>0</v>
      </c>
      <c r="T209" s="28">
        <f t="shared" si="82"/>
        <v>0</v>
      </c>
      <c r="U209" s="28">
        <f t="shared" si="82"/>
        <v>0</v>
      </c>
      <c r="V209" s="28">
        <f t="shared" si="82"/>
        <v>0</v>
      </c>
      <c r="W209" s="28">
        <f t="shared" si="82"/>
        <v>0</v>
      </c>
      <c r="X209" s="28">
        <f t="shared" si="82"/>
        <v>0</v>
      </c>
      <c r="Y209" s="28">
        <f t="shared" si="82"/>
        <v>0</v>
      </c>
      <c r="Z209" s="28">
        <f t="shared" si="82"/>
        <v>0</v>
      </c>
      <c r="AA209" s="28">
        <f t="shared" si="82"/>
        <v>0</v>
      </c>
      <c r="AB209" s="28">
        <f t="shared" si="82"/>
        <v>0</v>
      </c>
      <c r="AC209" s="28">
        <f t="shared" si="82"/>
        <v>0</v>
      </c>
      <c r="AD209" s="28">
        <f t="shared" si="82"/>
        <v>0</v>
      </c>
      <c r="AE209" s="28">
        <f t="shared" si="82"/>
        <v>0</v>
      </c>
      <c r="AF209" s="35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1" t="s">
        <v>29</v>
      </c>
      <c r="B210" s="28">
        <f t="shared" si="81"/>
        <v>0</v>
      </c>
      <c r="C210" s="28">
        <f t="shared" si="81"/>
        <v>0</v>
      </c>
      <c r="D210" s="28">
        <f t="shared" si="81"/>
        <v>0</v>
      </c>
      <c r="E210" s="28">
        <f t="shared" si="81"/>
        <v>0</v>
      </c>
      <c r="F210" s="43"/>
      <c r="G210" s="43"/>
      <c r="H210" s="28">
        <f>H216+H222+H228+H234</f>
        <v>0</v>
      </c>
      <c r="I210" s="28">
        <f t="shared" si="82"/>
        <v>0</v>
      </c>
      <c r="J210" s="28">
        <f t="shared" si="82"/>
        <v>0</v>
      </c>
      <c r="K210" s="28">
        <f t="shared" si="82"/>
        <v>0</v>
      </c>
      <c r="L210" s="28">
        <f t="shared" si="82"/>
        <v>0</v>
      </c>
      <c r="M210" s="28">
        <f t="shared" si="82"/>
        <v>0</v>
      </c>
      <c r="N210" s="28">
        <f t="shared" si="82"/>
        <v>0</v>
      </c>
      <c r="O210" s="28">
        <f t="shared" si="82"/>
        <v>0</v>
      </c>
      <c r="P210" s="28">
        <f t="shared" si="82"/>
        <v>0</v>
      </c>
      <c r="Q210" s="28">
        <f t="shared" si="82"/>
        <v>0</v>
      </c>
      <c r="R210" s="28">
        <f t="shared" si="82"/>
        <v>0</v>
      </c>
      <c r="S210" s="28">
        <f t="shared" si="82"/>
        <v>0</v>
      </c>
      <c r="T210" s="28">
        <f t="shared" si="82"/>
        <v>0</v>
      </c>
      <c r="U210" s="28">
        <f t="shared" si="82"/>
        <v>0</v>
      </c>
      <c r="V210" s="28">
        <f t="shared" si="82"/>
        <v>0</v>
      </c>
      <c r="W210" s="28">
        <f t="shared" si="82"/>
        <v>0</v>
      </c>
      <c r="X210" s="28">
        <f t="shared" si="82"/>
        <v>0</v>
      </c>
      <c r="Y210" s="28">
        <f t="shared" si="82"/>
        <v>0</v>
      </c>
      <c r="Z210" s="28">
        <f t="shared" si="82"/>
        <v>0</v>
      </c>
      <c r="AA210" s="28">
        <f t="shared" si="82"/>
        <v>0</v>
      </c>
      <c r="AB210" s="28">
        <f t="shared" si="82"/>
        <v>0</v>
      </c>
      <c r="AC210" s="28">
        <f t="shared" si="82"/>
        <v>0</v>
      </c>
      <c r="AD210" s="28">
        <f t="shared" si="82"/>
        <v>0</v>
      </c>
      <c r="AE210" s="28">
        <f t="shared" si="82"/>
        <v>0</v>
      </c>
      <c r="AF210" s="35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25">
      <c r="A211" s="159" t="s">
        <v>79</v>
      </c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1"/>
      <c r="AF211" s="162" t="s">
        <v>112</v>
      </c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19" t="s">
        <v>25</v>
      </c>
      <c r="B212" s="26">
        <f>H212+J212+L212+N212+P212+R212+T212+V212+X212+Z212+AB212+AD212</f>
        <v>1158.1000000000001</v>
      </c>
      <c r="C212" s="26">
        <f>C213+C214+C215+C216</f>
        <v>1158.1000000000001</v>
      </c>
      <c r="D212" s="26">
        <f>D213+D214+D215+D216</f>
        <v>1050.5</v>
      </c>
      <c r="E212" s="26">
        <f>E213+E214+E215+E216</f>
        <v>1050.5</v>
      </c>
      <c r="F212" s="25">
        <f>E212/B212*100</f>
        <v>90.708919782402191</v>
      </c>
      <c r="G212" s="25">
        <f>E212/C212*100</f>
        <v>90.708919782402191</v>
      </c>
      <c r="H212" s="13">
        <f t="shared" ref="H212:AE212" si="83">H213+H214+H215+H216</f>
        <v>0</v>
      </c>
      <c r="I212" s="13">
        <f t="shared" si="83"/>
        <v>0</v>
      </c>
      <c r="J212" s="13">
        <f t="shared" si="83"/>
        <v>377.1</v>
      </c>
      <c r="K212" s="13">
        <f t="shared" si="83"/>
        <v>259.60000000000002</v>
      </c>
      <c r="L212" s="13">
        <f t="shared" si="83"/>
        <v>44.6</v>
      </c>
      <c r="M212" s="13">
        <f t="shared" si="83"/>
        <v>8.4</v>
      </c>
      <c r="N212" s="13">
        <f t="shared" si="83"/>
        <v>0</v>
      </c>
      <c r="O212" s="13">
        <f t="shared" si="83"/>
        <v>307.5</v>
      </c>
      <c r="P212" s="13">
        <f t="shared" si="83"/>
        <v>500</v>
      </c>
      <c r="Q212" s="13">
        <f t="shared" si="83"/>
        <v>0</v>
      </c>
      <c r="R212" s="13">
        <f t="shared" si="83"/>
        <v>0</v>
      </c>
      <c r="S212" s="13">
        <f t="shared" si="83"/>
        <v>75</v>
      </c>
      <c r="T212" s="13">
        <f t="shared" si="83"/>
        <v>0</v>
      </c>
      <c r="U212" s="13">
        <f t="shared" si="83"/>
        <v>0</v>
      </c>
      <c r="V212" s="13">
        <f t="shared" si="83"/>
        <v>0</v>
      </c>
      <c r="W212" s="13">
        <f t="shared" si="83"/>
        <v>0</v>
      </c>
      <c r="X212" s="13">
        <f t="shared" si="83"/>
        <v>90.6</v>
      </c>
      <c r="Y212" s="13">
        <f t="shared" si="83"/>
        <v>250</v>
      </c>
      <c r="Z212" s="13">
        <f t="shared" si="83"/>
        <v>145.80000000000001</v>
      </c>
      <c r="AA212" s="13">
        <f t="shared" si="83"/>
        <v>150</v>
      </c>
      <c r="AB212" s="13">
        <f t="shared" si="83"/>
        <v>0</v>
      </c>
      <c r="AC212" s="13">
        <f t="shared" si="83"/>
        <v>0</v>
      </c>
      <c r="AD212" s="13">
        <f t="shared" si="83"/>
        <v>0</v>
      </c>
      <c r="AE212" s="13">
        <f t="shared" si="83"/>
        <v>0</v>
      </c>
      <c r="AF212" s="163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1" t="s">
        <v>26</v>
      </c>
      <c r="B213" s="27">
        <f>H213+J213+L213+N213+P213+R213+T213+V213+X213+Z213+AB213+AD213</f>
        <v>0</v>
      </c>
      <c r="C213" s="28">
        <f>H213</f>
        <v>0</v>
      </c>
      <c r="D213" s="28"/>
      <c r="E213" s="27">
        <f>I213+K213+M213+O213+Q213+S213+U213+W213+Y213+AA213+AC213+AE213</f>
        <v>0</v>
      </c>
      <c r="F213" s="119">
        <f>IFERROR(E213/B213*100,0)</f>
        <v>0</v>
      </c>
      <c r="G213" s="119">
        <f>IFERROR(E213/C213*100,0)</f>
        <v>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63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3">
      <c r="A214" s="21" t="s">
        <v>27</v>
      </c>
      <c r="B214" s="27">
        <f>H214+J214+L214+N214+P214+R214+T214+V214+X214+Z214+AB214+AD214</f>
        <v>1158.1000000000001</v>
      </c>
      <c r="C214" s="28">
        <f>H214+J214+L214+N214+P214+R214+T214+X214+Z214</f>
        <v>1158.1000000000001</v>
      </c>
      <c r="D214" s="28">
        <f>E214</f>
        <v>1050.5</v>
      </c>
      <c r="E214" s="27">
        <f>I214+K214+M214+O214+Q214+S214+U214+W214+Y214+AA214+AC214+AE214</f>
        <v>1050.5</v>
      </c>
      <c r="F214" s="119">
        <f>IFERROR(E214/B214*100,0)</f>
        <v>90.708919782402191</v>
      </c>
      <c r="G214" s="119">
        <f>IFERROR(E214/C214*100,0)</f>
        <v>90.708919782402191</v>
      </c>
      <c r="H214" s="13"/>
      <c r="I214" s="13"/>
      <c r="J214" s="22">
        <v>377.1</v>
      </c>
      <c r="K214" s="22">
        <v>259.60000000000002</v>
      </c>
      <c r="L214" s="22">
        <v>44.6</v>
      </c>
      <c r="M214" s="22">
        <v>8.4</v>
      </c>
      <c r="N214" s="22"/>
      <c r="O214" s="22">
        <v>307.5</v>
      </c>
      <c r="P214" s="22">
        <v>500</v>
      </c>
      <c r="Q214" s="22"/>
      <c r="R214" s="22"/>
      <c r="S214" s="22">
        <v>75</v>
      </c>
      <c r="T214" s="22"/>
      <c r="U214" s="22"/>
      <c r="V214" s="22"/>
      <c r="W214" s="22"/>
      <c r="X214" s="22">
        <v>90.6</v>
      </c>
      <c r="Y214" s="22">
        <v>250</v>
      </c>
      <c r="Z214" s="22">
        <f>212.8-82.4+15.4</f>
        <v>145.80000000000001</v>
      </c>
      <c r="AA214" s="22">
        <f>183.1-33.1</f>
        <v>150</v>
      </c>
      <c r="AB214" s="22"/>
      <c r="AC214" s="22"/>
      <c r="AD214" s="22"/>
      <c r="AE214" s="22"/>
      <c r="AF214" s="163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21" t="s">
        <v>28</v>
      </c>
      <c r="B215" s="27">
        <f>H215+J215+L215+N215+P215+R215+T215+V215+X215+Z215+AB215+AD215</f>
        <v>0</v>
      </c>
      <c r="C215" s="28">
        <f>H215</f>
        <v>0</v>
      </c>
      <c r="D215" s="28"/>
      <c r="E215" s="27">
        <f>I215+K215+M215+O215+Q215+S215+U215+W215+Y215+AA215+AC215+AE215</f>
        <v>0</v>
      </c>
      <c r="F215" s="119">
        <f>IFERROR(E215/B215*100,0)</f>
        <v>0</v>
      </c>
      <c r="G215" s="119">
        <f>IFERROR(E215/C215*100,0)</f>
        <v>0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63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1" t="s">
        <v>29</v>
      </c>
      <c r="B216" s="27">
        <f>H216+J216+L216+N216+P216+R216+T216+V216+X216+Z216+AB216+AD216</f>
        <v>0</v>
      </c>
      <c r="C216" s="28">
        <f>H216</f>
        <v>0</v>
      </c>
      <c r="D216" s="28"/>
      <c r="E216" s="27">
        <f>I216+K216+M216+O216+Q216+S216+U216+W216+Y216+AA216+AC216+AE216</f>
        <v>0</v>
      </c>
      <c r="F216" s="119">
        <f>IFERROR(E216/B216*100,0)</f>
        <v>0</v>
      </c>
      <c r="G216" s="119">
        <f>IFERROR(E216/C216*100,0)</f>
        <v>0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64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25">
      <c r="A217" s="159" t="s">
        <v>80</v>
      </c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1"/>
      <c r="AF217" s="35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19" t="s">
        <v>25</v>
      </c>
      <c r="B218" s="26">
        <f>H218+J218+L218+N218+P218+R218+T218+V218+X218+Z218+AB218+AD218</f>
        <v>151</v>
      </c>
      <c r="C218" s="26">
        <f>C219+C220+C221+C222</f>
        <v>151</v>
      </c>
      <c r="D218" s="26">
        <f>D219+D220+D221+D222</f>
        <v>92.9</v>
      </c>
      <c r="E218" s="26">
        <f>E219+E220+E221+E222</f>
        <v>92.9</v>
      </c>
      <c r="F218" s="25">
        <f>E218/B218*100</f>
        <v>61.523178807947019</v>
      </c>
      <c r="G218" s="25">
        <f>E218/C218*100</f>
        <v>61.523178807947019</v>
      </c>
      <c r="H218" s="13">
        <f>H219+H220+H221+H222</f>
        <v>0</v>
      </c>
      <c r="I218" s="13">
        <f t="shared" ref="I218:AE218" si="84">I219+I220+I221+I222</f>
        <v>0</v>
      </c>
      <c r="J218" s="13">
        <f t="shared" si="84"/>
        <v>1</v>
      </c>
      <c r="K218" s="13">
        <f t="shared" si="84"/>
        <v>1</v>
      </c>
      <c r="L218" s="13">
        <f t="shared" si="84"/>
        <v>67.7</v>
      </c>
      <c r="M218" s="13">
        <f t="shared" si="84"/>
        <v>48.8</v>
      </c>
      <c r="N218" s="13">
        <f t="shared" si="84"/>
        <v>80</v>
      </c>
      <c r="O218" s="13">
        <f t="shared" si="84"/>
        <v>0</v>
      </c>
      <c r="P218" s="13">
        <f t="shared" si="84"/>
        <v>0</v>
      </c>
      <c r="Q218" s="13">
        <f t="shared" si="84"/>
        <v>0</v>
      </c>
      <c r="R218" s="13">
        <f t="shared" si="84"/>
        <v>0</v>
      </c>
      <c r="S218" s="13">
        <f t="shared" si="84"/>
        <v>0</v>
      </c>
      <c r="T218" s="13">
        <f t="shared" si="84"/>
        <v>0</v>
      </c>
      <c r="U218" s="13">
        <f t="shared" si="84"/>
        <v>0</v>
      </c>
      <c r="V218" s="13">
        <f t="shared" si="84"/>
        <v>0</v>
      </c>
      <c r="W218" s="13">
        <f t="shared" si="84"/>
        <v>0</v>
      </c>
      <c r="X218" s="13">
        <f t="shared" si="84"/>
        <v>0</v>
      </c>
      <c r="Y218" s="13">
        <f t="shared" si="84"/>
        <v>0</v>
      </c>
      <c r="Z218" s="13">
        <f t="shared" si="84"/>
        <v>0</v>
      </c>
      <c r="AA218" s="13">
        <f t="shared" si="84"/>
        <v>43.1</v>
      </c>
      <c r="AB218" s="13">
        <f t="shared" si="84"/>
        <v>2.2999999999999998</v>
      </c>
      <c r="AC218" s="13">
        <f t="shared" si="84"/>
        <v>0</v>
      </c>
      <c r="AD218" s="13">
        <f t="shared" si="84"/>
        <v>0</v>
      </c>
      <c r="AE218" s="13">
        <f t="shared" si="84"/>
        <v>0</v>
      </c>
      <c r="AF218" s="35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1" t="s">
        <v>26</v>
      </c>
      <c r="B219" s="27">
        <f>H219+J219+L219+N219+P219+R219+T219+V219+X219+Z219+AB219+AD219</f>
        <v>0</v>
      </c>
      <c r="C219" s="28">
        <f>H219</f>
        <v>0</v>
      </c>
      <c r="D219" s="28">
        <f>E219</f>
        <v>0</v>
      </c>
      <c r="E219" s="27">
        <f>I219+K219+M219+O219+Q219+S219+U219+W219+Y219+AA219+AC219+AE219</f>
        <v>0</v>
      </c>
      <c r="F219" s="119">
        <f>IFERROR(E219/B219*100,0)</f>
        <v>0</v>
      </c>
      <c r="G219" s="119">
        <f>IFERROR(E219/C219*100,0)</f>
        <v>0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35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3">
      <c r="A220" s="21" t="s">
        <v>27</v>
      </c>
      <c r="B220" s="27">
        <f>H220+J220+L220+N220+P220+R220+T220+V220+X220+Z220+AB220+AD220</f>
        <v>151</v>
      </c>
      <c r="C220" s="28">
        <f>H220+J220+L220+N220+AB220</f>
        <v>151</v>
      </c>
      <c r="D220" s="28">
        <f>E220</f>
        <v>92.9</v>
      </c>
      <c r="E220" s="27">
        <f>I220+K220+M220+O220+Q220+S220+U220+W220+Y220+AA220+AC220+AE220</f>
        <v>92.9</v>
      </c>
      <c r="F220" s="119">
        <f>IFERROR(E220/B220*100,0)</f>
        <v>61.523178807947019</v>
      </c>
      <c r="G220" s="119">
        <f>IFERROR(E220/C220*100,0)</f>
        <v>61.523178807947019</v>
      </c>
      <c r="H220" s="13"/>
      <c r="I220" s="13"/>
      <c r="J220" s="13">
        <v>1</v>
      </c>
      <c r="K220" s="13">
        <v>1</v>
      </c>
      <c r="L220" s="22">
        <v>67.7</v>
      </c>
      <c r="M220" s="13">
        <v>48.8</v>
      </c>
      <c r="N220" s="13">
        <v>80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>
        <f>98-54.9</f>
        <v>43.1</v>
      </c>
      <c r="AB220" s="22">
        <v>2.2999999999999998</v>
      </c>
      <c r="AC220" s="13"/>
      <c r="AD220" s="13"/>
      <c r="AE220" s="13"/>
      <c r="AF220" s="35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21" t="s">
        <v>28</v>
      </c>
      <c r="B221" s="27">
        <f>H221+J221+L221+N221+P221+R221+T221+V221+X221+Z221+AB221+AD221</f>
        <v>0</v>
      </c>
      <c r="C221" s="28">
        <f>H221</f>
        <v>0</v>
      </c>
      <c r="D221" s="28"/>
      <c r="E221" s="27">
        <f>I221+K221+M221+O221+Q221+S221+U221+W221+Y221+AA221+AC221+AE221</f>
        <v>0</v>
      </c>
      <c r="F221" s="119">
        <f>IFERROR(E221/B221*100,0)</f>
        <v>0</v>
      </c>
      <c r="G221" s="119">
        <f>IFERROR(E221/C221*100,0)</f>
        <v>0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5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1" t="s">
        <v>29</v>
      </c>
      <c r="B222" s="27">
        <f>H222+J222+L222+N222+P222+R222+T222+V222+X222+Z222+AB222+AD222</f>
        <v>0</v>
      </c>
      <c r="C222" s="28">
        <f>H222</f>
        <v>0</v>
      </c>
      <c r="D222" s="28"/>
      <c r="E222" s="27">
        <f>I222+K222+M222+O222+Q222+S222+U222+W222+Y222+AA222+AC222+AE222</f>
        <v>0</v>
      </c>
      <c r="F222" s="119">
        <f>IFERROR(E222/B222*100,0)</f>
        <v>0</v>
      </c>
      <c r="G222" s="119">
        <f>IFERROR(E222/C222*100,0)</f>
        <v>0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5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25">
      <c r="A223" s="159" t="s">
        <v>81</v>
      </c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1"/>
      <c r="AF223" s="35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19" t="s">
        <v>25</v>
      </c>
      <c r="B224" s="26">
        <f>H224+J224+L224+N224+P224+R224+T224+V224+X224+Z224+AB224+AD224</f>
        <v>50</v>
      </c>
      <c r="C224" s="26">
        <f>C225+C226+C227+C228</f>
        <v>50</v>
      </c>
      <c r="D224" s="26">
        <f>D225+D226+D227+D228</f>
        <v>15</v>
      </c>
      <c r="E224" s="26">
        <f>E225+E226+E227+E228</f>
        <v>15</v>
      </c>
      <c r="F224" s="120">
        <f>IFERROR(E224/B224*100,0)</f>
        <v>30</v>
      </c>
      <c r="G224" s="120">
        <f>IFERROR(E224/C224*100,0)</f>
        <v>30</v>
      </c>
      <c r="H224" s="13">
        <f>H225+H226+H227+H228</f>
        <v>0</v>
      </c>
      <c r="I224" s="13">
        <f t="shared" ref="I224:AE224" si="85">I225+I226+I227+I228</f>
        <v>0</v>
      </c>
      <c r="J224" s="13">
        <f t="shared" si="85"/>
        <v>0</v>
      </c>
      <c r="K224" s="13">
        <f t="shared" si="85"/>
        <v>0</v>
      </c>
      <c r="L224" s="13">
        <f t="shared" si="85"/>
        <v>0</v>
      </c>
      <c r="M224" s="13">
        <f t="shared" si="85"/>
        <v>0</v>
      </c>
      <c r="N224" s="13">
        <f t="shared" si="85"/>
        <v>0</v>
      </c>
      <c r="O224" s="13">
        <f t="shared" si="85"/>
        <v>0</v>
      </c>
      <c r="P224" s="13">
        <f t="shared" si="85"/>
        <v>0</v>
      </c>
      <c r="Q224" s="13">
        <f t="shared" si="85"/>
        <v>0</v>
      </c>
      <c r="R224" s="13">
        <f t="shared" si="85"/>
        <v>0</v>
      </c>
      <c r="S224" s="13">
        <f t="shared" si="85"/>
        <v>0</v>
      </c>
      <c r="T224" s="13">
        <f t="shared" si="85"/>
        <v>0</v>
      </c>
      <c r="U224" s="13">
        <f t="shared" si="85"/>
        <v>0</v>
      </c>
      <c r="V224" s="13">
        <f t="shared" si="85"/>
        <v>0</v>
      </c>
      <c r="W224" s="13">
        <f t="shared" si="85"/>
        <v>0</v>
      </c>
      <c r="X224" s="13">
        <f t="shared" si="85"/>
        <v>0</v>
      </c>
      <c r="Y224" s="13">
        <f t="shared" si="85"/>
        <v>0</v>
      </c>
      <c r="Z224" s="13">
        <f t="shared" si="85"/>
        <v>0</v>
      </c>
      <c r="AA224" s="13">
        <f t="shared" si="85"/>
        <v>0</v>
      </c>
      <c r="AB224" s="13">
        <f t="shared" si="85"/>
        <v>15</v>
      </c>
      <c r="AC224" s="13">
        <f t="shared" si="85"/>
        <v>15</v>
      </c>
      <c r="AD224" s="13">
        <f t="shared" si="85"/>
        <v>35</v>
      </c>
      <c r="AE224" s="13">
        <f t="shared" si="85"/>
        <v>0</v>
      </c>
      <c r="AF224" s="35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1" t="s">
        <v>26</v>
      </c>
      <c r="B225" s="27">
        <f>H225+J225+L225+N225+P225+R225+T225+V225+X225+Z225+AB225+AD225</f>
        <v>0</v>
      </c>
      <c r="C225" s="28">
        <f>H225</f>
        <v>0</v>
      </c>
      <c r="D225" s="28"/>
      <c r="E225" s="27">
        <f>I225+K225+M225+O225+Q225+S225+U225+W225+Y225+AA225+AC225+AE225</f>
        <v>0</v>
      </c>
      <c r="F225" s="119">
        <f>IFERROR(E225/B225*100,0)</f>
        <v>0</v>
      </c>
      <c r="G225" s="119">
        <f>IFERROR(E225/C225*100,0)</f>
        <v>0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5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18.75" x14ac:dyDescent="0.3">
      <c r="A226" s="21" t="s">
        <v>27</v>
      </c>
      <c r="B226" s="27">
        <f>H226+J226+L226+N226+P226+R226+T226+V226+X226+Z226+AB226+AD226</f>
        <v>50</v>
      </c>
      <c r="C226" s="28">
        <f>AB226+AD226</f>
        <v>50</v>
      </c>
      <c r="D226" s="28">
        <f>E226</f>
        <v>15</v>
      </c>
      <c r="E226" s="27">
        <f>I226+K226+M226+O226+Q226+S226+U226+W226+Y226+AA226+AC226+AE226</f>
        <v>15</v>
      </c>
      <c r="F226" s="119">
        <f>IFERROR(E226/B226*100,0)</f>
        <v>30</v>
      </c>
      <c r="G226" s="119">
        <f>IFERROR(E226/C226*100,0)</f>
        <v>30</v>
      </c>
      <c r="H226" s="13"/>
      <c r="I226" s="13"/>
      <c r="J226" s="13"/>
      <c r="K226" s="13"/>
      <c r="L226" s="2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22">
        <v>15</v>
      </c>
      <c r="AC226" s="13">
        <v>15</v>
      </c>
      <c r="AD226" s="13">
        <v>35</v>
      </c>
      <c r="AE226" s="13"/>
      <c r="AF226" s="35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21" t="s">
        <v>28</v>
      </c>
      <c r="B227" s="27">
        <f>H227+J227+L227+N227+P227+R227+T227+V227+X227+Z227+AB227+AD227</f>
        <v>0</v>
      </c>
      <c r="C227" s="28">
        <f>H227</f>
        <v>0</v>
      </c>
      <c r="D227" s="28"/>
      <c r="E227" s="27">
        <f>I227+K227+M227+O227+Q227+S227+U227+W227+Y227+AA227+AC227+AE227</f>
        <v>0</v>
      </c>
      <c r="F227" s="119">
        <f>IFERROR(E227/B227*100,0)</f>
        <v>0</v>
      </c>
      <c r="G227" s="119">
        <f>IFERROR(E227/C227*100,0)</f>
        <v>0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5"/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1" t="s">
        <v>29</v>
      </c>
      <c r="B228" s="27">
        <f>H228+J228+L228+N228+P228+R228+T228+V228+X228+Z228+AB228+AD228</f>
        <v>0</v>
      </c>
      <c r="C228" s="28">
        <f>H228</f>
        <v>0</v>
      </c>
      <c r="D228" s="28"/>
      <c r="E228" s="27">
        <f>I228+K228+M228+O228+Q228+S228+U228+W228+Y228+AA228+AC228+AE228</f>
        <v>0</v>
      </c>
      <c r="F228" s="119">
        <f>IFERROR(E228/B228*100,0)</f>
        <v>0</v>
      </c>
      <c r="G228" s="119">
        <f>IFERROR(E228/C228*100,0)</f>
        <v>0</v>
      </c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5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25">
      <c r="A229" s="159" t="s">
        <v>82</v>
      </c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1"/>
      <c r="AF229" s="35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19" t="s">
        <v>25</v>
      </c>
      <c r="B230" s="26">
        <f>H230+J230+L230+N230+P230+R230+T230+V230+X230+Z230+AB230+AD230</f>
        <v>2683</v>
      </c>
      <c r="C230" s="26">
        <f>C231+C232+C233+C234</f>
        <v>2683</v>
      </c>
      <c r="D230" s="26">
        <f>D231+D232+D233+D234</f>
        <v>2683</v>
      </c>
      <c r="E230" s="26">
        <f>E231+E232+E233+E234</f>
        <v>2683</v>
      </c>
      <c r="F230" s="120">
        <f>IFERROR(E230/B230*100,0)</f>
        <v>100</v>
      </c>
      <c r="G230" s="120">
        <f>IFERROR(E230/C230*100,0)</f>
        <v>100</v>
      </c>
      <c r="H230" s="13">
        <f>H231+H232+H233+H234</f>
        <v>0</v>
      </c>
      <c r="I230" s="13">
        <f t="shared" ref="I230:AE230" si="86">I231+I232+I233+I234</f>
        <v>0</v>
      </c>
      <c r="J230" s="13">
        <f t="shared" si="86"/>
        <v>0</v>
      </c>
      <c r="K230" s="13">
        <f t="shared" si="86"/>
        <v>0</v>
      </c>
      <c r="L230" s="13">
        <f t="shared" si="86"/>
        <v>0</v>
      </c>
      <c r="M230" s="13">
        <f t="shared" si="86"/>
        <v>0</v>
      </c>
      <c r="N230" s="13">
        <f t="shared" si="86"/>
        <v>0</v>
      </c>
      <c r="O230" s="13">
        <f t="shared" si="86"/>
        <v>0</v>
      </c>
      <c r="P230" s="13">
        <f t="shared" si="86"/>
        <v>0</v>
      </c>
      <c r="Q230" s="13">
        <f t="shared" si="86"/>
        <v>0</v>
      </c>
      <c r="R230" s="13">
        <f t="shared" si="86"/>
        <v>0</v>
      </c>
      <c r="S230" s="13">
        <f t="shared" si="86"/>
        <v>0</v>
      </c>
      <c r="T230" s="13">
        <f t="shared" si="86"/>
        <v>0</v>
      </c>
      <c r="U230" s="13">
        <f t="shared" si="86"/>
        <v>0</v>
      </c>
      <c r="V230" s="13">
        <f t="shared" si="86"/>
        <v>0</v>
      </c>
      <c r="W230" s="13">
        <f t="shared" si="86"/>
        <v>0</v>
      </c>
      <c r="X230" s="13">
        <f t="shared" si="86"/>
        <v>0</v>
      </c>
      <c r="Y230" s="13">
        <f t="shared" si="86"/>
        <v>0</v>
      </c>
      <c r="Z230" s="13">
        <f t="shared" si="86"/>
        <v>0</v>
      </c>
      <c r="AA230" s="13">
        <f t="shared" si="86"/>
        <v>2683</v>
      </c>
      <c r="AB230" s="13">
        <f t="shared" si="86"/>
        <v>2683</v>
      </c>
      <c r="AC230" s="13">
        <f t="shared" si="86"/>
        <v>0</v>
      </c>
      <c r="AD230" s="13">
        <f t="shared" si="86"/>
        <v>0</v>
      </c>
      <c r="AE230" s="13">
        <f t="shared" si="86"/>
        <v>0</v>
      </c>
      <c r="AF230" s="35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1" t="s">
        <v>26</v>
      </c>
      <c r="B231" s="27">
        <f>H231+J231+L231+N231+P231+R231+T231+V231+X231+Z231+AB231+AD231</f>
        <v>0</v>
      </c>
      <c r="C231" s="28">
        <f>H231</f>
        <v>0</v>
      </c>
      <c r="D231" s="28"/>
      <c r="E231" s="27">
        <f>I231+K231+M231+O231+Q231+S231+U231+W231+Y231+AA231+AC231+AE231</f>
        <v>0</v>
      </c>
      <c r="F231" s="119">
        <f>IFERROR(E231/B231*100,0)</f>
        <v>0</v>
      </c>
      <c r="G231" s="119">
        <f>IFERROR(E231/C231*100,0)</f>
        <v>0</v>
      </c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35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3">
      <c r="A232" s="21" t="s">
        <v>27</v>
      </c>
      <c r="B232" s="27">
        <f>H232+J232+L232+N232+P232+R232+T232+V232+X232+Z232+AB232+AD232</f>
        <v>2683</v>
      </c>
      <c r="C232" s="28">
        <f>H232+AA232</f>
        <v>2683</v>
      </c>
      <c r="D232" s="28">
        <f>E232</f>
        <v>2683</v>
      </c>
      <c r="E232" s="27">
        <f>I232+K232+M232+O232+Q232+S232+U232+W232+Y232+AA232+AC232+AE232</f>
        <v>2683</v>
      </c>
      <c r="F232" s="119">
        <f>IFERROR(E232/B232*100,0)</f>
        <v>100</v>
      </c>
      <c r="G232" s="119">
        <f>IFERROR(E232/C232*100,0)</f>
        <v>100</v>
      </c>
      <c r="H232" s="13"/>
      <c r="I232" s="13"/>
      <c r="J232" s="13"/>
      <c r="K232" s="13"/>
      <c r="L232" s="22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>
        <v>2683</v>
      </c>
      <c r="AB232" s="22">
        <v>2683</v>
      </c>
      <c r="AC232" s="13"/>
      <c r="AD232" s="13"/>
      <c r="AE232" s="13"/>
      <c r="AF232" s="35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21" t="s">
        <v>28</v>
      </c>
      <c r="B233" s="27">
        <f>H233+J233+L233+N233+P233+R233+T233+V233+X233+Z233+AB233+AD233</f>
        <v>0</v>
      </c>
      <c r="C233" s="28">
        <f>H233</f>
        <v>0</v>
      </c>
      <c r="D233" s="28"/>
      <c r="E233" s="27">
        <f>I233+K233+M233+O233+Q233+S233+U233+W233+Y233+AA233+AC233+AE233</f>
        <v>0</v>
      </c>
      <c r="F233" s="119">
        <f>IFERROR(E233/B233*100,0)</f>
        <v>0</v>
      </c>
      <c r="G233" s="119">
        <f>IFERROR(E233/C233*100,0)</f>
        <v>0</v>
      </c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35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1" t="s">
        <v>29</v>
      </c>
      <c r="B234" s="27">
        <f>H234+J234+L234+N234+P234+R234+T234+V234+X234+Z234+AB234+AD234</f>
        <v>0</v>
      </c>
      <c r="C234" s="28">
        <f>H234</f>
        <v>0</v>
      </c>
      <c r="D234" s="28"/>
      <c r="E234" s="27">
        <f>I234+K234+M234+O234+Q234+S234+U234+W234+Y234+AA234+AC234+AE234</f>
        <v>0</v>
      </c>
      <c r="F234" s="119">
        <f>IFERROR(E234/B234*100,0)</f>
        <v>0</v>
      </c>
      <c r="G234" s="119">
        <f>IFERROR(E234/C234*100,0)</f>
        <v>0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35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20.25" x14ac:dyDescent="0.25">
      <c r="A235" s="156" t="s">
        <v>83</v>
      </c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8"/>
      <c r="AF235" s="35"/>
      <c r="AG235" s="15"/>
      <c r="AH235" s="15"/>
      <c r="AI235" s="15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ht="18.75" x14ac:dyDescent="0.3">
      <c r="A236" s="19" t="s">
        <v>25</v>
      </c>
      <c r="B236" s="7">
        <f>B237+B238+B239+B240</f>
        <v>44052.6</v>
      </c>
      <c r="C236" s="7">
        <f>C237+C238+C239+C240</f>
        <v>44052.6</v>
      </c>
      <c r="D236" s="7">
        <f>D237+D238+D239+D240</f>
        <v>42075.6</v>
      </c>
      <c r="E236" s="7">
        <f>E237+E238+E239+E240</f>
        <v>42075.6</v>
      </c>
      <c r="F236" s="25">
        <f>E236/B236*100</f>
        <v>95.512183162855308</v>
      </c>
      <c r="G236" s="25">
        <f>E236/C236*100</f>
        <v>95.512183162855308</v>
      </c>
      <c r="H236" s="13">
        <f t="shared" ref="H236:AD236" si="87">H237+H238+H239+H240</f>
        <v>3268.5</v>
      </c>
      <c r="I236" s="13">
        <f>I237+I238+I239+I240</f>
        <v>1925.1</v>
      </c>
      <c r="J236" s="13">
        <f t="shared" si="87"/>
        <v>2929.2</v>
      </c>
      <c r="K236" s="13">
        <f>K237+K238+K239+K240</f>
        <v>2912.4</v>
      </c>
      <c r="L236" s="13">
        <f t="shared" si="87"/>
        <v>2924.9</v>
      </c>
      <c r="M236" s="13">
        <f>M237+M238+M239+M240</f>
        <v>2577</v>
      </c>
      <c r="N236" s="13">
        <f t="shared" si="87"/>
        <v>3897.7</v>
      </c>
      <c r="O236" s="13">
        <f>O237+O238+O239+O240</f>
        <v>2940</v>
      </c>
      <c r="P236" s="13">
        <f t="shared" si="87"/>
        <v>3523.3</v>
      </c>
      <c r="Q236" s="13">
        <f>Q237+Q238+Q239+Q240</f>
        <v>3523</v>
      </c>
      <c r="R236" s="13">
        <f t="shared" si="87"/>
        <v>3368.6</v>
      </c>
      <c r="S236" s="13">
        <f>S237+S238+S239+S240</f>
        <v>3164.3</v>
      </c>
      <c r="T236" s="13">
        <f t="shared" si="87"/>
        <v>4318.8</v>
      </c>
      <c r="U236" s="13">
        <f>U237+U238+U239+U240</f>
        <v>5042.6000000000004</v>
      </c>
      <c r="V236" s="13">
        <f t="shared" si="87"/>
        <v>2394</v>
      </c>
      <c r="W236" s="13">
        <f>W237+W238+W239+W240</f>
        <v>2230</v>
      </c>
      <c r="X236" s="13">
        <f t="shared" si="87"/>
        <v>2567.9</v>
      </c>
      <c r="Y236" s="13">
        <f>Y237+Y238+Y239+Y240</f>
        <v>2235</v>
      </c>
      <c r="Z236" s="13">
        <f t="shared" si="87"/>
        <v>3485.9</v>
      </c>
      <c r="AA236" s="13">
        <f>AA237+AA238+AA239+AA240</f>
        <v>6192.5</v>
      </c>
      <c r="AB236" s="13">
        <f t="shared" si="87"/>
        <v>2805.9</v>
      </c>
      <c r="AC236" s="13">
        <f>AC237+AC238+AC239+AC240</f>
        <v>2544</v>
      </c>
      <c r="AD236" s="13">
        <f t="shared" si="87"/>
        <v>8567.9</v>
      </c>
      <c r="AE236" s="13">
        <f>AE237+AE238+AE239+AE240</f>
        <v>6790</v>
      </c>
      <c r="AF236" s="162" t="s">
        <v>143</v>
      </c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1" t="s">
        <v>26</v>
      </c>
      <c r="B237" s="29">
        <f t="shared" ref="B237:E238" si="88">B243</f>
        <v>0</v>
      </c>
      <c r="C237" s="29">
        <f t="shared" si="88"/>
        <v>0</v>
      </c>
      <c r="D237" s="29">
        <f t="shared" si="88"/>
        <v>0</v>
      </c>
      <c r="E237" s="29">
        <f t="shared" si="88"/>
        <v>0</v>
      </c>
      <c r="F237" s="119">
        <f>IFERROR(E237/B237*100,0)</f>
        <v>0</v>
      </c>
      <c r="G237" s="119">
        <f>IFERROR(E237/C237*100,0)</f>
        <v>0</v>
      </c>
      <c r="H237" s="22">
        <f>H243</f>
        <v>0</v>
      </c>
      <c r="I237" s="22">
        <f t="shared" ref="I237:AE238" si="89">I243</f>
        <v>0</v>
      </c>
      <c r="J237" s="22">
        <f t="shared" si="89"/>
        <v>0</v>
      </c>
      <c r="K237" s="22">
        <f t="shared" si="89"/>
        <v>0</v>
      </c>
      <c r="L237" s="22">
        <f t="shared" si="89"/>
        <v>0</v>
      </c>
      <c r="M237" s="22">
        <f t="shared" si="89"/>
        <v>0</v>
      </c>
      <c r="N237" s="22">
        <f t="shared" si="89"/>
        <v>0</v>
      </c>
      <c r="O237" s="22">
        <f t="shared" si="89"/>
        <v>0</v>
      </c>
      <c r="P237" s="22">
        <f t="shared" si="89"/>
        <v>0</v>
      </c>
      <c r="Q237" s="22">
        <f t="shared" si="89"/>
        <v>0</v>
      </c>
      <c r="R237" s="22">
        <f t="shared" si="89"/>
        <v>0</v>
      </c>
      <c r="S237" s="22">
        <f t="shared" si="89"/>
        <v>0</v>
      </c>
      <c r="T237" s="22">
        <f t="shared" si="89"/>
        <v>0</v>
      </c>
      <c r="U237" s="22">
        <f t="shared" si="89"/>
        <v>0</v>
      </c>
      <c r="V237" s="22">
        <f t="shared" si="89"/>
        <v>0</v>
      </c>
      <c r="W237" s="22">
        <f t="shared" si="89"/>
        <v>0</v>
      </c>
      <c r="X237" s="22">
        <f t="shared" si="89"/>
        <v>0</v>
      </c>
      <c r="Y237" s="22">
        <f t="shared" si="89"/>
        <v>0</v>
      </c>
      <c r="Z237" s="22">
        <f t="shared" si="89"/>
        <v>0</v>
      </c>
      <c r="AA237" s="22">
        <f t="shared" si="89"/>
        <v>0</v>
      </c>
      <c r="AB237" s="22">
        <f t="shared" si="89"/>
        <v>0</v>
      </c>
      <c r="AC237" s="22">
        <f t="shared" si="89"/>
        <v>0</v>
      </c>
      <c r="AD237" s="22">
        <f t="shared" si="89"/>
        <v>0</v>
      </c>
      <c r="AE237" s="22">
        <f t="shared" si="89"/>
        <v>0</v>
      </c>
      <c r="AF237" s="163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18.75" x14ac:dyDescent="0.3">
      <c r="A238" s="21" t="s">
        <v>27</v>
      </c>
      <c r="B238" s="29">
        <f t="shared" si="88"/>
        <v>44052.6</v>
      </c>
      <c r="C238" s="29">
        <f t="shared" si="88"/>
        <v>44052.6</v>
      </c>
      <c r="D238" s="29">
        <f t="shared" si="88"/>
        <v>42075.6</v>
      </c>
      <c r="E238" s="29">
        <f t="shared" si="88"/>
        <v>42075.6</v>
      </c>
      <c r="F238" s="24">
        <f>E238/B238*100</f>
        <v>95.512183162855308</v>
      </c>
      <c r="G238" s="24">
        <f>E238/C238*100</f>
        <v>95.512183162855308</v>
      </c>
      <c r="H238" s="22">
        <f>H244</f>
        <v>3268.5</v>
      </c>
      <c r="I238" s="22">
        <f t="shared" si="89"/>
        <v>1925.1</v>
      </c>
      <c r="J238" s="22">
        <f t="shared" si="89"/>
        <v>2929.2</v>
      </c>
      <c r="K238" s="22">
        <f t="shared" si="89"/>
        <v>2912.4</v>
      </c>
      <c r="L238" s="22">
        <f t="shared" si="89"/>
        <v>2924.9</v>
      </c>
      <c r="M238" s="22">
        <f t="shared" si="89"/>
        <v>2577</v>
      </c>
      <c r="N238" s="22">
        <f t="shared" si="89"/>
        <v>3897.7</v>
      </c>
      <c r="O238" s="22">
        <f t="shared" si="89"/>
        <v>2940</v>
      </c>
      <c r="P238" s="22">
        <f t="shared" si="89"/>
        <v>3523.3</v>
      </c>
      <c r="Q238" s="22">
        <f t="shared" si="89"/>
        <v>3523</v>
      </c>
      <c r="R238" s="22">
        <f t="shared" si="89"/>
        <v>3368.6</v>
      </c>
      <c r="S238" s="22">
        <v>3164.3</v>
      </c>
      <c r="T238" s="22">
        <f t="shared" si="89"/>
        <v>4318.8</v>
      </c>
      <c r="U238" s="22">
        <f t="shared" si="89"/>
        <v>5042.6000000000004</v>
      </c>
      <c r="V238" s="22">
        <f t="shared" si="89"/>
        <v>2394</v>
      </c>
      <c r="W238" s="22">
        <f t="shared" si="89"/>
        <v>2230</v>
      </c>
      <c r="X238" s="22">
        <f t="shared" si="89"/>
        <v>2567.9</v>
      </c>
      <c r="Y238" s="22">
        <f t="shared" si="89"/>
        <v>2235</v>
      </c>
      <c r="Z238" s="22">
        <f t="shared" si="89"/>
        <v>3485.9</v>
      </c>
      <c r="AA238" s="22">
        <f t="shared" si="89"/>
        <v>6192.5</v>
      </c>
      <c r="AB238" s="22">
        <f t="shared" si="89"/>
        <v>2805.9</v>
      </c>
      <c r="AC238" s="22">
        <f t="shared" si="89"/>
        <v>2544</v>
      </c>
      <c r="AD238" s="22">
        <f t="shared" si="89"/>
        <v>8567.9</v>
      </c>
      <c r="AE238" s="22">
        <f t="shared" si="89"/>
        <v>6790</v>
      </c>
      <c r="AF238" s="163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21" t="s">
        <v>28</v>
      </c>
      <c r="B239" s="43"/>
      <c r="C239" s="43"/>
      <c r="D239" s="43"/>
      <c r="E239" s="43"/>
      <c r="F239" s="43"/>
      <c r="G239" s="4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63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21" t="s">
        <v>29</v>
      </c>
      <c r="B240" s="43"/>
      <c r="C240" s="43"/>
      <c r="D240" s="43"/>
      <c r="E240" s="43"/>
      <c r="F240" s="43"/>
      <c r="G240" s="4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63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25">
      <c r="A241" s="159" t="s">
        <v>84</v>
      </c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1"/>
      <c r="AF241" s="163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19" t="s">
        <v>25</v>
      </c>
      <c r="B242" s="13">
        <f>H242+J242+L242+N242+P242+R242+T242+V242+X242+Z242+AB242+AD242</f>
        <v>44052.6</v>
      </c>
      <c r="C242" s="13">
        <f>C243+C244+C245+C246</f>
        <v>44052.6</v>
      </c>
      <c r="D242" s="13">
        <f>D243+D244+D245+D246</f>
        <v>42075.6</v>
      </c>
      <c r="E242" s="13">
        <f>E243+E244+E245+E246</f>
        <v>42075.6</v>
      </c>
      <c r="F242" s="25">
        <f>E242/B242*100</f>
        <v>95.512183162855308</v>
      </c>
      <c r="G242" s="25">
        <f>E242/C242*100</f>
        <v>95.512183162855308</v>
      </c>
      <c r="H242" s="13">
        <f t="shared" ref="H242:AE242" si="90">H243+H244+H245+H246</f>
        <v>3268.5</v>
      </c>
      <c r="I242" s="13">
        <f t="shared" si="90"/>
        <v>1925.1</v>
      </c>
      <c r="J242" s="13">
        <f t="shared" si="90"/>
        <v>2929.2</v>
      </c>
      <c r="K242" s="13">
        <f t="shared" si="90"/>
        <v>2912.4</v>
      </c>
      <c r="L242" s="13">
        <f t="shared" si="90"/>
        <v>2924.9</v>
      </c>
      <c r="M242" s="13">
        <f t="shared" si="90"/>
        <v>2577</v>
      </c>
      <c r="N242" s="13">
        <f t="shared" si="90"/>
        <v>3897.7</v>
      </c>
      <c r="O242" s="13">
        <f t="shared" si="90"/>
        <v>2940</v>
      </c>
      <c r="P242" s="13">
        <f t="shared" si="90"/>
        <v>3523.3</v>
      </c>
      <c r="Q242" s="13">
        <f t="shared" si="90"/>
        <v>3523</v>
      </c>
      <c r="R242" s="13">
        <f t="shared" si="90"/>
        <v>3368.6</v>
      </c>
      <c r="S242" s="13">
        <f t="shared" si="90"/>
        <v>3164</v>
      </c>
      <c r="T242" s="13">
        <f t="shared" si="90"/>
        <v>4318.8</v>
      </c>
      <c r="U242" s="13">
        <f t="shared" si="90"/>
        <v>5042.6000000000004</v>
      </c>
      <c r="V242" s="13">
        <f t="shared" si="90"/>
        <v>2394</v>
      </c>
      <c r="W242" s="13">
        <f t="shared" si="90"/>
        <v>2230</v>
      </c>
      <c r="X242" s="13">
        <f t="shared" si="90"/>
        <v>2567.9</v>
      </c>
      <c r="Y242" s="13">
        <f t="shared" si="90"/>
        <v>2235</v>
      </c>
      <c r="Z242" s="13">
        <f t="shared" si="90"/>
        <v>3485.9</v>
      </c>
      <c r="AA242" s="13">
        <f t="shared" si="90"/>
        <v>6192.5</v>
      </c>
      <c r="AB242" s="13">
        <f t="shared" si="90"/>
        <v>2805.9</v>
      </c>
      <c r="AC242" s="13">
        <f t="shared" si="90"/>
        <v>2544</v>
      </c>
      <c r="AD242" s="13">
        <f t="shared" si="90"/>
        <v>8567.9</v>
      </c>
      <c r="AE242" s="13">
        <f t="shared" si="90"/>
        <v>6790</v>
      </c>
      <c r="AF242" s="163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21" t="s">
        <v>26</v>
      </c>
      <c r="B243" s="29">
        <f>H243+J243+L243+N243+P243+R243+T243+V243+X243+Z243+AB243+AD243</f>
        <v>0</v>
      </c>
      <c r="C243" s="28">
        <f>H243</f>
        <v>0</v>
      </c>
      <c r="D243" s="22">
        <f>E243</f>
        <v>0</v>
      </c>
      <c r="E243" s="27">
        <f>I243+K243+M243+O243+Q243+S243+U243+W243+Y243+AA243+AC243+AE243</f>
        <v>0</v>
      </c>
      <c r="F243" s="119">
        <f>IFERROR(E243/B243*100,0)</f>
        <v>0</v>
      </c>
      <c r="G243" s="119">
        <f>IFERROR(E243/C243*100,0)</f>
        <v>0</v>
      </c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63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44" t="s">
        <v>27</v>
      </c>
      <c r="B244" s="29">
        <f>H244+J244+L244+N244+P244+R244+T244+V244+X244+Z244+AB244+AD244</f>
        <v>44052.6</v>
      </c>
      <c r="C244" s="28">
        <f>H244+J244+L244+N244+P244+R244+T244+V244+X244+Z244+AB244+AD244</f>
        <v>44052.6</v>
      </c>
      <c r="D244" s="22">
        <f>E244</f>
        <v>42075.6</v>
      </c>
      <c r="E244" s="27">
        <f>I244+K244+M244+O244+Q244+S244+U244+W244+Y244+AA244+AC244+AE244</f>
        <v>42075.6</v>
      </c>
      <c r="F244" s="24">
        <f>E244/B244*100</f>
        <v>95.512183162855308</v>
      </c>
      <c r="G244" s="24">
        <f>E244/C244*100</f>
        <v>95.512183162855308</v>
      </c>
      <c r="H244" s="29">
        <v>3268.5</v>
      </c>
      <c r="I244" s="29">
        <v>1925.1</v>
      </c>
      <c r="J244" s="29">
        <v>2929.2</v>
      </c>
      <c r="K244" s="29">
        <v>2912.4</v>
      </c>
      <c r="L244" s="29">
        <v>2924.9</v>
      </c>
      <c r="M244" s="29">
        <v>2577</v>
      </c>
      <c r="N244" s="29">
        <v>3897.7</v>
      </c>
      <c r="O244" s="29">
        <v>2940</v>
      </c>
      <c r="P244" s="29">
        <v>3523.3</v>
      </c>
      <c r="Q244" s="29">
        <v>3523</v>
      </c>
      <c r="R244" s="29">
        <v>3368.6</v>
      </c>
      <c r="S244" s="29">
        <v>3164</v>
      </c>
      <c r="T244" s="29">
        <v>4318.8</v>
      </c>
      <c r="U244" s="29">
        <v>5042.6000000000004</v>
      </c>
      <c r="V244" s="29">
        <v>2394</v>
      </c>
      <c r="W244" s="29">
        <v>2230</v>
      </c>
      <c r="X244" s="29">
        <v>2567.9</v>
      </c>
      <c r="Y244" s="29">
        <v>2235</v>
      </c>
      <c r="Z244" s="29">
        <v>3485.9</v>
      </c>
      <c r="AA244" s="29">
        <f>5760+432.5</f>
        <v>6192.5</v>
      </c>
      <c r="AB244" s="29">
        <v>2805.9</v>
      </c>
      <c r="AC244" s="29">
        <v>2544</v>
      </c>
      <c r="AD244" s="29">
        <f>8291+251.4+25.5</f>
        <v>8567.9</v>
      </c>
      <c r="AE244" s="29">
        <v>6790</v>
      </c>
      <c r="AF244" s="164"/>
      <c r="AG244" s="15">
        <f>C244-E244</f>
        <v>1977</v>
      </c>
      <c r="AH244" s="15"/>
      <c r="AI244" s="1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</row>
    <row r="245" spans="1:62" ht="18.75" x14ac:dyDescent="0.3">
      <c r="A245" s="21" t="s">
        <v>28</v>
      </c>
      <c r="B245" s="43"/>
      <c r="C245" s="28">
        <f>H245</f>
        <v>0</v>
      </c>
      <c r="D245" s="43"/>
      <c r="E245" s="43"/>
      <c r="F245" s="125"/>
      <c r="G245" s="125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35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21" t="s">
        <v>29</v>
      </c>
      <c r="B246" s="28"/>
      <c r="C246" s="28">
        <f>H246</f>
        <v>0</v>
      </c>
      <c r="D246" s="43"/>
      <c r="E246" s="43"/>
      <c r="F246" s="43"/>
      <c r="G246" s="4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35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37.5" x14ac:dyDescent="0.3">
      <c r="A247" s="19" t="s">
        <v>36</v>
      </c>
      <c r="B247" s="49">
        <f>H247+J247+L247+N247+P247+R247+T247+V247+X247+Z247+AB247+AD247</f>
        <v>49416.5</v>
      </c>
      <c r="C247" s="13">
        <f>C248+C249+C250+C251</f>
        <v>49416.5</v>
      </c>
      <c r="D247" s="13">
        <f>D248+D249+D250+D251</f>
        <v>46888.4</v>
      </c>
      <c r="E247" s="13">
        <f>E248+E249+E250+E251</f>
        <v>46888.4</v>
      </c>
      <c r="F247" s="25">
        <f>E247/B247*100</f>
        <v>94.884097416854701</v>
      </c>
      <c r="G247" s="25">
        <f>E247/C247*100</f>
        <v>94.884097416854701</v>
      </c>
      <c r="H247" s="13">
        <f>H248+H249+H250+H251</f>
        <v>3270.5</v>
      </c>
      <c r="I247" s="13">
        <f t="shared" ref="I247:AE247" si="91">I248+I249+I250+I251</f>
        <v>1927.1</v>
      </c>
      <c r="J247" s="13">
        <f t="shared" si="91"/>
        <v>3378.3999999999996</v>
      </c>
      <c r="K247" s="13">
        <f t="shared" si="91"/>
        <v>3244.1</v>
      </c>
      <c r="L247" s="13">
        <f t="shared" si="91"/>
        <v>3455.6000000000004</v>
      </c>
      <c r="M247" s="13">
        <f t="shared" si="91"/>
        <v>2769.3999999999996</v>
      </c>
      <c r="N247" s="13">
        <f t="shared" si="91"/>
        <v>4118.8999999999996</v>
      </c>
      <c r="O247" s="13">
        <f t="shared" si="91"/>
        <v>3409.4</v>
      </c>
      <c r="P247" s="13">
        <f t="shared" si="91"/>
        <v>4034.9</v>
      </c>
      <c r="Q247" s="13">
        <f t="shared" si="91"/>
        <v>3523</v>
      </c>
      <c r="R247" s="13">
        <f t="shared" si="91"/>
        <v>3368.6</v>
      </c>
      <c r="S247" s="13">
        <f t="shared" si="91"/>
        <v>3259.3</v>
      </c>
      <c r="T247" s="13">
        <f t="shared" si="91"/>
        <v>4318.8</v>
      </c>
      <c r="U247" s="13">
        <f t="shared" si="91"/>
        <v>5042.6000000000004</v>
      </c>
      <c r="V247" s="13">
        <f t="shared" si="91"/>
        <v>2414.1</v>
      </c>
      <c r="W247" s="13">
        <f t="shared" si="91"/>
        <v>2372</v>
      </c>
      <c r="X247" s="13">
        <f t="shared" si="91"/>
        <v>2930</v>
      </c>
      <c r="Y247" s="13">
        <f t="shared" si="91"/>
        <v>2550.5</v>
      </c>
      <c r="Z247" s="13">
        <f t="shared" si="91"/>
        <v>3641.7000000000003</v>
      </c>
      <c r="AA247" s="13">
        <f t="shared" si="91"/>
        <v>9068.6</v>
      </c>
      <c r="AB247" s="13">
        <f t="shared" si="91"/>
        <v>5508.2000000000007</v>
      </c>
      <c r="AC247" s="13">
        <f t="shared" si="91"/>
        <v>2559</v>
      </c>
      <c r="AD247" s="13">
        <f t="shared" si="91"/>
        <v>8976.7999999999993</v>
      </c>
      <c r="AE247" s="13">
        <f t="shared" si="91"/>
        <v>7163.7</v>
      </c>
      <c r="AF247" s="42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19" t="s">
        <v>26</v>
      </c>
      <c r="B248" s="13">
        <f>B237+B207+B189+B180</f>
        <v>228</v>
      </c>
      <c r="C248" s="13">
        <f>C237+C207+C189+C180</f>
        <v>228</v>
      </c>
      <c r="D248" s="13">
        <f>D237+D207+D189+D180</f>
        <v>225.8</v>
      </c>
      <c r="E248" s="13">
        <f>E237+E207+E189+E180</f>
        <v>225.8</v>
      </c>
      <c r="F248" s="120">
        <f>IFERROR(E248/B248*100,0)</f>
        <v>99.035087719298247</v>
      </c>
      <c r="G248" s="120">
        <f>IFERROR(E248/C248*100,0)</f>
        <v>99.035087719298247</v>
      </c>
      <c r="H248" s="13">
        <f t="shared" ref="H248:AE248" si="92">H237+H207+H189+H180</f>
        <v>0</v>
      </c>
      <c r="I248" s="13">
        <f t="shared" si="92"/>
        <v>0</v>
      </c>
      <c r="J248" s="13">
        <f t="shared" si="92"/>
        <v>0</v>
      </c>
      <c r="K248" s="13">
        <f t="shared" si="92"/>
        <v>0</v>
      </c>
      <c r="L248" s="13">
        <f t="shared" si="92"/>
        <v>0</v>
      </c>
      <c r="M248" s="13">
        <f t="shared" si="92"/>
        <v>0</v>
      </c>
      <c r="N248" s="13">
        <f t="shared" si="92"/>
        <v>0</v>
      </c>
      <c r="O248" s="13">
        <f t="shared" si="92"/>
        <v>0</v>
      </c>
      <c r="P248" s="13">
        <f t="shared" si="92"/>
        <v>0</v>
      </c>
      <c r="Q248" s="13">
        <f t="shared" si="92"/>
        <v>0</v>
      </c>
      <c r="R248" s="13">
        <f t="shared" si="92"/>
        <v>0</v>
      </c>
      <c r="S248" s="13">
        <f t="shared" si="92"/>
        <v>0</v>
      </c>
      <c r="T248" s="13">
        <f t="shared" si="92"/>
        <v>0</v>
      </c>
      <c r="U248" s="13">
        <f t="shared" si="92"/>
        <v>0</v>
      </c>
      <c r="V248" s="13">
        <f t="shared" si="92"/>
        <v>0</v>
      </c>
      <c r="W248" s="13">
        <f t="shared" si="92"/>
        <v>0</v>
      </c>
      <c r="X248" s="13">
        <f t="shared" si="92"/>
        <v>0</v>
      </c>
      <c r="Y248" s="13">
        <f t="shared" si="92"/>
        <v>0</v>
      </c>
      <c r="Z248" s="13">
        <f t="shared" si="92"/>
        <v>0</v>
      </c>
      <c r="AA248" s="13">
        <f t="shared" si="92"/>
        <v>0</v>
      </c>
      <c r="AB248" s="13">
        <f t="shared" si="92"/>
        <v>0</v>
      </c>
      <c r="AC248" s="13">
        <f t="shared" si="92"/>
        <v>0</v>
      </c>
      <c r="AD248" s="13">
        <f t="shared" si="92"/>
        <v>228</v>
      </c>
      <c r="AE248" s="13">
        <f t="shared" si="92"/>
        <v>225.8</v>
      </c>
      <c r="AF248" s="42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19" t="s">
        <v>27</v>
      </c>
      <c r="B249" s="13">
        <f>B238+B208+B190+B173</f>
        <v>49042.6</v>
      </c>
      <c r="C249" s="13">
        <f>C238+C208+C190+C173</f>
        <v>49042.6</v>
      </c>
      <c r="D249" s="13">
        <f>D238+D208+D190+D173</f>
        <v>46516.7</v>
      </c>
      <c r="E249" s="13">
        <f>E238+E208+E190+E173</f>
        <v>46516.7</v>
      </c>
      <c r="F249" s="25">
        <f>E249/B249*100</f>
        <v>94.849579753112607</v>
      </c>
      <c r="G249" s="25">
        <f>E249/C249*100</f>
        <v>94.849579753112607</v>
      </c>
      <c r="H249" s="13">
        <f t="shared" ref="H249:AE249" si="93">H238+H208+H190+H173</f>
        <v>3270.5</v>
      </c>
      <c r="I249" s="13">
        <f t="shared" si="93"/>
        <v>1927.1</v>
      </c>
      <c r="J249" s="13">
        <f t="shared" si="93"/>
        <v>3378.3999999999996</v>
      </c>
      <c r="K249" s="13">
        <f t="shared" si="93"/>
        <v>3244.1</v>
      </c>
      <c r="L249" s="13">
        <f t="shared" si="93"/>
        <v>3455.6000000000004</v>
      </c>
      <c r="M249" s="13">
        <f t="shared" si="93"/>
        <v>2769.3999999999996</v>
      </c>
      <c r="N249" s="13">
        <f t="shared" si="93"/>
        <v>4118.8999999999996</v>
      </c>
      <c r="O249" s="13">
        <f t="shared" si="93"/>
        <v>3409.4</v>
      </c>
      <c r="P249" s="13">
        <f t="shared" si="93"/>
        <v>4034.9</v>
      </c>
      <c r="Q249" s="13">
        <f t="shared" si="93"/>
        <v>3523</v>
      </c>
      <c r="R249" s="13">
        <f t="shared" si="93"/>
        <v>3368.6</v>
      </c>
      <c r="S249" s="13">
        <f t="shared" si="93"/>
        <v>3259.3</v>
      </c>
      <c r="T249" s="13">
        <f t="shared" si="93"/>
        <v>4318.8</v>
      </c>
      <c r="U249" s="13">
        <f t="shared" si="93"/>
        <v>5042.6000000000004</v>
      </c>
      <c r="V249" s="13">
        <f t="shared" si="93"/>
        <v>2414.1</v>
      </c>
      <c r="W249" s="13">
        <f t="shared" si="93"/>
        <v>2372</v>
      </c>
      <c r="X249" s="13">
        <f t="shared" si="93"/>
        <v>2930</v>
      </c>
      <c r="Y249" s="13">
        <f t="shared" si="93"/>
        <v>2550.5</v>
      </c>
      <c r="Z249" s="13">
        <f t="shared" si="93"/>
        <v>3641.7000000000003</v>
      </c>
      <c r="AA249" s="13">
        <f t="shared" si="93"/>
        <v>9068.6</v>
      </c>
      <c r="AB249" s="13">
        <f t="shared" si="93"/>
        <v>5508.2000000000007</v>
      </c>
      <c r="AC249" s="13">
        <f t="shared" si="93"/>
        <v>2559</v>
      </c>
      <c r="AD249" s="13">
        <f t="shared" si="93"/>
        <v>8602.9</v>
      </c>
      <c r="AE249" s="13">
        <f t="shared" si="93"/>
        <v>6792</v>
      </c>
      <c r="AF249" s="42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19" t="s">
        <v>28</v>
      </c>
      <c r="B250" s="13">
        <f>B239+B209+B191+B179</f>
        <v>145.9</v>
      </c>
      <c r="C250" s="13">
        <f>C239+C209+C191+C179</f>
        <v>145.9</v>
      </c>
      <c r="D250" s="13">
        <f>D239+D209+D191+D179</f>
        <v>145.9</v>
      </c>
      <c r="E250" s="13">
        <f>E239+E209+E191+E179</f>
        <v>145.9</v>
      </c>
      <c r="F250" s="147">
        <f>E250/B250*100</f>
        <v>100</v>
      </c>
      <c r="G250" s="147">
        <f>E250/C250*100</f>
        <v>100</v>
      </c>
      <c r="H250" s="13">
        <f t="shared" ref="H250:AE250" si="94">H239+H209+H191+H179</f>
        <v>0</v>
      </c>
      <c r="I250" s="13">
        <f t="shared" si="94"/>
        <v>0</v>
      </c>
      <c r="J250" s="13">
        <f t="shared" si="94"/>
        <v>0</v>
      </c>
      <c r="K250" s="13">
        <f t="shared" si="94"/>
        <v>0</v>
      </c>
      <c r="L250" s="13">
        <f t="shared" si="94"/>
        <v>0</v>
      </c>
      <c r="M250" s="13">
        <f t="shared" si="94"/>
        <v>0</v>
      </c>
      <c r="N250" s="13">
        <f t="shared" si="94"/>
        <v>0</v>
      </c>
      <c r="O250" s="13">
        <f t="shared" si="94"/>
        <v>0</v>
      </c>
      <c r="P250" s="13">
        <f t="shared" si="94"/>
        <v>0</v>
      </c>
      <c r="Q250" s="13">
        <f t="shared" si="94"/>
        <v>0</v>
      </c>
      <c r="R250" s="13">
        <f t="shared" si="94"/>
        <v>0</v>
      </c>
      <c r="S250" s="13">
        <f t="shared" si="94"/>
        <v>0</v>
      </c>
      <c r="T250" s="13">
        <f t="shared" si="94"/>
        <v>0</v>
      </c>
      <c r="U250" s="13">
        <f t="shared" si="94"/>
        <v>0</v>
      </c>
      <c r="V250" s="13">
        <f t="shared" si="94"/>
        <v>0</v>
      </c>
      <c r="W250" s="13">
        <f t="shared" si="94"/>
        <v>0</v>
      </c>
      <c r="X250" s="13">
        <f t="shared" si="94"/>
        <v>0</v>
      </c>
      <c r="Y250" s="13">
        <f t="shared" si="94"/>
        <v>0</v>
      </c>
      <c r="Z250" s="13">
        <f t="shared" si="94"/>
        <v>0</v>
      </c>
      <c r="AA250" s="13">
        <f t="shared" si="94"/>
        <v>0</v>
      </c>
      <c r="AB250" s="13">
        <f t="shared" si="94"/>
        <v>0</v>
      </c>
      <c r="AC250" s="13">
        <f t="shared" si="94"/>
        <v>0</v>
      </c>
      <c r="AD250" s="13">
        <f t="shared" si="94"/>
        <v>145.9</v>
      </c>
      <c r="AE250" s="13">
        <f t="shared" si="94"/>
        <v>145.9</v>
      </c>
      <c r="AF250" s="42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19" t="s">
        <v>29</v>
      </c>
      <c r="B251" s="13">
        <f t="shared" ref="B251:E251" si="95">B240+B210+B192</f>
        <v>0</v>
      </c>
      <c r="C251" s="13">
        <f t="shared" si="95"/>
        <v>0</v>
      </c>
      <c r="D251" s="13">
        <f t="shared" si="95"/>
        <v>0</v>
      </c>
      <c r="E251" s="13">
        <f t="shared" si="95"/>
        <v>0</v>
      </c>
      <c r="F251" s="25"/>
      <c r="G251" s="25"/>
      <c r="H251" s="13">
        <f>H240+H210+H192</f>
        <v>0</v>
      </c>
      <c r="I251" s="13">
        <f t="shared" ref="I251:AE251" si="96">I240+I210+I192</f>
        <v>0</v>
      </c>
      <c r="J251" s="13">
        <f t="shared" si="96"/>
        <v>0</v>
      </c>
      <c r="K251" s="13">
        <f t="shared" si="96"/>
        <v>0</v>
      </c>
      <c r="L251" s="13">
        <f t="shared" si="96"/>
        <v>0</v>
      </c>
      <c r="M251" s="13">
        <f t="shared" si="96"/>
        <v>0</v>
      </c>
      <c r="N251" s="13">
        <f t="shared" si="96"/>
        <v>0</v>
      </c>
      <c r="O251" s="13">
        <f t="shared" si="96"/>
        <v>0</v>
      </c>
      <c r="P251" s="13">
        <f t="shared" si="96"/>
        <v>0</v>
      </c>
      <c r="Q251" s="13">
        <f t="shared" si="96"/>
        <v>0</v>
      </c>
      <c r="R251" s="13">
        <f t="shared" si="96"/>
        <v>0</v>
      </c>
      <c r="S251" s="13">
        <f t="shared" si="96"/>
        <v>0</v>
      </c>
      <c r="T251" s="13">
        <f t="shared" si="96"/>
        <v>0</v>
      </c>
      <c r="U251" s="13">
        <f t="shared" si="96"/>
        <v>0</v>
      </c>
      <c r="V251" s="13">
        <f t="shared" si="96"/>
        <v>0</v>
      </c>
      <c r="W251" s="13">
        <f t="shared" si="96"/>
        <v>0</v>
      </c>
      <c r="X251" s="13">
        <f t="shared" si="96"/>
        <v>0</v>
      </c>
      <c r="Y251" s="13">
        <f t="shared" si="96"/>
        <v>0</v>
      </c>
      <c r="Z251" s="13">
        <f t="shared" si="96"/>
        <v>0</v>
      </c>
      <c r="AA251" s="13">
        <f t="shared" si="96"/>
        <v>0</v>
      </c>
      <c r="AB251" s="13">
        <f t="shared" si="96"/>
        <v>0</v>
      </c>
      <c r="AC251" s="13">
        <f t="shared" si="96"/>
        <v>0</v>
      </c>
      <c r="AD251" s="13">
        <f t="shared" si="96"/>
        <v>0</v>
      </c>
      <c r="AE251" s="13">
        <f t="shared" si="96"/>
        <v>0</v>
      </c>
      <c r="AF251" s="42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102" t="s">
        <v>124</v>
      </c>
      <c r="B252" s="103"/>
      <c r="C252" s="103"/>
      <c r="D252" s="103"/>
      <c r="E252" s="103"/>
      <c r="F252" s="104"/>
      <c r="G252" s="104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42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105" t="s">
        <v>117</v>
      </c>
      <c r="B253" s="103">
        <f>B254+B255+B256+B257</f>
        <v>384.9</v>
      </c>
      <c r="C253" s="103">
        <f>C254+C255+C256+C257</f>
        <v>384.9</v>
      </c>
      <c r="D253" s="103">
        <f>D254+D255+D256+D257</f>
        <v>382.70000000000005</v>
      </c>
      <c r="E253" s="103">
        <f>E254+E255+E256+E257</f>
        <v>382.70000000000005</v>
      </c>
      <c r="F253" s="103">
        <f>IFERROR(E253/B253*100,0)</f>
        <v>99.428422967004437</v>
      </c>
      <c r="G253" s="103">
        <f>IFERROR(E253/C253*100,0)</f>
        <v>99.428422967004437</v>
      </c>
      <c r="H253" s="103">
        <f t="shared" ref="H253:AE253" si="97">H254+H255+H256+H257</f>
        <v>2</v>
      </c>
      <c r="I253" s="103">
        <f t="shared" si="97"/>
        <v>2</v>
      </c>
      <c r="J253" s="103">
        <f t="shared" si="97"/>
        <v>2</v>
      </c>
      <c r="K253" s="103">
        <f t="shared" si="97"/>
        <v>2</v>
      </c>
      <c r="L253" s="103">
        <f t="shared" si="97"/>
        <v>0</v>
      </c>
      <c r="M253" s="103">
        <f t="shared" si="97"/>
        <v>0</v>
      </c>
      <c r="N253" s="103">
        <f t="shared" si="97"/>
        <v>3</v>
      </c>
      <c r="O253" s="103">
        <f t="shared" si="97"/>
        <v>3</v>
      </c>
      <c r="P253" s="103">
        <f t="shared" si="97"/>
        <v>0</v>
      </c>
      <c r="Q253" s="103">
        <f t="shared" si="97"/>
        <v>0</v>
      </c>
      <c r="R253" s="103">
        <f t="shared" si="97"/>
        <v>0</v>
      </c>
      <c r="S253" s="103">
        <f t="shared" si="97"/>
        <v>0</v>
      </c>
      <c r="T253" s="103">
        <f t="shared" si="97"/>
        <v>0</v>
      </c>
      <c r="U253" s="103">
        <f t="shared" si="97"/>
        <v>0</v>
      </c>
      <c r="V253" s="103">
        <f t="shared" si="97"/>
        <v>2</v>
      </c>
      <c r="W253" s="103">
        <f t="shared" si="97"/>
        <v>2</v>
      </c>
      <c r="X253" s="103">
        <f t="shared" si="97"/>
        <v>0</v>
      </c>
      <c r="Y253" s="103">
        <f t="shared" si="97"/>
        <v>0</v>
      </c>
      <c r="Z253" s="103">
        <f t="shared" si="97"/>
        <v>0</v>
      </c>
      <c r="AA253" s="103">
        <f t="shared" si="97"/>
        <v>0</v>
      </c>
      <c r="AB253" s="103">
        <f t="shared" si="97"/>
        <v>2</v>
      </c>
      <c r="AC253" s="103">
        <f t="shared" si="97"/>
        <v>0</v>
      </c>
      <c r="AD253" s="103">
        <f t="shared" si="97"/>
        <v>373.9</v>
      </c>
      <c r="AE253" s="103">
        <f t="shared" si="97"/>
        <v>373.70000000000005</v>
      </c>
      <c r="AF253" s="42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105" t="s">
        <v>28</v>
      </c>
      <c r="B254" s="97">
        <f>B183</f>
        <v>145.9</v>
      </c>
      <c r="C254" s="97">
        <f>C183</f>
        <v>145.9</v>
      </c>
      <c r="D254" s="97">
        <f>D183</f>
        <v>145.9</v>
      </c>
      <c r="E254" s="97">
        <f>E183</f>
        <v>145.9</v>
      </c>
      <c r="F254" s="119">
        <f>IFERROR(E254/B254*100,0)</f>
        <v>100</v>
      </c>
      <c r="G254" s="119">
        <f>IFERROR(E254/C254*100,0)</f>
        <v>100</v>
      </c>
      <c r="H254" s="97">
        <f t="shared" ref="H254:AE254" si="98">H183</f>
        <v>0</v>
      </c>
      <c r="I254" s="97">
        <f t="shared" si="98"/>
        <v>0</v>
      </c>
      <c r="J254" s="97">
        <f t="shared" si="98"/>
        <v>0</v>
      </c>
      <c r="K254" s="97">
        <f t="shared" si="98"/>
        <v>0</v>
      </c>
      <c r="L254" s="97">
        <f t="shared" si="98"/>
        <v>0</v>
      </c>
      <c r="M254" s="97">
        <f t="shared" si="98"/>
        <v>0</v>
      </c>
      <c r="N254" s="97">
        <f t="shared" si="98"/>
        <v>0</v>
      </c>
      <c r="O254" s="97">
        <f t="shared" si="98"/>
        <v>0</v>
      </c>
      <c r="P254" s="97">
        <f t="shared" si="98"/>
        <v>0</v>
      </c>
      <c r="Q254" s="97">
        <f t="shared" si="98"/>
        <v>0</v>
      </c>
      <c r="R254" s="97">
        <f t="shared" si="98"/>
        <v>0</v>
      </c>
      <c r="S254" s="97">
        <f t="shared" si="98"/>
        <v>0</v>
      </c>
      <c r="T254" s="97">
        <f t="shared" si="98"/>
        <v>0</v>
      </c>
      <c r="U254" s="97">
        <f t="shared" si="98"/>
        <v>0</v>
      </c>
      <c r="V254" s="97">
        <f t="shared" si="98"/>
        <v>0</v>
      </c>
      <c r="W254" s="97">
        <f t="shared" si="98"/>
        <v>0</v>
      </c>
      <c r="X254" s="97">
        <f t="shared" si="98"/>
        <v>0</v>
      </c>
      <c r="Y254" s="97">
        <f t="shared" si="98"/>
        <v>0</v>
      </c>
      <c r="Z254" s="97">
        <f t="shared" si="98"/>
        <v>0</v>
      </c>
      <c r="AA254" s="97">
        <f t="shared" si="98"/>
        <v>0</v>
      </c>
      <c r="AB254" s="97">
        <f t="shared" si="98"/>
        <v>0</v>
      </c>
      <c r="AC254" s="97">
        <f t="shared" si="98"/>
        <v>0</v>
      </c>
      <c r="AD254" s="97">
        <f t="shared" si="98"/>
        <v>145.9</v>
      </c>
      <c r="AE254" s="97">
        <f t="shared" si="98"/>
        <v>145.9</v>
      </c>
      <c r="AF254" s="42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18.75" x14ac:dyDescent="0.3">
      <c r="A255" s="105" t="s">
        <v>26</v>
      </c>
      <c r="B255" s="97">
        <f>B180</f>
        <v>228</v>
      </c>
      <c r="C255" s="97">
        <f>C180</f>
        <v>228</v>
      </c>
      <c r="D255" s="97">
        <f>D180</f>
        <v>225.8</v>
      </c>
      <c r="E255" s="97">
        <f>E180</f>
        <v>225.8</v>
      </c>
      <c r="F255" s="119">
        <f>IFERROR(E255/B255*100,0)</f>
        <v>99.035087719298247</v>
      </c>
      <c r="G255" s="119">
        <f>IFERROR(E255/C255*100,0)</f>
        <v>99.035087719298247</v>
      </c>
      <c r="H255" s="97">
        <f t="shared" ref="H255:AE255" si="99">H180</f>
        <v>0</v>
      </c>
      <c r="I255" s="97">
        <f t="shared" si="99"/>
        <v>0</v>
      </c>
      <c r="J255" s="97">
        <f t="shared" si="99"/>
        <v>0</v>
      </c>
      <c r="K255" s="97">
        <f t="shared" si="99"/>
        <v>0</v>
      </c>
      <c r="L255" s="97">
        <f t="shared" si="99"/>
        <v>0</v>
      </c>
      <c r="M255" s="97">
        <f t="shared" si="99"/>
        <v>0</v>
      </c>
      <c r="N255" s="97">
        <f t="shared" si="99"/>
        <v>0</v>
      </c>
      <c r="O255" s="97">
        <f t="shared" si="99"/>
        <v>0</v>
      </c>
      <c r="P255" s="97">
        <f t="shared" si="99"/>
        <v>0</v>
      </c>
      <c r="Q255" s="97">
        <f t="shared" si="99"/>
        <v>0</v>
      </c>
      <c r="R255" s="97">
        <f t="shared" si="99"/>
        <v>0</v>
      </c>
      <c r="S255" s="97">
        <f t="shared" si="99"/>
        <v>0</v>
      </c>
      <c r="T255" s="97">
        <f t="shared" si="99"/>
        <v>0</v>
      </c>
      <c r="U255" s="97">
        <f t="shared" si="99"/>
        <v>0</v>
      </c>
      <c r="V255" s="97">
        <f t="shared" si="99"/>
        <v>0</v>
      </c>
      <c r="W255" s="97">
        <f t="shared" si="99"/>
        <v>0</v>
      </c>
      <c r="X255" s="97">
        <f t="shared" si="99"/>
        <v>0</v>
      </c>
      <c r="Y255" s="97">
        <f t="shared" si="99"/>
        <v>0</v>
      </c>
      <c r="Z255" s="97">
        <f t="shared" si="99"/>
        <v>0</v>
      </c>
      <c r="AA255" s="97">
        <f t="shared" si="99"/>
        <v>0</v>
      </c>
      <c r="AB255" s="97">
        <f t="shared" si="99"/>
        <v>0</v>
      </c>
      <c r="AC255" s="97">
        <f t="shared" si="99"/>
        <v>0</v>
      </c>
      <c r="AD255" s="97">
        <f t="shared" si="99"/>
        <v>228</v>
      </c>
      <c r="AE255" s="97">
        <f t="shared" si="99"/>
        <v>225.8</v>
      </c>
      <c r="AF255" s="42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18.75" x14ac:dyDescent="0.3">
      <c r="A256" s="105" t="s">
        <v>27</v>
      </c>
      <c r="B256" s="97">
        <f>SUM(B173)</f>
        <v>11</v>
      </c>
      <c r="C256" s="97">
        <f>SUM(C173)</f>
        <v>11</v>
      </c>
      <c r="D256" s="97">
        <f>SUM(D173)</f>
        <v>11</v>
      </c>
      <c r="E256" s="97">
        <f>SUM(E173)</f>
        <v>11</v>
      </c>
      <c r="F256" s="119">
        <f>IFERROR(E256/B256*100,0)</f>
        <v>100</v>
      </c>
      <c r="G256" s="119">
        <f>IFERROR(E256/C256*100,0)</f>
        <v>100</v>
      </c>
      <c r="H256" s="97">
        <f t="shared" ref="H256:AE256" si="100">SUM(H173)</f>
        <v>2</v>
      </c>
      <c r="I256" s="97">
        <f t="shared" si="100"/>
        <v>2</v>
      </c>
      <c r="J256" s="97">
        <f t="shared" si="100"/>
        <v>2</v>
      </c>
      <c r="K256" s="97">
        <f t="shared" si="100"/>
        <v>2</v>
      </c>
      <c r="L256" s="97">
        <f t="shared" si="100"/>
        <v>0</v>
      </c>
      <c r="M256" s="97">
        <f t="shared" si="100"/>
        <v>0</v>
      </c>
      <c r="N256" s="97">
        <f t="shared" si="100"/>
        <v>3</v>
      </c>
      <c r="O256" s="97">
        <f t="shared" si="100"/>
        <v>3</v>
      </c>
      <c r="P256" s="97">
        <f t="shared" si="100"/>
        <v>0</v>
      </c>
      <c r="Q256" s="97">
        <f t="shared" si="100"/>
        <v>0</v>
      </c>
      <c r="R256" s="97">
        <f t="shared" si="100"/>
        <v>0</v>
      </c>
      <c r="S256" s="97">
        <f t="shared" si="100"/>
        <v>0</v>
      </c>
      <c r="T256" s="97">
        <f t="shared" si="100"/>
        <v>0</v>
      </c>
      <c r="U256" s="97">
        <f t="shared" si="100"/>
        <v>0</v>
      </c>
      <c r="V256" s="97">
        <f t="shared" si="100"/>
        <v>2</v>
      </c>
      <c r="W256" s="97">
        <f t="shared" si="100"/>
        <v>2</v>
      </c>
      <c r="X256" s="97">
        <f t="shared" si="100"/>
        <v>0</v>
      </c>
      <c r="Y256" s="97">
        <f t="shared" si="100"/>
        <v>0</v>
      </c>
      <c r="Z256" s="97">
        <f t="shared" si="100"/>
        <v>0</v>
      </c>
      <c r="AA256" s="97">
        <f t="shared" si="100"/>
        <v>0</v>
      </c>
      <c r="AB256" s="97">
        <f t="shared" si="100"/>
        <v>2</v>
      </c>
      <c r="AC256" s="97">
        <f t="shared" si="100"/>
        <v>0</v>
      </c>
      <c r="AD256" s="97">
        <f t="shared" si="100"/>
        <v>0</v>
      </c>
      <c r="AE256" s="97">
        <f t="shared" si="100"/>
        <v>2</v>
      </c>
      <c r="AF256" s="42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18.75" x14ac:dyDescent="0.3">
      <c r="A257" s="105" t="s">
        <v>118</v>
      </c>
      <c r="B257" s="97"/>
      <c r="C257" s="97"/>
      <c r="D257" s="97"/>
      <c r="E257" s="97"/>
      <c r="F257" s="119">
        <f>IFERROR(E257/B257*100,0)</f>
        <v>0</v>
      </c>
      <c r="G257" s="119">
        <f>IFERROR(E257/C257*100,0)</f>
        <v>0</v>
      </c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42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06" t="s">
        <v>125</v>
      </c>
      <c r="B258" s="107"/>
      <c r="C258" s="107"/>
      <c r="D258" s="107"/>
      <c r="E258" s="107"/>
      <c r="F258" s="108"/>
      <c r="G258" s="108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9"/>
      <c r="AE258" s="110"/>
      <c r="AF258" s="42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106" t="s">
        <v>117</v>
      </c>
      <c r="B259" s="110">
        <f>B260+B261+B262+B263</f>
        <v>49031.6</v>
      </c>
      <c r="C259" s="110">
        <f>C260+C261+C262+C263</f>
        <v>49031.6</v>
      </c>
      <c r="D259" s="110">
        <f>D260+D261+D262+D263</f>
        <v>46505.7</v>
      </c>
      <c r="E259" s="110">
        <f>E260+E261+E262+E263</f>
        <v>46505.7</v>
      </c>
      <c r="F259" s="110">
        <f>IFERROR(E259/B259*100,0)</f>
        <v>94.848424281483773</v>
      </c>
      <c r="G259" s="110">
        <f>IFERROR(E259/C259*100,0)</f>
        <v>94.848424281483773</v>
      </c>
      <c r="H259" s="110">
        <f t="shared" ref="H259:AE259" si="101">H260+H261+H262+H263</f>
        <v>3268.5</v>
      </c>
      <c r="I259" s="110">
        <f t="shared" si="101"/>
        <v>1925.1</v>
      </c>
      <c r="J259" s="110">
        <f t="shared" si="101"/>
        <v>3376.3999999999996</v>
      </c>
      <c r="K259" s="110">
        <f t="shared" si="101"/>
        <v>3242.1000000000004</v>
      </c>
      <c r="L259" s="110">
        <f t="shared" si="101"/>
        <v>3455.6000000000004</v>
      </c>
      <c r="M259" s="110">
        <f t="shared" si="101"/>
        <v>2769.4</v>
      </c>
      <c r="N259" s="110">
        <f t="shared" si="101"/>
        <v>4115.8999999999996</v>
      </c>
      <c r="O259" s="110">
        <f t="shared" si="101"/>
        <v>3406.4</v>
      </c>
      <c r="P259" s="110">
        <f t="shared" si="101"/>
        <v>4034.9</v>
      </c>
      <c r="Q259" s="110">
        <f t="shared" si="101"/>
        <v>3523</v>
      </c>
      <c r="R259" s="110">
        <f t="shared" si="101"/>
        <v>3368.6</v>
      </c>
      <c r="S259" s="110">
        <f t="shared" si="101"/>
        <v>3259.3</v>
      </c>
      <c r="T259" s="110">
        <f t="shared" si="101"/>
        <v>4318.8</v>
      </c>
      <c r="U259" s="110">
        <f t="shared" si="101"/>
        <v>5042.6000000000004</v>
      </c>
      <c r="V259" s="110">
        <f t="shared" si="101"/>
        <v>2412.1</v>
      </c>
      <c r="W259" s="110">
        <f t="shared" si="101"/>
        <v>2370</v>
      </c>
      <c r="X259" s="110">
        <f t="shared" si="101"/>
        <v>2930</v>
      </c>
      <c r="Y259" s="110">
        <f t="shared" si="101"/>
        <v>2550.5</v>
      </c>
      <c r="Z259" s="110">
        <f t="shared" si="101"/>
        <v>3641.7000000000003</v>
      </c>
      <c r="AA259" s="110">
        <f t="shared" si="101"/>
        <v>9068.6</v>
      </c>
      <c r="AB259" s="110">
        <f t="shared" si="101"/>
        <v>5506.2000000000007</v>
      </c>
      <c r="AC259" s="110">
        <f t="shared" si="101"/>
        <v>2559</v>
      </c>
      <c r="AD259" s="110">
        <f t="shared" si="101"/>
        <v>8602.9</v>
      </c>
      <c r="AE259" s="110">
        <f t="shared" si="101"/>
        <v>6790</v>
      </c>
      <c r="AF259" s="42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3">
      <c r="A260" s="106" t="s">
        <v>28</v>
      </c>
      <c r="B260" s="97">
        <f>SUM(B191,B209,B239)</f>
        <v>0</v>
      </c>
      <c r="C260" s="97">
        <f>SUM(C191,C209,C239)</f>
        <v>0</v>
      </c>
      <c r="D260" s="97">
        <f>SUM(D191,D209,D239)</f>
        <v>0</v>
      </c>
      <c r="E260" s="97">
        <f>SUM(E191,E209,E239)</f>
        <v>0</v>
      </c>
      <c r="F260" s="119">
        <f>IFERROR(E260/B260*100,0)</f>
        <v>0</v>
      </c>
      <c r="G260" s="119">
        <f>IFERROR(E260/C260*100,0)</f>
        <v>0</v>
      </c>
      <c r="H260" s="97">
        <f>SUM(H191,H209,H239)</f>
        <v>0</v>
      </c>
      <c r="I260" s="97">
        <f t="shared" ref="I260:AE260" si="102">SUM(I191,I209,I239)</f>
        <v>0</v>
      </c>
      <c r="J260" s="97">
        <f t="shared" si="102"/>
        <v>0</v>
      </c>
      <c r="K260" s="97">
        <f t="shared" si="102"/>
        <v>0</v>
      </c>
      <c r="L260" s="97">
        <f t="shared" si="102"/>
        <v>0</v>
      </c>
      <c r="M260" s="97">
        <f t="shared" si="102"/>
        <v>0</v>
      </c>
      <c r="N260" s="97">
        <f t="shared" si="102"/>
        <v>0</v>
      </c>
      <c r="O260" s="97">
        <f t="shared" si="102"/>
        <v>0</v>
      </c>
      <c r="P260" s="97">
        <f t="shared" si="102"/>
        <v>0</v>
      </c>
      <c r="Q260" s="97">
        <f t="shared" si="102"/>
        <v>0</v>
      </c>
      <c r="R260" s="97">
        <f t="shared" si="102"/>
        <v>0</v>
      </c>
      <c r="S260" s="97">
        <f t="shared" si="102"/>
        <v>0</v>
      </c>
      <c r="T260" s="97">
        <f t="shared" si="102"/>
        <v>0</v>
      </c>
      <c r="U260" s="97">
        <f t="shared" si="102"/>
        <v>0</v>
      </c>
      <c r="V260" s="97">
        <f t="shared" si="102"/>
        <v>0</v>
      </c>
      <c r="W260" s="97">
        <f t="shared" si="102"/>
        <v>0</v>
      </c>
      <c r="X260" s="97">
        <f t="shared" si="102"/>
        <v>0</v>
      </c>
      <c r="Y260" s="97">
        <f t="shared" si="102"/>
        <v>0</v>
      </c>
      <c r="Z260" s="97">
        <f t="shared" si="102"/>
        <v>0</v>
      </c>
      <c r="AA260" s="97">
        <f t="shared" si="102"/>
        <v>0</v>
      </c>
      <c r="AB260" s="97">
        <f t="shared" si="102"/>
        <v>0</v>
      </c>
      <c r="AC260" s="97">
        <f t="shared" si="102"/>
        <v>0</v>
      </c>
      <c r="AD260" s="97">
        <f t="shared" si="102"/>
        <v>0</v>
      </c>
      <c r="AE260" s="97">
        <f t="shared" si="102"/>
        <v>0</v>
      </c>
      <c r="AF260" s="42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18.75" x14ac:dyDescent="0.3">
      <c r="A261" s="106" t="s">
        <v>26</v>
      </c>
      <c r="B261" s="97">
        <f t="shared" ref="B261:E262" si="103">SUM(B189,B207,B237)</f>
        <v>0</v>
      </c>
      <c r="C261" s="97">
        <f t="shared" si="103"/>
        <v>0</v>
      </c>
      <c r="D261" s="97">
        <f t="shared" si="103"/>
        <v>0</v>
      </c>
      <c r="E261" s="97">
        <f t="shared" si="103"/>
        <v>0</v>
      </c>
      <c r="F261" s="119">
        <f>IFERROR(E261/B261*100,0)</f>
        <v>0</v>
      </c>
      <c r="G261" s="119">
        <f>IFERROR(E261/C261*100,0)</f>
        <v>0</v>
      </c>
      <c r="H261" s="97">
        <f>SUM(H189,H207,H237)</f>
        <v>0</v>
      </c>
      <c r="I261" s="97">
        <f t="shared" ref="I261:AE262" si="104">SUM(I189,I207,I237)</f>
        <v>0</v>
      </c>
      <c r="J261" s="97">
        <f t="shared" si="104"/>
        <v>0</v>
      </c>
      <c r="K261" s="97">
        <f t="shared" si="104"/>
        <v>0</v>
      </c>
      <c r="L261" s="97">
        <f t="shared" si="104"/>
        <v>0</v>
      </c>
      <c r="M261" s="97">
        <f t="shared" si="104"/>
        <v>0</v>
      </c>
      <c r="N261" s="97">
        <f t="shared" si="104"/>
        <v>0</v>
      </c>
      <c r="O261" s="97">
        <f t="shared" si="104"/>
        <v>0</v>
      </c>
      <c r="P261" s="97">
        <f t="shared" si="104"/>
        <v>0</v>
      </c>
      <c r="Q261" s="97">
        <f t="shared" si="104"/>
        <v>0</v>
      </c>
      <c r="R261" s="97">
        <f t="shared" si="104"/>
        <v>0</v>
      </c>
      <c r="S261" s="97">
        <f t="shared" si="104"/>
        <v>0</v>
      </c>
      <c r="T261" s="97">
        <f t="shared" si="104"/>
        <v>0</v>
      </c>
      <c r="U261" s="97">
        <f t="shared" si="104"/>
        <v>0</v>
      </c>
      <c r="V261" s="97">
        <f t="shared" si="104"/>
        <v>0</v>
      </c>
      <c r="W261" s="97">
        <f t="shared" si="104"/>
        <v>0</v>
      </c>
      <c r="X261" s="97">
        <f t="shared" si="104"/>
        <v>0</v>
      </c>
      <c r="Y261" s="97">
        <f t="shared" si="104"/>
        <v>0</v>
      </c>
      <c r="Z261" s="97">
        <f t="shared" si="104"/>
        <v>0</v>
      </c>
      <c r="AA261" s="97">
        <f t="shared" si="104"/>
        <v>0</v>
      </c>
      <c r="AB261" s="97">
        <f t="shared" si="104"/>
        <v>0</v>
      </c>
      <c r="AC261" s="97">
        <f t="shared" si="104"/>
        <v>0</v>
      </c>
      <c r="AD261" s="97">
        <f t="shared" si="104"/>
        <v>0</v>
      </c>
      <c r="AE261" s="97">
        <f t="shared" si="104"/>
        <v>0</v>
      </c>
      <c r="AF261" s="42"/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106" t="s">
        <v>27</v>
      </c>
      <c r="B262" s="97">
        <f t="shared" si="103"/>
        <v>49031.6</v>
      </c>
      <c r="C262" s="97">
        <f t="shared" si="103"/>
        <v>49031.6</v>
      </c>
      <c r="D262" s="97">
        <f t="shared" si="103"/>
        <v>46505.7</v>
      </c>
      <c r="E262" s="97">
        <f t="shared" si="103"/>
        <v>46505.7</v>
      </c>
      <c r="F262" s="119">
        <f>IFERROR(E262/B262*100,0)</f>
        <v>94.848424281483773</v>
      </c>
      <c r="G262" s="119">
        <f>IFERROR(E262/C262*100,0)</f>
        <v>94.848424281483773</v>
      </c>
      <c r="H262" s="97">
        <f>SUM(H190,H208,H238)</f>
        <v>3268.5</v>
      </c>
      <c r="I262" s="97">
        <f t="shared" si="104"/>
        <v>1925.1</v>
      </c>
      <c r="J262" s="97">
        <f t="shared" si="104"/>
        <v>3376.3999999999996</v>
      </c>
      <c r="K262" s="97">
        <f t="shared" si="104"/>
        <v>3242.1000000000004</v>
      </c>
      <c r="L262" s="97">
        <f t="shared" si="104"/>
        <v>3455.6000000000004</v>
      </c>
      <c r="M262" s="97">
        <f t="shared" si="104"/>
        <v>2769.4</v>
      </c>
      <c r="N262" s="97">
        <f t="shared" si="104"/>
        <v>4115.8999999999996</v>
      </c>
      <c r="O262" s="97">
        <f t="shared" si="104"/>
        <v>3406.4</v>
      </c>
      <c r="P262" s="97">
        <f t="shared" si="104"/>
        <v>4034.9</v>
      </c>
      <c r="Q262" s="97">
        <f t="shared" si="104"/>
        <v>3523</v>
      </c>
      <c r="R262" s="97">
        <f t="shared" si="104"/>
        <v>3368.6</v>
      </c>
      <c r="S262" s="97">
        <f t="shared" si="104"/>
        <v>3259.3</v>
      </c>
      <c r="T262" s="97">
        <f t="shared" si="104"/>
        <v>4318.8</v>
      </c>
      <c r="U262" s="97">
        <f t="shared" si="104"/>
        <v>5042.6000000000004</v>
      </c>
      <c r="V262" s="97">
        <f t="shared" si="104"/>
        <v>2412.1</v>
      </c>
      <c r="W262" s="97">
        <f t="shared" si="104"/>
        <v>2370</v>
      </c>
      <c r="X262" s="97">
        <f t="shared" si="104"/>
        <v>2930</v>
      </c>
      <c r="Y262" s="97">
        <f t="shared" si="104"/>
        <v>2550.5</v>
      </c>
      <c r="Z262" s="97">
        <f t="shared" si="104"/>
        <v>3641.7000000000003</v>
      </c>
      <c r="AA262" s="97">
        <f t="shared" si="104"/>
        <v>9068.6</v>
      </c>
      <c r="AB262" s="97">
        <f t="shared" si="104"/>
        <v>5506.2000000000007</v>
      </c>
      <c r="AC262" s="97">
        <f t="shared" si="104"/>
        <v>2559</v>
      </c>
      <c r="AD262" s="97">
        <f t="shared" si="104"/>
        <v>8602.9</v>
      </c>
      <c r="AE262" s="97">
        <f t="shared" si="104"/>
        <v>6790</v>
      </c>
      <c r="AF262" s="42"/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106" t="s">
        <v>118</v>
      </c>
      <c r="B263" s="97">
        <f>SUM(B192,B210,B240)</f>
        <v>0</v>
      </c>
      <c r="C263" s="97">
        <f>SUM(C192,C210,C240)</f>
        <v>0</v>
      </c>
      <c r="D263" s="97">
        <f>SUM(D192,D210,D240)</f>
        <v>0</v>
      </c>
      <c r="E263" s="97">
        <f>SUM(E192,E210,E240)</f>
        <v>0</v>
      </c>
      <c r="F263" s="119">
        <f>IFERROR(E263/B263*100,0)</f>
        <v>0</v>
      </c>
      <c r="G263" s="119">
        <f>IFERROR(E263/C263*100,0)</f>
        <v>0</v>
      </c>
      <c r="H263" s="97">
        <f>SUM(H192,H210,H240)</f>
        <v>0</v>
      </c>
      <c r="I263" s="97">
        <f t="shared" ref="I263:AE263" si="105">SUM(I192,I210,I240)</f>
        <v>0</v>
      </c>
      <c r="J263" s="97">
        <f t="shared" si="105"/>
        <v>0</v>
      </c>
      <c r="K263" s="97">
        <f t="shared" si="105"/>
        <v>0</v>
      </c>
      <c r="L263" s="97">
        <f t="shared" si="105"/>
        <v>0</v>
      </c>
      <c r="M263" s="97">
        <f t="shared" si="105"/>
        <v>0</v>
      </c>
      <c r="N263" s="97">
        <f t="shared" si="105"/>
        <v>0</v>
      </c>
      <c r="O263" s="97">
        <f t="shared" si="105"/>
        <v>0</v>
      </c>
      <c r="P263" s="97">
        <f t="shared" si="105"/>
        <v>0</v>
      </c>
      <c r="Q263" s="97">
        <f t="shared" si="105"/>
        <v>0</v>
      </c>
      <c r="R263" s="97">
        <f t="shared" si="105"/>
        <v>0</v>
      </c>
      <c r="S263" s="97">
        <f t="shared" si="105"/>
        <v>0</v>
      </c>
      <c r="T263" s="97">
        <f t="shared" si="105"/>
        <v>0</v>
      </c>
      <c r="U263" s="97">
        <f t="shared" si="105"/>
        <v>0</v>
      </c>
      <c r="V263" s="97">
        <f t="shared" si="105"/>
        <v>0</v>
      </c>
      <c r="W263" s="97">
        <f t="shared" si="105"/>
        <v>0</v>
      </c>
      <c r="X263" s="97">
        <f t="shared" si="105"/>
        <v>0</v>
      </c>
      <c r="Y263" s="97">
        <f t="shared" si="105"/>
        <v>0</v>
      </c>
      <c r="Z263" s="97">
        <f t="shared" si="105"/>
        <v>0</v>
      </c>
      <c r="AA263" s="97">
        <f t="shared" si="105"/>
        <v>0</v>
      </c>
      <c r="AB263" s="97">
        <f t="shared" si="105"/>
        <v>0</v>
      </c>
      <c r="AC263" s="97">
        <f t="shared" si="105"/>
        <v>0</v>
      </c>
      <c r="AD263" s="97">
        <f t="shared" si="105"/>
        <v>0</v>
      </c>
      <c r="AE263" s="97">
        <f t="shared" si="105"/>
        <v>0</v>
      </c>
      <c r="AF263" s="42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20.25" x14ac:dyDescent="0.25">
      <c r="A264" s="156" t="s">
        <v>37</v>
      </c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8"/>
      <c r="AE264" s="13"/>
      <c r="AF264" s="35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20.25" x14ac:dyDescent="0.25">
      <c r="A265" s="86" t="s">
        <v>113</v>
      </c>
      <c r="B265" s="103"/>
      <c r="C265" s="103"/>
      <c r="D265" s="103"/>
      <c r="E265" s="103"/>
      <c r="F265" s="104"/>
      <c r="G265" s="104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42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20.25" x14ac:dyDescent="0.25">
      <c r="A266" s="156" t="s">
        <v>85</v>
      </c>
      <c r="B266" s="157" t="s">
        <v>38</v>
      </c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3"/>
      <c r="AF266" s="35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19" t="s">
        <v>25</v>
      </c>
      <c r="B267" s="13">
        <f>H267+J267+L267+N267+P267+R267+T267+V267+X267+Z267+AB267+AD267</f>
        <v>312413.58999999997</v>
      </c>
      <c r="C267" s="13">
        <f>C268+C269+C271+C272</f>
        <v>312413.58999999997</v>
      </c>
      <c r="D267" s="13">
        <f>D268+D269+D271+D272</f>
        <v>312405.39999999997</v>
      </c>
      <c r="E267" s="13">
        <f>E268+E269+E271+E272</f>
        <v>312405.39999999997</v>
      </c>
      <c r="F267" s="120">
        <f t="shared" ref="F267:F272" si="106">IFERROR(E267/B267*100,0)</f>
        <v>99.997378475116918</v>
      </c>
      <c r="G267" s="120">
        <f t="shared" ref="G267:G272" si="107">IFERROR(E267/C267*100,0)</f>
        <v>99.997378475116918</v>
      </c>
      <c r="H267" s="13">
        <f t="shared" ref="H267:AE267" si="108">H268+H269+H271+H272</f>
        <v>0</v>
      </c>
      <c r="I267" s="13">
        <f t="shared" si="108"/>
        <v>0</v>
      </c>
      <c r="J267" s="13">
        <f t="shared" si="108"/>
        <v>0</v>
      </c>
      <c r="K267" s="13">
        <f t="shared" si="108"/>
        <v>0</v>
      </c>
      <c r="L267" s="13">
        <f t="shared" si="108"/>
        <v>0</v>
      </c>
      <c r="M267" s="13">
        <f t="shared" si="108"/>
        <v>0</v>
      </c>
      <c r="N267" s="13">
        <f t="shared" si="108"/>
        <v>0</v>
      </c>
      <c r="O267" s="13">
        <f t="shared" si="108"/>
        <v>0</v>
      </c>
      <c r="P267" s="13">
        <f t="shared" si="108"/>
        <v>0</v>
      </c>
      <c r="Q267" s="13">
        <f t="shared" si="108"/>
        <v>0</v>
      </c>
      <c r="R267" s="13">
        <f t="shared" si="108"/>
        <v>0</v>
      </c>
      <c r="S267" s="13">
        <f t="shared" si="108"/>
        <v>0</v>
      </c>
      <c r="T267" s="13">
        <f t="shared" si="108"/>
        <v>0</v>
      </c>
      <c r="U267" s="13">
        <f t="shared" si="108"/>
        <v>0</v>
      </c>
      <c r="V267" s="13">
        <f t="shared" si="108"/>
        <v>0</v>
      </c>
      <c r="W267" s="13">
        <f t="shared" si="108"/>
        <v>0</v>
      </c>
      <c r="X267" s="13">
        <f t="shared" si="108"/>
        <v>14196.800000000001</v>
      </c>
      <c r="Y267" s="13">
        <f t="shared" si="108"/>
        <v>0</v>
      </c>
      <c r="Z267" s="13">
        <f t="shared" si="108"/>
        <v>0</v>
      </c>
      <c r="AA267" s="13">
        <f t="shared" si="108"/>
        <v>0</v>
      </c>
      <c r="AB267" s="13">
        <f t="shared" si="108"/>
        <v>11503.3</v>
      </c>
      <c r="AC267" s="13">
        <f t="shared" si="108"/>
        <v>0</v>
      </c>
      <c r="AD267" s="13">
        <f t="shared" si="108"/>
        <v>286713.49</v>
      </c>
      <c r="AE267" s="13">
        <f t="shared" si="108"/>
        <v>312405.39999999997</v>
      </c>
      <c r="AF267" s="35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18.75" x14ac:dyDescent="0.3">
      <c r="A268" s="21" t="s">
        <v>26</v>
      </c>
      <c r="B268" s="22">
        <f t="shared" ref="B268:E272" si="109">B275</f>
        <v>281164.78999999998</v>
      </c>
      <c r="C268" s="22">
        <f t="shared" si="109"/>
        <v>281164.78999999998</v>
      </c>
      <c r="D268" s="22">
        <f t="shared" si="109"/>
        <v>281164.79999999999</v>
      </c>
      <c r="E268" s="22">
        <f t="shared" si="109"/>
        <v>281164.79999999999</v>
      </c>
      <c r="F268" s="119">
        <f t="shared" si="106"/>
        <v>100.0000035566331</v>
      </c>
      <c r="G268" s="119">
        <f t="shared" si="107"/>
        <v>100.0000035566331</v>
      </c>
      <c r="H268" s="22">
        <f>H275</f>
        <v>0</v>
      </c>
      <c r="I268" s="22">
        <f t="shared" ref="I268:AE272" si="110">I275</f>
        <v>0</v>
      </c>
      <c r="J268" s="22">
        <f t="shared" si="110"/>
        <v>0</v>
      </c>
      <c r="K268" s="22">
        <f t="shared" si="110"/>
        <v>0</v>
      </c>
      <c r="L268" s="22">
        <f t="shared" si="110"/>
        <v>0</v>
      </c>
      <c r="M268" s="22">
        <f t="shared" si="110"/>
        <v>0</v>
      </c>
      <c r="N268" s="22">
        <f t="shared" si="110"/>
        <v>0</v>
      </c>
      <c r="O268" s="22">
        <f t="shared" si="110"/>
        <v>0</v>
      </c>
      <c r="P268" s="22">
        <f t="shared" si="110"/>
        <v>0</v>
      </c>
      <c r="Q268" s="22">
        <f t="shared" si="110"/>
        <v>0</v>
      </c>
      <c r="R268" s="22">
        <f t="shared" si="110"/>
        <v>0</v>
      </c>
      <c r="S268" s="22">
        <f t="shared" si="110"/>
        <v>0</v>
      </c>
      <c r="T268" s="22">
        <f t="shared" si="110"/>
        <v>0</v>
      </c>
      <c r="U268" s="22">
        <f t="shared" si="110"/>
        <v>0</v>
      </c>
      <c r="V268" s="22">
        <f t="shared" si="110"/>
        <v>0</v>
      </c>
      <c r="W268" s="22">
        <f t="shared" si="110"/>
        <v>0</v>
      </c>
      <c r="X268" s="22">
        <f t="shared" si="110"/>
        <v>12777.1</v>
      </c>
      <c r="Y268" s="22">
        <f t="shared" si="110"/>
        <v>0</v>
      </c>
      <c r="Z268" s="22">
        <f t="shared" si="110"/>
        <v>0</v>
      </c>
      <c r="AA268" s="22">
        <f t="shared" si="110"/>
        <v>0</v>
      </c>
      <c r="AB268" s="22">
        <f t="shared" si="110"/>
        <v>10353</v>
      </c>
      <c r="AC268" s="22">
        <f t="shared" si="110"/>
        <v>0</v>
      </c>
      <c r="AD268" s="22">
        <f t="shared" si="110"/>
        <v>258034.69</v>
      </c>
      <c r="AE268" s="22">
        <f t="shared" si="110"/>
        <v>281164.79999999999</v>
      </c>
      <c r="AF268" s="35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1" t="s">
        <v>27</v>
      </c>
      <c r="B269" s="22">
        <f t="shared" si="109"/>
        <v>31248.799999999999</v>
      </c>
      <c r="C269" s="22">
        <f t="shared" si="109"/>
        <v>31248.799999999999</v>
      </c>
      <c r="D269" s="22">
        <f t="shared" si="109"/>
        <v>31240.6</v>
      </c>
      <c r="E269" s="22">
        <f t="shared" si="109"/>
        <v>31240.6</v>
      </c>
      <c r="F269" s="119">
        <f t="shared" si="106"/>
        <v>99.97375899234531</v>
      </c>
      <c r="G269" s="119">
        <f t="shared" si="107"/>
        <v>99.97375899234531</v>
      </c>
      <c r="H269" s="22">
        <f>H276</f>
        <v>0</v>
      </c>
      <c r="I269" s="22">
        <f t="shared" si="110"/>
        <v>0</v>
      </c>
      <c r="J269" s="22">
        <f t="shared" si="110"/>
        <v>0</v>
      </c>
      <c r="K269" s="22">
        <f t="shared" si="110"/>
        <v>0</v>
      </c>
      <c r="L269" s="22">
        <f t="shared" si="110"/>
        <v>0</v>
      </c>
      <c r="M269" s="22">
        <f t="shared" si="110"/>
        <v>0</v>
      </c>
      <c r="N269" s="22">
        <f t="shared" si="110"/>
        <v>0</v>
      </c>
      <c r="O269" s="22">
        <f t="shared" si="110"/>
        <v>0</v>
      </c>
      <c r="P269" s="22">
        <f t="shared" si="110"/>
        <v>0</v>
      </c>
      <c r="Q269" s="22">
        <f t="shared" si="110"/>
        <v>0</v>
      </c>
      <c r="R269" s="22">
        <f t="shared" si="110"/>
        <v>0</v>
      </c>
      <c r="S269" s="22">
        <f t="shared" si="110"/>
        <v>0</v>
      </c>
      <c r="T269" s="22">
        <f t="shared" si="110"/>
        <v>0</v>
      </c>
      <c r="U269" s="22">
        <f t="shared" si="110"/>
        <v>0</v>
      </c>
      <c r="V269" s="22">
        <f t="shared" si="110"/>
        <v>0</v>
      </c>
      <c r="W269" s="22">
        <f t="shared" si="110"/>
        <v>0</v>
      </c>
      <c r="X269" s="22">
        <f t="shared" si="110"/>
        <v>1419.7</v>
      </c>
      <c r="Y269" s="22">
        <f t="shared" si="110"/>
        <v>0</v>
      </c>
      <c r="Z269" s="22">
        <f t="shared" si="110"/>
        <v>0</v>
      </c>
      <c r="AA269" s="22">
        <f t="shared" si="110"/>
        <v>0</v>
      </c>
      <c r="AB269" s="22">
        <f t="shared" si="110"/>
        <v>1150.3</v>
      </c>
      <c r="AC269" s="22">
        <f t="shared" si="110"/>
        <v>0</v>
      </c>
      <c r="AD269" s="22">
        <f t="shared" si="110"/>
        <v>28678.799999999999</v>
      </c>
      <c r="AE269" s="22">
        <f t="shared" si="110"/>
        <v>31240.6</v>
      </c>
      <c r="AF269" s="22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409.6" customHeight="1" x14ac:dyDescent="0.3">
      <c r="A270" s="21" t="s">
        <v>30</v>
      </c>
      <c r="B270" s="22">
        <f t="shared" si="109"/>
        <v>31248.799999999999</v>
      </c>
      <c r="C270" s="22">
        <f t="shared" si="109"/>
        <v>31248.799999999999</v>
      </c>
      <c r="D270" s="22">
        <f t="shared" si="109"/>
        <v>31240.6</v>
      </c>
      <c r="E270" s="22">
        <f t="shared" si="109"/>
        <v>31240.6</v>
      </c>
      <c r="F270" s="119">
        <f t="shared" si="106"/>
        <v>99.97375899234531</v>
      </c>
      <c r="G270" s="119">
        <f t="shared" si="107"/>
        <v>99.97375899234531</v>
      </c>
      <c r="H270" s="22">
        <f>H277</f>
        <v>0</v>
      </c>
      <c r="I270" s="22">
        <f t="shared" si="110"/>
        <v>0</v>
      </c>
      <c r="J270" s="22">
        <f t="shared" si="110"/>
        <v>0</v>
      </c>
      <c r="K270" s="22">
        <f t="shared" si="110"/>
        <v>0</v>
      </c>
      <c r="L270" s="22">
        <f t="shared" si="110"/>
        <v>0</v>
      </c>
      <c r="M270" s="22">
        <f t="shared" si="110"/>
        <v>0</v>
      </c>
      <c r="N270" s="22">
        <f t="shared" si="110"/>
        <v>0</v>
      </c>
      <c r="O270" s="22">
        <f t="shared" si="110"/>
        <v>0</v>
      </c>
      <c r="P270" s="22">
        <f t="shared" si="110"/>
        <v>0</v>
      </c>
      <c r="Q270" s="22">
        <f t="shared" si="110"/>
        <v>0</v>
      </c>
      <c r="R270" s="22">
        <f t="shared" si="110"/>
        <v>0</v>
      </c>
      <c r="S270" s="22">
        <f t="shared" si="110"/>
        <v>0</v>
      </c>
      <c r="T270" s="22">
        <f t="shared" si="110"/>
        <v>0</v>
      </c>
      <c r="U270" s="22">
        <f t="shared" si="110"/>
        <v>0</v>
      </c>
      <c r="V270" s="22">
        <f t="shared" si="110"/>
        <v>0</v>
      </c>
      <c r="W270" s="22">
        <f t="shared" si="110"/>
        <v>0</v>
      </c>
      <c r="X270" s="22">
        <f t="shared" si="110"/>
        <v>1419.7</v>
      </c>
      <c r="Y270" s="22">
        <f t="shared" si="110"/>
        <v>0</v>
      </c>
      <c r="Z270" s="22">
        <f t="shared" si="110"/>
        <v>0</v>
      </c>
      <c r="AA270" s="22">
        <f t="shared" si="110"/>
        <v>0</v>
      </c>
      <c r="AB270" s="22">
        <f t="shared" si="110"/>
        <v>1150.3</v>
      </c>
      <c r="AC270" s="22">
        <f t="shared" si="110"/>
        <v>0</v>
      </c>
      <c r="AD270" s="22">
        <f t="shared" si="110"/>
        <v>28678.799999999999</v>
      </c>
      <c r="AE270" s="22">
        <f t="shared" si="110"/>
        <v>31240.6</v>
      </c>
      <c r="AF270" s="22" t="s">
        <v>152</v>
      </c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18.75" x14ac:dyDescent="0.3">
      <c r="A271" s="21" t="s">
        <v>28</v>
      </c>
      <c r="B271" s="13">
        <f t="shared" si="109"/>
        <v>0</v>
      </c>
      <c r="C271" s="13">
        <f t="shared" si="109"/>
        <v>0</v>
      </c>
      <c r="D271" s="13">
        <f t="shared" si="109"/>
        <v>0</v>
      </c>
      <c r="E271" s="13">
        <f t="shared" si="109"/>
        <v>0</v>
      </c>
      <c r="F271" s="120">
        <f t="shared" si="106"/>
        <v>0</v>
      </c>
      <c r="G271" s="120">
        <f t="shared" si="107"/>
        <v>0</v>
      </c>
      <c r="H271" s="13">
        <f>H278</f>
        <v>0</v>
      </c>
      <c r="I271" s="13">
        <f t="shared" si="110"/>
        <v>0</v>
      </c>
      <c r="J271" s="13">
        <f t="shared" si="110"/>
        <v>0</v>
      </c>
      <c r="K271" s="13">
        <f t="shared" si="110"/>
        <v>0</v>
      </c>
      <c r="L271" s="13">
        <f t="shared" si="110"/>
        <v>0</v>
      </c>
      <c r="M271" s="13">
        <f t="shared" si="110"/>
        <v>0</v>
      </c>
      <c r="N271" s="13">
        <f t="shared" si="110"/>
        <v>0</v>
      </c>
      <c r="O271" s="13">
        <f t="shared" si="110"/>
        <v>0</v>
      </c>
      <c r="P271" s="13">
        <f t="shared" si="110"/>
        <v>0</v>
      </c>
      <c r="Q271" s="13">
        <f t="shared" si="110"/>
        <v>0</v>
      </c>
      <c r="R271" s="13">
        <f t="shared" si="110"/>
        <v>0</v>
      </c>
      <c r="S271" s="13">
        <f t="shared" si="110"/>
        <v>0</v>
      </c>
      <c r="T271" s="13">
        <f t="shared" si="110"/>
        <v>0</v>
      </c>
      <c r="U271" s="13">
        <f t="shared" si="110"/>
        <v>0</v>
      </c>
      <c r="V271" s="13">
        <f t="shared" si="110"/>
        <v>0</v>
      </c>
      <c r="W271" s="13">
        <f t="shared" si="110"/>
        <v>0</v>
      </c>
      <c r="X271" s="13">
        <f t="shared" si="110"/>
        <v>0</v>
      </c>
      <c r="Y271" s="13">
        <f t="shared" si="110"/>
        <v>0</v>
      </c>
      <c r="Z271" s="13">
        <f t="shared" si="110"/>
        <v>0</v>
      </c>
      <c r="AA271" s="13">
        <f t="shared" si="110"/>
        <v>0</v>
      </c>
      <c r="AB271" s="13">
        <f t="shared" si="110"/>
        <v>0</v>
      </c>
      <c r="AC271" s="13">
        <f t="shared" si="110"/>
        <v>0</v>
      </c>
      <c r="AD271" s="13">
        <f t="shared" si="110"/>
        <v>0</v>
      </c>
      <c r="AE271" s="13">
        <f t="shared" si="110"/>
        <v>0</v>
      </c>
      <c r="AF271" s="35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18.75" x14ac:dyDescent="0.3">
      <c r="A272" s="21" t="s">
        <v>29</v>
      </c>
      <c r="B272" s="22">
        <f t="shared" si="109"/>
        <v>0</v>
      </c>
      <c r="C272" s="22">
        <f t="shared" si="109"/>
        <v>0</v>
      </c>
      <c r="D272" s="22">
        <f t="shared" si="109"/>
        <v>0</v>
      </c>
      <c r="E272" s="22">
        <f t="shared" si="109"/>
        <v>0</v>
      </c>
      <c r="F272" s="119">
        <f t="shared" si="106"/>
        <v>0</v>
      </c>
      <c r="G272" s="119">
        <f t="shared" si="107"/>
        <v>0</v>
      </c>
      <c r="H272" s="22">
        <f>H279</f>
        <v>0</v>
      </c>
      <c r="I272" s="22">
        <f t="shared" si="110"/>
        <v>0</v>
      </c>
      <c r="J272" s="22">
        <f t="shared" si="110"/>
        <v>0</v>
      </c>
      <c r="K272" s="22">
        <f t="shared" si="110"/>
        <v>0</v>
      </c>
      <c r="L272" s="22">
        <f t="shared" si="110"/>
        <v>0</v>
      </c>
      <c r="M272" s="22">
        <f t="shared" si="110"/>
        <v>0</v>
      </c>
      <c r="N272" s="22">
        <f t="shared" si="110"/>
        <v>0</v>
      </c>
      <c r="O272" s="22">
        <f t="shared" si="110"/>
        <v>0</v>
      </c>
      <c r="P272" s="22">
        <f t="shared" si="110"/>
        <v>0</v>
      </c>
      <c r="Q272" s="22">
        <f t="shared" si="110"/>
        <v>0</v>
      </c>
      <c r="R272" s="22">
        <f t="shared" si="110"/>
        <v>0</v>
      </c>
      <c r="S272" s="22">
        <f t="shared" si="110"/>
        <v>0</v>
      </c>
      <c r="T272" s="22">
        <f t="shared" si="110"/>
        <v>0</v>
      </c>
      <c r="U272" s="22">
        <f t="shared" si="110"/>
        <v>0</v>
      </c>
      <c r="V272" s="22">
        <f t="shared" si="110"/>
        <v>0</v>
      </c>
      <c r="W272" s="22">
        <f t="shared" si="110"/>
        <v>0</v>
      </c>
      <c r="X272" s="22">
        <f t="shared" si="110"/>
        <v>0</v>
      </c>
      <c r="Y272" s="22">
        <f t="shared" si="110"/>
        <v>0</v>
      </c>
      <c r="Z272" s="22">
        <f t="shared" si="110"/>
        <v>0</v>
      </c>
      <c r="AA272" s="22">
        <f t="shared" si="110"/>
        <v>0</v>
      </c>
      <c r="AB272" s="22">
        <f t="shared" si="110"/>
        <v>0</v>
      </c>
      <c r="AC272" s="22">
        <f t="shared" si="110"/>
        <v>0</v>
      </c>
      <c r="AD272" s="22">
        <f t="shared" si="110"/>
        <v>0</v>
      </c>
      <c r="AE272" s="22">
        <f t="shared" si="110"/>
        <v>0</v>
      </c>
      <c r="AF272" s="35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25">
      <c r="A273" s="159" t="s">
        <v>86</v>
      </c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1"/>
      <c r="AF273" s="35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19" t="s">
        <v>25</v>
      </c>
      <c r="B274" s="13">
        <f>B275+B276+B278+B279</f>
        <v>312413.58999999997</v>
      </c>
      <c r="C274" s="13">
        <f>C275+C276+C278+C279</f>
        <v>312413.58999999997</v>
      </c>
      <c r="D274" s="13">
        <f>D275+D276+D278+D279</f>
        <v>312405.39999999997</v>
      </c>
      <c r="E274" s="13">
        <f>E275+E276+E278+E279</f>
        <v>312405.39999999997</v>
      </c>
      <c r="F274" s="120">
        <f>IFERROR(E274/B274*100,0)</f>
        <v>99.997378475116918</v>
      </c>
      <c r="G274" s="120">
        <f>IFERROR(E274/C274*100,0)</f>
        <v>99.997378475116918</v>
      </c>
      <c r="H274" s="13">
        <f t="shared" ref="H274:AE274" si="111">H275+H276+H278+H279</f>
        <v>0</v>
      </c>
      <c r="I274" s="13">
        <f t="shared" si="111"/>
        <v>0</v>
      </c>
      <c r="J274" s="13">
        <f t="shared" si="111"/>
        <v>0</v>
      </c>
      <c r="K274" s="13">
        <f t="shared" si="111"/>
        <v>0</v>
      </c>
      <c r="L274" s="13">
        <f t="shared" si="111"/>
        <v>0</v>
      </c>
      <c r="M274" s="13">
        <f t="shared" si="111"/>
        <v>0</v>
      </c>
      <c r="N274" s="13">
        <f t="shared" si="111"/>
        <v>0</v>
      </c>
      <c r="O274" s="13">
        <f t="shared" si="111"/>
        <v>0</v>
      </c>
      <c r="P274" s="13">
        <f t="shared" si="111"/>
        <v>0</v>
      </c>
      <c r="Q274" s="13">
        <f t="shared" si="111"/>
        <v>0</v>
      </c>
      <c r="R274" s="13">
        <f t="shared" si="111"/>
        <v>0</v>
      </c>
      <c r="S274" s="13">
        <f t="shared" si="111"/>
        <v>0</v>
      </c>
      <c r="T274" s="13">
        <f t="shared" si="111"/>
        <v>0</v>
      </c>
      <c r="U274" s="13">
        <f t="shared" si="111"/>
        <v>0</v>
      </c>
      <c r="V274" s="13">
        <f t="shared" si="111"/>
        <v>0</v>
      </c>
      <c r="W274" s="13">
        <f t="shared" si="111"/>
        <v>0</v>
      </c>
      <c r="X274" s="13">
        <f t="shared" si="111"/>
        <v>14196.800000000001</v>
      </c>
      <c r="Y274" s="13">
        <f t="shared" si="111"/>
        <v>0</v>
      </c>
      <c r="Z274" s="13">
        <f t="shared" si="111"/>
        <v>0</v>
      </c>
      <c r="AA274" s="13">
        <f t="shared" si="111"/>
        <v>0</v>
      </c>
      <c r="AB274" s="13">
        <f t="shared" si="111"/>
        <v>11503.3</v>
      </c>
      <c r="AC274" s="13">
        <f t="shared" si="111"/>
        <v>0</v>
      </c>
      <c r="AD274" s="13">
        <f t="shared" si="111"/>
        <v>286713.49</v>
      </c>
      <c r="AE274" s="13">
        <f t="shared" si="111"/>
        <v>312405.39999999997</v>
      </c>
      <c r="AF274" s="35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1" t="s">
        <v>26</v>
      </c>
      <c r="B275" s="22">
        <f>H275+J275+L275+N275+P275+R275+T275+V275+X275+Z275+AB275+AD275</f>
        <v>281164.78999999998</v>
      </c>
      <c r="C275" s="28">
        <f>H275+X275+AB275+AD275</f>
        <v>281164.78999999998</v>
      </c>
      <c r="D275" s="22">
        <f>E275</f>
        <v>281164.79999999999</v>
      </c>
      <c r="E275" s="29">
        <f>I275+K275+M275+O275+Q275+S275+U275+W275+Y275+AA275+AC275+AE275</f>
        <v>281164.79999999999</v>
      </c>
      <c r="F275" s="119">
        <f>IFERROR(E275/B275*100,0)</f>
        <v>100.0000035566331</v>
      </c>
      <c r="G275" s="119">
        <f>IFERROR(E275/C275*100,0)</f>
        <v>100.0000035566331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>
        <v>12777.1</v>
      </c>
      <c r="Y275" s="13"/>
      <c r="Z275" s="13"/>
      <c r="AA275" s="13"/>
      <c r="AB275" s="13">
        <v>10353</v>
      </c>
      <c r="AC275" s="13"/>
      <c r="AD275" s="22">
        <v>258034.69</v>
      </c>
      <c r="AE275" s="13">
        <v>281164.79999999999</v>
      </c>
      <c r="AF275" s="35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3">
      <c r="A276" s="21" t="s">
        <v>27</v>
      </c>
      <c r="B276" s="22">
        <f>H276+J276+L276+N276+P276+R276+T276+V276+X276+Z276+AB276+AD276</f>
        <v>31248.799999999999</v>
      </c>
      <c r="C276" s="28">
        <f>H276+X276+AB276+AD276</f>
        <v>31248.799999999999</v>
      </c>
      <c r="D276" s="22">
        <f>E276</f>
        <v>31240.6</v>
      </c>
      <c r="E276" s="29">
        <f>I276+K276+M276+O276+Q276+S276+U276+W276+Y276+AA276+AC276+AE276</f>
        <v>31240.6</v>
      </c>
      <c r="F276" s="119">
        <f>IFERROR(E276/B276*100,0)</f>
        <v>99.97375899234531</v>
      </c>
      <c r="G276" s="119">
        <f>IFERROR(E276/C276*100,0)</f>
        <v>99.97375899234531</v>
      </c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>
        <v>1419.7</v>
      </c>
      <c r="Y276" s="22"/>
      <c r="Z276" s="22"/>
      <c r="AA276" s="22"/>
      <c r="AB276" s="22">
        <v>1150.3</v>
      </c>
      <c r="AC276" s="22"/>
      <c r="AD276" s="22">
        <f>30178.5-1499.7</f>
        <v>28678.799999999999</v>
      </c>
      <c r="AE276" s="22">
        <v>31240.6</v>
      </c>
      <c r="AF276" s="35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37.5" x14ac:dyDescent="0.3">
      <c r="A277" s="21" t="s">
        <v>30</v>
      </c>
      <c r="B277" s="27">
        <f>H277+J277+L277+N277+P277+R277+T277+V277+X277+Z277+AB277+AD277</f>
        <v>31248.799999999999</v>
      </c>
      <c r="C277" s="28">
        <f>H277+X277+AB277+AD277</f>
        <v>31248.799999999999</v>
      </c>
      <c r="D277" s="28">
        <f>E277</f>
        <v>31240.6</v>
      </c>
      <c r="E277" s="27">
        <f>I277+K277+M277+O277+Q277+S277+U277+W277+Y277+AA277+AC277+AE277</f>
        <v>31240.6</v>
      </c>
      <c r="F277" s="119">
        <f>IFERROR(E277/B277*100,0)</f>
        <v>99.97375899234531</v>
      </c>
      <c r="G277" s="119">
        <f>IFERROR(E277/C277*100,0)</f>
        <v>99.97375899234531</v>
      </c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>
        <v>1419.7</v>
      </c>
      <c r="Y277" s="22"/>
      <c r="Z277" s="22"/>
      <c r="AA277" s="22"/>
      <c r="AB277" s="22">
        <v>1150.3</v>
      </c>
      <c r="AC277" s="22"/>
      <c r="AD277" s="22">
        <v>28678.799999999999</v>
      </c>
      <c r="AE277" s="22">
        <v>31240.6</v>
      </c>
      <c r="AF277" s="35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3">
      <c r="A278" s="21" t="s">
        <v>28</v>
      </c>
      <c r="B278" s="43"/>
      <c r="C278" s="28">
        <f>H278+X278+AB278+AD278</f>
        <v>0</v>
      </c>
      <c r="D278" s="43"/>
      <c r="E278" s="43"/>
      <c r="F278" s="43"/>
      <c r="G278" s="4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35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21" t="s">
        <v>29</v>
      </c>
      <c r="B279" s="43"/>
      <c r="C279" s="28"/>
      <c r="D279" s="43"/>
      <c r="E279" s="43"/>
      <c r="F279" s="43"/>
      <c r="G279" s="4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35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20.25" x14ac:dyDescent="0.25">
      <c r="A280" s="89" t="s">
        <v>114</v>
      </c>
      <c r="B280" s="90"/>
      <c r="C280" s="91"/>
      <c r="D280" s="91"/>
      <c r="E280" s="90"/>
      <c r="F280" s="92"/>
      <c r="G280" s="92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4"/>
      <c r="AF280" s="133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20.25" x14ac:dyDescent="0.25">
      <c r="A281" s="156" t="s">
        <v>87</v>
      </c>
      <c r="B281" s="157" t="s">
        <v>38</v>
      </c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3"/>
      <c r="AF281" s="35"/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3">
      <c r="A282" s="19" t="s">
        <v>25</v>
      </c>
      <c r="B282" s="13">
        <f>H282+J282+L282+N282+P282+R282+T282+V282+X282+Z282+AB282+AD282</f>
        <v>54367.6</v>
      </c>
      <c r="C282" s="13">
        <f>C283+C284+C285+C286</f>
        <v>54367.599999999991</v>
      </c>
      <c r="D282" s="13">
        <f>D283+D284+D285+D286</f>
        <v>52055.999999999993</v>
      </c>
      <c r="E282" s="13">
        <f>E283+E284+E285+E286</f>
        <v>52055.999999999993</v>
      </c>
      <c r="F282" s="25">
        <f>E282/B282*100</f>
        <v>95.74820297382999</v>
      </c>
      <c r="G282" s="25">
        <f>E282/C282*100</f>
        <v>95.748202973830004</v>
      </c>
      <c r="H282" s="13">
        <f t="shared" ref="H282:AD282" si="112">H283+H284+H285+H286</f>
        <v>4758.8</v>
      </c>
      <c r="I282" s="13">
        <f>I283+I284+I285+I286</f>
        <v>4077.6</v>
      </c>
      <c r="J282" s="13">
        <f t="shared" si="112"/>
        <v>4666.3</v>
      </c>
      <c r="K282" s="13">
        <f>K283+K284+K285+K286</f>
        <v>4512.3</v>
      </c>
      <c r="L282" s="13">
        <f t="shared" si="112"/>
        <v>3905.5</v>
      </c>
      <c r="M282" s="13">
        <f>M283+M284+M285+M286</f>
        <v>2871.6</v>
      </c>
      <c r="N282" s="13">
        <f t="shared" si="112"/>
        <v>5016.1000000000004</v>
      </c>
      <c r="O282" s="13">
        <f>O283+O284+O285+O286</f>
        <v>5462.9</v>
      </c>
      <c r="P282" s="13">
        <f t="shared" si="112"/>
        <v>5843.3</v>
      </c>
      <c r="Q282" s="13">
        <f>Q283+Q284+Q285+Q286</f>
        <v>7069.3</v>
      </c>
      <c r="R282" s="13">
        <f t="shared" si="112"/>
        <v>5910.4</v>
      </c>
      <c r="S282" s="13">
        <f>S283+S284+S285+S286</f>
        <v>5620</v>
      </c>
      <c r="T282" s="13">
        <f t="shared" si="112"/>
        <v>4614.7999999999993</v>
      </c>
      <c r="U282" s="13">
        <f>U283+U284+U285+U286</f>
        <v>3077.7</v>
      </c>
      <c r="V282" s="13">
        <f t="shared" si="112"/>
        <v>1682.2</v>
      </c>
      <c r="W282" s="13">
        <f>W283+W284+W285+W286</f>
        <v>3235.6</v>
      </c>
      <c r="X282" s="13">
        <f t="shared" si="112"/>
        <v>3778.9</v>
      </c>
      <c r="Y282" s="13">
        <f>Y283+Y284+Y285+Y286</f>
        <v>3035.8999999999996</v>
      </c>
      <c r="Z282" s="13">
        <f>Z283+Z284+Z285+Z286</f>
        <v>7028.1</v>
      </c>
      <c r="AA282" s="13">
        <f>AA283+AA284+AA285+AA286</f>
        <v>3830.5</v>
      </c>
      <c r="AB282" s="13">
        <f t="shared" si="112"/>
        <v>3269.3</v>
      </c>
      <c r="AC282" s="13">
        <f>AC283+AC284+AC285+AC286</f>
        <v>2556.1</v>
      </c>
      <c r="AD282" s="13">
        <f t="shared" si="112"/>
        <v>3893.8999999999996</v>
      </c>
      <c r="AE282" s="13">
        <f>AE283+AE284+AE285+AE286</f>
        <v>6705.0999999999995</v>
      </c>
      <c r="AF282" s="35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21" t="s">
        <v>26</v>
      </c>
      <c r="B283" s="22">
        <f t="shared" ref="B283:E284" si="113">B289+B295+B301</f>
        <v>0</v>
      </c>
      <c r="C283" s="22">
        <f t="shared" si="113"/>
        <v>0</v>
      </c>
      <c r="D283" s="22">
        <f t="shared" si="113"/>
        <v>0</v>
      </c>
      <c r="E283" s="22">
        <f t="shared" si="113"/>
        <v>0</v>
      </c>
      <c r="F283" s="119">
        <f>IFERROR(E283/B283*100,0)</f>
        <v>0</v>
      </c>
      <c r="G283" s="119">
        <f>IFERROR(E283/C283*100,0)</f>
        <v>0</v>
      </c>
      <c r="H283" s="22">
        <f>H289+H295+H301</f>
        <v>0</v>
      </c>
      <c r="I283" s="22">
        <f t="shared" ref="I283:AE284" si="114">I289+I295+I301</f>
        <v>0</v>
      </c>
      <c r="J283" s="22">
        <f t="shared" si="114"/>
        <v>0</v>
      </c>
      <c r="K283" s="22">
        <f t="shared" si="114"/>
        <v>0</v>
      </c>
      <c r="L283" s="22">
        <f t="shared" si="114"/>
        <v>0</v>
      </c>
      <c r="M283" s="22">
        <f t="shared" si="114"/>
        <v>0</v>
      </c>
      <c r="N283" s="22">
        <f t="shared" si="114"/>
        <v>0</v>
      </c>
      <c r="O283" s="22">
        <f t="shared" si="114"/>
        <v>0</v>
      </c>
      <c r="P283" s="22">
        <f t="shared" si="114"/>
        <v>0</v>
      </c>
      <c r="Q283" s="22">
        <f t="shared" si="114"/>
        <v>0</v>
      </c>
      <c r="R283" s="22">
        <f t="shared" si="114"/>
        <v>0</v>
      </c>
      <c r="S283" s="22">
        <f t="shared" si="114"/>
        <v>0</v>
      </c>
      <c r="T283" s="22">
        <f t="shared" si="114"/>
        <v>0</v>
      </c>
      <c r="U283" s="22">
        <f t="shared" si="114"/>
        <v>0</v>
      </c>
      <c r="V283" s="22">
        <f t="shared" si="114"/>
        <v>0</v>
      </c>
      <c r="W283" s="22">
        <f t="shared" si="114"/>
        <v>0</v>
      </c>
      <c r="X283" s="22">
        <f t="shared" si="114"/>
        <v>0</v>
      </c>
      <c r="Y283" s="22">
        <f t="shared" si="114"/>
        <v>0</v>
      </c>
      <c r="Z283" s="22">
        <f t="shared" si="114"/>
        <v>0</v>
      </c>
      <c r="AA283" s="22">
        <f t="shared" si="114"/>
        <v>0</v>
      </c>
      <c r="AB283" s="22">
        <f t="shared" si="114"/>
        <v>0</v>
      </c>
      <c r="AC283" s="22">
        <f t="shared" si="114"/>
        <v>0</v>
      </c>
      <c r="AD283" s="22">
        <f t="shared" si="114"/>
        <v>0</v>
      </c>
      <c r="AE283" s="22">
        <f t="shared" si="114"/>
        <v>0</v>
      </c>
      <c r="AF283" s="35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3">
      <c r="A284" s="21" t="s">
        <v>27</v>
      </c>
      <c r="B284" s="22">
        <f t="shared" si="113"/>
        <v>54367.599999999991</v>
      </c>
      <c r="C284" s="22">
        <f t="shared" si="113"/>
        <v>54367.599999999991</v>
      </c>
      <c r="D284" s="22">
        <f t="shared" si="113"/>
        <v>52055.999999999993</v>
      </c>
      <c r="E284" s="22">
        <f t="shared" si="113"/>
        <v>52055.999999999993</v>
      </c>
      <c r="F284" s="119">
        <f>IFERROR(E284/B284*100,0)</f>
        <v>95.748202973830004</v>
      </c>
      <c r="G284" s="119">
        <f>IFERROR(E284/C284*100,0)</f>
        <v>95.748202973830004</v>
      </c>
      <c r="H284" s="22">
        <f>H290+H296+H302</f>
        <v>4758.8</v>
      </c>
      <c r="I284" s="22">
        <f t="shared" si="114"/>
        <v>4077.6</v>
      </c>
      <c r="J284" s="22">
        <f t="shared" si="114"/>
        <v>4666.3</v>
      </c>
      <c r="K284" s="22">
        <f t="shared" si="114"/>
        <v>4512.3</v>
      </c>
      <c r="L284" s="22">
        <f t="shared" si="114"/>
        <v>3905.5</v>
      </c>
      <c r="M284" s="22">
        <f t="shared" si="114"/>
        <v>2871.6</v>
      </c>
      <c r="N284" s="22">
        <f t="shared" si="114"/>
        <v>5016.1000000000004</v>
      </c>
      <c r="O284" s="22">
        <f t="shared" si="114"/>
        <v>5462.9</v>
      </c>
      <c r="P284" s="22">
        <f t="shared" si="114"/>
        <v>5843.3</v>
      </c>
      <c r="Q284" s="22">
        <f t="shared" si="114"/>
        <v>7069.3</v>
      </c>
      <c r="R284" s="22">
        <f t="shared" si="114"/>
        <v>5910.4</v>
      </c>
      <c r="S284" s="22">
        <v>5620</v>
      </c>
      <c r="T284" s="22">
        <f t="shared" si="114"/>
        <v>4614.7999999999993</v>
      </c>
      <c r="U284" s="22">
        <f t="shared" si="114"/>
        <v>3077.7</v>
      </c>
      <c r="V284" s="22">
        <f t="shared" si="114"/>
        <v>1682.2</v>
      </c>
      <c r="W284" s="22">
        <f t="shared" si="114"/>
        <v>3235.6</v>
      </c>
      <c r="X284" s="22">
        <f t="shared" si="114"/>
        <v>3778.9</v>
      </c>
      <c r="Y284" s="22">
        <f t="shared" si="114"/>
        <v>3035.8999999999996</v>
      </c>
      <c r="Z284" s="22">
        <f t="shared" si="114"/>
        <v>7028.1</v>
      </c>
      <c r="AA284" s="22">
        <f t="shared" si="114"/>
        <v>3830.5</v>
      </c>
      <c r="AB284" s="22">
        <f t="shared" si="114"/>
        <v>3269.3</v>
      </c>
      <c r="AC284" s="22">
        <f t="shared" si="114"/>
        <v>2556.1</v>
      </c>
      <c r="AD284" s="22">
        <f t="shared" si="114"/>
        <v>3893.8999999999996</v>
      </c>
      <c r="AE284" s="22">
        <f t="shared" si="114"/>
        <v>6705.0999999999995</v>
      </c>
      <c r="AF284" s="22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3">
      <c r="A285" s="21" t="s">
        <v>28</v>
      </c>
      <c r="B285" s="43"/>
      <c r="C285" s="43"/>
      <c r="D285" s="43"/>
      <c r="E285" s="43"/>
      <c r="F285" s="119">
        <f>IFERROR(E285/B285*100,0)</f>
        <v>0</v>
      </c>
      <c r="G285" s="119">
        <f>IFERROR(E285/C285*100,0)</f>
        <v>0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35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1" t="s">
        <v>29</v>
      </c>
      <c r="B286" s="22">
        <f>B298</f>
        <v>0</v>
      </c>
      <c r="C286" s="22">
        <f>C298</f>
        <v>0</v>
      </c>
      <c r="D286" s="22">
        <f>D298</f>
        <v>0</v>
      </c>
      <c r="E286" s="22">
        <f>E298</f>
        <v>0</v>
      </c>
      <c r="F286" s="119">
        <f>IFERROR(E286/B286*100,0)</f>
        <v>0</v>
      </c>
      <c r="G286" s="119">
        <f>IFERROR(E286/C286*100,0)</f>
        <v>0</v>
      </c>
      <c r="H286" s="22">
        <f t="shared" ref="H286:AE286" si="115">H298</f>
        <v>0</v>
      </c>
      <c r="I286" s="22">
        <f t="shared" si="115"/>
        <v>0</v>
      </c>
      <c r="J286" s="22">
        <f t="shared" si="115"/>
        <v>0</v>
      </c>
      <c r="K286" s="22">
        <f t="shared" si="115"/>
        <v>0</v>
      </c>
      <c r="L286" s="22">
        <f t="shared" si="115"/>
        <v>0</v>
      </c>
      <c r="M286" s="22">
        <f t="shared" si="115"/>
        <v>0</v>
      </c>
      <c r="N286" s="22">
        <f t="shared" si="115"/>
        <v>0</v>
      </c>
      <c r="O286" s="22">
        <f t="shared" si="115"/>
        <v>0</v>
      </c>
      <c r="P286" s="22">
        <f t="shared" si="115"/>
        <v>0</v>
      </c>
      <c r="Q286" s="22">
        <f t="shared" si="115"/>
        <v>0</v>
      </c>
      <c r="R286" s="22">
        <f t="shared" si="115"/>
        <v>0</v>
      </c>
      <c r="S286" s="22">
        <f t="shared" si="115"/>
        <v>0</v>
      </c>
      <c r="T286" s="22">
        <f t="shared" si="115"/>
        <v>0</v>
      </c>
      <c r="U286" s="22">
        <f t="shared" si="115"/>
        <v>0</v>
      </c>
      <c r="V286" s="22">
        <f t="shared" si="115"/>
        <v>0</v>
      </c>
      <c r="W286" s="22">
        <f t="shared" si="115"/>
        <v>0</v>
      </c>
      <c r="X286" s="22">
        <f t="shared" si="115"/>
        <v>0</v>
      </c>
      <c r="Y286" s="22">
        <f t="shared" si="115"/>
        <v>0</v>
      </c>
      <c r="Z286" s="22">
        <f t="shared" si="115"/>
        <v>0</v>
      </c>
      <c r="AA286" s="22">
        <f t="shared" si="115"/>
        <v>0</v>
      </c>
      <c r="AB286" s="22">
        <f t="shared" si="115"/>
        <v>0</v>
      </c>
      <c r="AC286" s="22">
        <f t="shared" si="115"/>
        <v>0</v>
      </c>
      <c r="AD286" s="22">
        <f t="shared" si="115"/>
        <v>0</v>
      </c>
      <c r="AE286" s="22">
        <f t="shared" si="115"/>
        <v>0</v>
      </c>
      <c r="AF286" s="35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25">
      <c r="A287" s="159" t="s">
        <v>88</v>
      </c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1"/>
      <c r="AF287" s="35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19" t="s">
        <v>25</v>
      </c>
      <c r="B288" s="13">
        <f>B289+B290+B291+B292</f>
        <v>40270.799999999996</v>
      </c>
      <c r="C288" s="13">
        <f>C289+C290+C291+C292</f>
        <v>40270.799999999996</v>
      </c>
      <c r="D288" s="13">
        <f>D289+D290+D291+D292</f>
        <v>37969.499999999993</v>
      </c>
      <c r="E288" s="13">
        <f>E289+E290+E291+E292</f>
        <v>37969.499999999993</v>
      </c>
      <c r="F288" s="25">
        <f>E288/B288*100</f>
        <v>94.2854375875324</v>
      </c>
      <c r="G288" s="25">
        <f>E288/C288*100</f>
        <v>94.2854375875324</v>
      </c>
      <c r="H288" s="13">
        <f t="shared" ref="H288:AE288" si="116">H289+H290+H291+H292</f>
        <v>3966.4</v>
      </c>
      <c r="I288" s="13">
        <f t="shared" si="116"/>
        <v>3285.2</v>
      </c>
      <c r="J288" s="13">
        <f t="shared" si="116"/>
        <v>2926.1</v>
      </c>
      <c r="K288" s="13">
        <f t="shared" si="116"/>
        <v>2772.1</v>
      </c>
      <c r="L288" s="13">
        <f t="shared" si="116"/>
        <v>2848.5</v>
      </c>
      <c r="M288" s="13">
        <f t="shared" si="116"/>
        <v>1814.6</v>
      </c>
      <c r="N288" s="13">
        <f t="shared" si="116"/>
        <v>3855</v>
      </c>
      <c r="O288" s="13">
        <f t="shared" si="116"/>
        <v>4301.8</v>
      </c>
      <c r="P288" s="13">
        <f t="shared" si="116"/>
        <v>4173</v>
      </c>
      <c r="Q288" s="13">
        <f t="shared" si="116"/>
        <v>5399</v>
      </c>
      <c r="R288" s="13">
        <f t="shared" si="116"/>
        <v>4672</v>
      </c>
      <c r="S288" s="13">
        <f t="shared" si="116"/>
        <v>4383.3999999999996</v>
      </c>
      <c r="T288" s="13">
        <f t="shared" si="116"/>
        <v>2884.1</v>
      </c>
      <c r="U288" s="13">
        <f t="shared" si="116"/>
        <v>1346.6</v>
      </c>
      <c r="V288" s="13">
        <f t="shared" si="116"/>
        <v>981.6</v>
      </c>
      <c r="W288" s="13">
        <f t="shared" si="116"/>
        <v>2535.6</v>
      </c>
      <c r="X288" s="13">
        <f t="shared" si="116"/>
        <v>2628</v>
      </c>
      <c r="Y288" s="13">
        <f t="shared" si="116"/>
        <v>1983.8</v>
      </c>
      <c r="Z288" s="13">
        <f t="shared" si="116"/>
        <v>5915.6</v>
      </c>
      <c r="AA288" s="13">
        <f t="shared" si="116"/>
        <v>2718</v>
      </c>
      <c r="AB288" s="13">
        <f t="shared" si="116"/>
        <v>2159</v>
      </c>
      <c r="AC288" s="13">
        <f t="shared" si="116"/>
        <v>2131.5</v>
      </c>
      <c r="AD288" s="13">
        <f t="shared" si="116"/>
        <v>3261.5</v>
      </c>
      <c r="AE288" s="13">
        <f t="shared" si="116"/>
        <v>5297.9</v>
      </c>
      <c r="AF288" s="35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21" t="s">
        <v>26</v>
      </c>
      <c r="B289" s="22">
        <f>H289+J289+L289+N289+P289+R289+T289+V289+X289+Z289+AB289+AD289</f>
        <v>0</v>
      </c>
      <c r="C289" s="28">
        <f>H289</f>
        <v>0</v>
      </c>
      <c r="D289" s="22">
        <f>E289</f>
        <v>0</v>
      </c>
      <c r="E289" s="29">
        <f>I289+K289+M289+O289+Q289+S289+U289+W289+Y289+AA289+AC289+AE289</f>
        <v>0</v>
      </c>
      <c r="F289" s="119">
        <f>IFERROR(E289/B289*100,0)</f>
        <v>0</v>
      </c>
      <c r="G289" s="119">
        <f>IFERROR(E289/C289*100,0)</f>
        <v>0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35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37.5" x14ac:dyDescent="0.3">
      <c r="A290" s="21" t="s">
        <v>27</v>
      </c>
      <c r="B290" s="22">
        <f>H290+J290+L290+N290+P290+R290+T290+V290+X290+Z290+AB290+AD290</f>
        <v>40270.799999999996</v>
      </c>
      <c r="C290" s="28">
        <f>H290+J290+L290+N290+P290+R290+T290+V290+X290+Z290+AB290+AD290</f>
        <v>40270.799999999996</v>
      </c>
      <c r="D290" s="22">
        <f>E290</f>
        <v>37969.499999999993</v>
      </c>
      <c r="E290" s="29">
        <f>I290+K290+M290+O290+Q290+S290+U290+W290+Y290+AA290+AC290+AE290</f>
        <v>37969.499999999993</v>
      </c>
      <c r="F290" s="24">
        <f>E290/B290*100</f>
        <v>94.2854375875324</v>
      </c>
      <c r="G290" s="24">
        <f>E290/C290*100</f>
        <v>94.2854375875324</v>
      </c>
      <c r="H290" s="22">
        <v>3966.4</v>
      </c>
      <c r="I290" s="22">
        <v>3285.2</v>
      </c>
      <c r="J290" s="22">
        <v>2926.1</v>
      </c>
      <c r="K290" s="22">
        <v>2772.1</v>
      </c>
      <c r="L290" s="22">
        <f>2810+38.5</f>
        <v>2848.5</v>
      </c>
      <c r="M290" s="22">
        <v>1814.6</v>
      </c>
      <c r="N290" s="22">
        <f>3671+184</f>
        <v>3855</v>
      </c>
      <c r="O290" s="22">
        <v>4301.8</v>
      </c>
      <c r="P290" s="22">
        <v>4173</v>
      </c>
      <c r="Q290" s="22">
        <v>5399</v>
      </c>
      <c r="R290" s="22">
        <v>4672</v>
      </c>
      <c r="S290" s="22">
        <v>4383.3999999999996</v>
      </c>
      <c r="T290" s="22">
        <f>2555+386.1-57</f>
        <v>2884.1</v>
      </c>
      <c r="U290" s="22">
        <v>1346.6</v>
      </c>
      <c r="V290" s="22">
        <f>924.6+57</f>
        <v>981.6</v>
      </c>
      <c r="W290" s="22">
        <v>2535.6</v>
      </c>
      <c r="X290" s="22">
        <v>2628</v>
      </c>
      <c r="Y290" s="22">
        <v>1983.8</v>
      </c>
      <c r="Z290" s="22">
        <v>5915.6</v>
      </c>
      <c r="AA290" s="22">
        <v>2718</v>
      </c>
      <c r="AB290" s="22">
        <v>2159</v>
      </c>
      <c r="AC290" s="22">
        <v>2131.5</v>
      </c>
      <c r="AD290" s="22">
        <f>2484-38.5-184+1000</f>
        <v>3261.5</v>
      </c>
      <c r="AE290" s="22">
        <v>5297.9</v>
      </c>
      <c r="AF290" s="35" t="s">
        <v>39</v>
      </c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21" t="s">
        <v>28</v>
      </c>
      <c r="B291" s="43"/>
      <c r="C291" s="28">
        <f>H291</f>
        <v>0</v>
      </c>
      <c r="D291" s="43"/>
      <c r="E291" s="43"/>
      <c r="F291" s="43"/>
      <c r="G291" s="4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35"/>
      <c r="AG291" s="15"/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1" t="s">
        <v>29</v>
      </c>
      <c r="B292" s="43"/>
      <c r="C292" s="28">
        <f>H292</f>
        <v>0</v>
      </c>
      <c r="D292" s="43"/>
      <c r="E292" s="43"/>
      <c r="F292" s="43"/>
      <c r="G292" s="4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35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25">
      <c r="A293" s="159" t="s">
        <v>89</v>
      </c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1"/>
      <c r="AF293" s="35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19" t="s">
        <v>25</v>
      </c>
      <c r="B294" s="13">
        <f>B295+B296+B297+B298</f>
        <v>100</v>
      </c>
      <c r="C294" s="13">
        <f>C295+C296+C297+C298</f>
        <v>100</v>
      </c>
      <c r="D294" s="13">
        <f>D295+D296+D297+D298</f>
        <v>100</v>
      </c>
      <c r="E294" s="13">
        <f>E295+E296+E297+E298</f>
        <v>100</v>
      </c>
      <c r="F294" s="120">
        <f>IFERROR(E294/B294*100,0)</f>
        <v>100</v>
      </c>
      <c r="G294" s="120">
        <f>IFERROR(E294/C294*100,0)</f>
        <v>100</v>
      </c>
      <c r="H294" s="13">
        <f>H295+H296+H297+H298</f>
        <v>0</v>
      </c>
      <c r="I294" s="13">
        <f t="shared" ref="I294:AE294" si="117">I295+I296+I297+I298</f>
        <v>0</v>
      </c>
      <c r="J294" s="13">
        <f t="shared" si="117"/>
        <v>0</v>
      </c>
      <c r="K294" s="13">
        <f t="shared" si="117"/>
        <v>0</v>
      </c>
      <c r="L294" s="13">
        <f t="shared" si="117"/>
        <v>0</v>
      </c>
      <c r="M294" s="13">
        <f t="shared" si="117"/>
        <v>0</v>
      </c>
      <c r="N294" s="13">
        <f t="shared" si="117"/>
        <v>0</v>
      </c>
      <c r="O294" s="13">
        <f t="shared" si="117"/>
        <v>0</v>
      </c>
      <c r="P294" s="13">
        <f t="shared" si="117"/>
        <v>0</v>
      </c>
      <c r="Q294" s="13">
        <f t="shared" si="117"/>
        <v>0</v>
      </c>
      <c r="R294" s="13">
        <f t="shared" si="117"/>
        <v>0</v>
      </c>
      <c r="S294" s="13">
        <f t="shared" si="117"/>
        <v>0</v>
      </c>
      <c r="T294" s="13">
        <f t="shared" si="117"/>
        <v>0</v>
      </c>
      <c r="U294" s="13">
        <f t="shared" si="117"/>
        <v>0</v>
      </c>
      <c r="V294" s="13">
        <f t="shared" si="117"/>
        <v>0</v>
      </c>
      <c r="W294" s="13">
        <f t="shared" si="117"/>
        <v>0</v>
      </c>
      <c r="X294" s="13">
        <f t="shared" si="117"/>
        <v>6</v>
      </c>
      <c r="Y294" s="13">
        <f t="shared" si="117"/>
        <v>6</v>
      </c>
      <c r="Z294" s="13">
        <f t="shared" si="117"/>
        <v>80</v>
      </c>
      <c r="AA294" s="13">
        <f t="shared" si="117"/>
        <v>80</v>
      </c>
      <c r="AB294" s="13">
        <f t="shared" si="117"/>
        <v>14</v>
      </c>
      <c r="AC294" s="13">
        <f t="shared" si="117"/>
        <v>1.6</v>
      </c>
      <c r="AD294" s="13">
        <f t="shared" si="117"/>
        <v>0</v>
      </c>
      <c r="AE294" s="13">
        <f t="shared" si="117"/>
        <v>12.4</v>
      </c>
      <c r="AF294" s="162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21" t="s">
        <v>26</v>
      </c>
      <c r="B295" s="43"/>
      <c r="C295" s="28">
        <f>H295</f>
        <v>0</v>
      </c>
      <c r="D295" s="43"/>
      <c r="E295" s="43"/>
      <c r="F295" s="43"/>
      <c r="G295" s="4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63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18.75" x14ac:dyDescent="0.3">
      <c r="A296" s="21" t="s">
        <v>27</v>
      </c>
      <c r="B296" s="22">
        <f>H296+J296+L296+N296+P296+R296+T296+V296+X296+Z296+AB296+AD296</f>
        <v>100</v>
      </c>
      <c r="C296" s="28">
        <f>H296+J296+L296+N296+P296+R296+T296+V296+X296+Z296+AB296</f>
        <v>100</v>
      </c>
      <c r="D296" s="22">
        <f>E296</f>
        <v>100</v>
      </c>
      <c r="E296" s="29">
        <f>I296+K296+M296+O296+Q296+S296+U296+W296+Y296+AA296+AC296+AE296</f>
        <v>100</v>
      </c>
      <c r="F296" s="119">
        <f>IFERROR(E296/B296*100,0)</f>
        <v>100</v>
      </c>
      <c r="G296" s="119">
        <f>IFERROR(E296/C296*100,0)</f>
        <v>100</v>
      </c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>
        <v>6</v>
      </c>
      <c r="Y296" s="22">
        <v>6</v>
      </c>
      <c r="Z296" s="22">
        <v>80</v>
      </c>
      <c r="AA296" s="22">
        <v>80</v>
      </c>
      <c r="AB296" s="22">
        <v>14</v>
      </c>
      <c r="AC296" s="22">
        <v>1.6</v>
      </c>
      <c r="AD296" s="22"/>
      <c r="AE296" s="22">
        <v>12.4</v>
      </c>
      <c r="AF296" s="163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3">
      <c r="A297" s="21" t="s">
        <v>28</v>
      </c>
      <c r="B297" s="43"/>
      <c r="C297" s="28">
        <f>H297</f>
        <v>0</v>
      </c>
      <c r="D297" s="43"/>
      <c r="E297" s="43"/>
      <c r="F297" s="43"/>
      <c r="G297" s="4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63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1" t="s">
        <v>29</v>
      </c>
      <c r="B298" s="22">
        <f>H298+J298+L298+N298+P298+R298+T298+V298+X298+Z298+AB298+AD298</f>
        <v>0</v>
      </c>
      <c r="C298" s="28">
        <f>H298</f>
        <v>0</v>
      </c>
      <c r="D298" s="22">
        <f>E298</f>
        <v>0</v>
      </c>
      <c r="E298" s="50">
        <f>I298+K298+M298+O298+Q298+S298+U298+W298+Y298+AA298+AC298+AE298</f>
        <v>0</v>
      </c>
      <c r="F298" s="119">
        <f>IFERROR(E298/B298*100,0)</f>
        <v>0</v>
      </c>
      <c r="G298" s="119">
        <f>IFERROR(E298/C298*100,0)</f>
        <v>0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64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25">
      <c r="A299" s="159" t="s">
        <v>90</v>
      </c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1"/>
      <c r="AF299" s="35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18.75" x14ac:dyDescent="0.3">
      <c r="A300" s="19" t="s">
        <v>25</v>
      </c>
      <c r="B300" s="13">
        <f>B301+B302+B303+B304</f>
        <v>13996.799999999997</v>
      </c>
      <c r="C300" s="13">
        <f>C301+C302+C303+C304</f>
        <v>13996.799999999997</v>
      </c>
      <c r="D300" s="13">
        <f>D301+D302+D303+D304</f>
        <v>13986.5</v>
      </c>
      <c r="E300" s="13">
        <f>E301+E302+E303+E304</f>
        <v>13986.5</v>
      </c>
      <c r="F300" s="25">
        <f>E300/B300*100</f>
        <v>99.926411751257447</v>
      </c>
      <c r="G300" s="25">
        <f>E300/C300*100</f>
        <v>99.926411751257447</v>
      </c>
      <c r="H300" s="13">
        <f>H301+H302+H303+H304</f>
        <v>792.4</v>
      </c>
      <c r="I300" s="13">
        <f t="shared" ref="I300:AE300" si="118">I301+I302+I303+I304</f>
        <v>792.4</v>
      </c>
      <c r="J300" s="13">
        <f t="shared" si="118"/>
        <v>1740.2</v>
      </c>
      <c r="K300" s="13">
        <f t="shared" si="118"/>
        <v>1740.2</v>
      </c>
      <c r="L300" s="13">
        <f t="shared" si="118"/>
        <v>1057</v>
      </c>
      <c r="M300" s="13">
        <f t="shared" si="118"/>
        <v>1057</v>
      </c>
      <c r="N300" s="13">
        <f t="shared" si="118"/>
        <v>1161.0999999999999</v>
      </c>
      <c r="O300" s="13">
        <f t="shared" si="118"/>
        <v>1161.0999999999999</v>
      </c>
      <c r="P300" s="13">
        <f t="shared" si="118"/>
        <v>1670.3</v>
      </c>
      <c r="Q300" s="13">
        <f t="shared" si="118"/>
        <v>1670.3</v>
      </c>
      <c r="R300" s="13">
        <f t="shared" si="118"/>
        <v>1238.4000000000001</v>
      </c>
      <c r="S300" s="13">
        <f t="shared" si="118"/>
        <v>1238</v>
      </c>
      <c r="T300" s="13">
        <f t="shared" si="118"/>
        <v>1730.6999999999998</v>
      </c>
      <c r="U300" s="13">
        <f t="shared" si="118"/>
        <v>1731.1</v>
      </c>
      <c r="V300" s="13">
        <f t="shared" si="118"/>
        <v>700.6</v>
      </c>
      <c r="W300" s="13">
        <f t="shared" si="118"/>
        <v>700</v>
      </c>
      <c r="X300" s="13">
        <f t="shared" si="118"/>
        <v>1144.9000000000001</v>
      </c>
      <c r="Y300" s="13">
        <f t="shared" si="118"/>
        <v>1046.0999999999999</v>
      </c>
      <c r="Z300" s="13">
        <f t="shared" si="118"/>
        <v>1032.5</v>
      </c>
      <c r="AA300" s="13">
        <f t="shared" si="118"/>
        <v>1032.5</v>
      </c>
      <c r="AB300" s="13">
        <f t="shared" si="118"/>
        <v>1096.3</v>
      </c>
      <c r="AC300" s="13">
        <f t="shared" si="118"/>
        <v>423</v>
      </c>
      <c r="AD300" s="13">
        <f t="shared" si="118"/>
        <v>632.39999999999986</v>
      </c>
      <c r="AE300" s="13">
        <f t="shared" si="118"/>
        <v>1394.8</v>
      </c>
      <c r="AF300" s="162" t="s">
        <v>98</v>
      </c>
      <c r="AG300" s="15">
        <f>C300-E300</f>
        <v>10.299999999997453</v>
      </c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1" t="s">
        <v>26</v>
      </c>
      <c r="B301" s="43"/>
      <c r="C301" s="28">
        <f>H301</f>
        <v>0</v>
      </c>
      <c r="D301" s="43"/>
      <c r="E301" s="43"/>
      <c r="F301" s="125"/>
      <c r="G301" s="125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63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1" t="s">
        <v>27</v>
      </c>
      <c r="B302" s="22">
        <f>H302+J302+L302+N302+P302+R302+T302+V302+X302+Z302+AB302+AD302</f>
        <v>13996.799999999997</v>
      </c>
      <c r="C302" s="28">
        <f>H302+J302+L302+N302+P302+R302+T302+V302+X302+Z302+AB302+AD302</f>
        <v>13996.799999999997</v>
      </c>
      <c r="D302" s="22">
        <f>E302</f>
        <v>13986.5</v>
      </c>
      <c r="E302" s="29">
        <f>I302+K302+M302+O302+Q302+S302+U302+W302+Y302+AA302+AC302+AE302</f>
        <v>13986.5</v>
      </c>
      <c r="F302" s="24">
        <f>E302/B302*100</f>
        <v>99.926411751257447</v>
      </c>
      <c r="G302" s="24">
        <f>E302/C302*100</f>
        <v>99.926411751257447</v>
      </c>
      <c r="H302" s="22">
        <v>792.4</v>
      </c>
      <c r="I302" s="22">
        <v>792.4</v>
      </c>
      <c r="J302" s="22">
        <v>1740.2</v>
      </c>
      <c r="K302" s="22">
        <v>1740.2</v>
      </c>
      <c r="L302" s="22">
        <v>1057</v>
      </c>
      <c r="M302" s="22">
        <v>1057</v>
      </c>
      <c r="N302" s="22">
        <f>1019.5+141.6</f>
        <v>1161.0999999999999</v>
      </c>
      <c r="O302" s="22">
        <v>1161.0999999999999</v>
      </c>
      <c r="P302" s="22">
        <v>1670.3</v>
      </c>
      <c r="Q302" s="22">
        <v>1670.3</v>
      </c>
      <c r="R302" s="22">
        <v>1238.4000000000001</v>
      </c>
      <c r="S302" s="22">
        <v>1238</v>
      </c>
      <c r="T302" s="22">
        <f>1039.1+691.6</f>
        <v>1730.6999999999998</v>
      </c>
      <c r="U302" s="22">
        <v>1731.1</v>
      </c>
      <c r="V302" s="22">
        <v>700.6</v>
      </c>
      <c r="W302" s="22">
        <v>700</v>
      </c>
      <c r="X302" s="22">
        <v>1144.9000000000001</v>
      </c>
      <c r="Y302" s="22">
        <v>1046.0999999999999</v>
      </c>
      <c r="Z302" s="22">
        <v>1032.5</v>
      </c>
      <c r="AA302" s="22">
        <v>1032.5</v>
      </c>
      <c r="AB302" s="22">
        <v>1096.3</v>
      </c>
      <c r="AC302" s="22">
        <v>423</v>
      </c>
      <c r="AD302" s="22">
        <f>1075.6-141.6-340+38.4</f>
        <v>632.39999999999986</v>
      </c>
      <c r="AE302" s="22">
        <v>1394.8</v>
      </c>
      <c r="AF302" s="163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3">
      <c r="A303" s="21" t="s">
        <v>28</v>
      </c>
      <c r="B303" s="43"/>
      <c r="C303" s="28">
        <f>H303</f>
        <v>0</v>
      </c>
      <c r="D303" s="43"/>
      <c r="E303" s="43"/>
      <c r="F303" s="125"/>
      <c r="G303" s="125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63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3">
      <c r="A304" s="21" t="s">
        <v>29</v>
      </c>
      <c r="B304" s="43"/>
      <c r="C304" s="28">
        <f>H304</f>
        <v>0</v>
      </c>
      <c r="D304" s="43"/>
      <c r="E304" s="43"/>
      <c r="F304" s="125"/>
      <c r="G304" s="125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64"/>
      <c r="AG304" s="15"/>
      <c r="AH304" s="15"/>
      <c r="AI304" s="15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</row>
    <row r="305" spans="1:62" ht="20.25" x14ac:dyDescent="0.25">
      <c r="A305" s="156" t="s">
        <v>91</v>
      </c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3"/>
      <c r="AF305" s="35"/>
      <c r="AG305" s="15"/>
      <c r="AH305" s="15"/>
      <c r="AI305" s="15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</row>
    <row r="306" spans="1:62" ht="18.75" x14ac:dyDescent="0.25">
      <c r="A306" s="51" t="s">
        <v>25</v>
      </c>
      <c r="B306" s="13">
        <f>B307+B308+B310+B311</f>
        <v>238662.8</v>
      </c>
      <c r="C306" s="13">
        <f>C307+C308+C310+C311</f>
        <v>238662.8</v>
      </c>
      <c r="D306" s="13">
        <f>D307+D308+D310+D311</f>
        <v>232202.8</v>
      </c>
      <c r="E306" s="13">
        <f>E307+E308+E310+E311</f>
        <v>232202.8</v>
      </c>
      <c r="F306" s="25">
        <f>E306/B306*100</f>
        <v>97.293252237047412</v>
      </c>
      <c r="G306" s="25">
        <f>E306/C306*100</f>
        <v>97.293252237047412</v>
      </c>
      <c r="H306" s="13">
        <f>H307+H308+H310+H311</f>
        <v>16594.400000000001</v>
      </c>
      <c r="I306" s="13">
        <f t="shared" ref="I306:AE306" si="119">I307+I308+I310+I311</f>
        <v>14483.300000000001</v>
      </c>
      <c r="J306" s="13">
        <f t="shared" si="119"/>
        <v>24492.600000000002</v>
      </c>
      <c r="K306" s="13">
        <f t="shared" si="119"/>
        <v>18374.5</v>
      </c>
      <c r="L306" s="13">
        <f>L307+L308+L310+L311</f>
        <v>23820.9</v>
      </c>
      <c r="M306" s="13">
        <f t="shared" si="119"/>
        <v>8927.6</v>
      </c>
      <c r="N306" s="13">
        <f>N307+N308+N310+N311</f>
        <v>23625.9</v>
      </c>
      <c r="O306" s="13">
        <f t="shared" si="119"/>
        <v>22259.8</v>
      </c>
      <c r="P306" s="13">
        <f t="shared" si="119"/>
        <v>22433.599999999999</v>
      </c>
      <c r="Q306" s="13">
        <f t="shared" si="119"/>
        <v>23118.5</v>
      </c>
      <c r="R306" s="13">
        <f t="shared" si="119"/>
        <v>16179.100000000002</v>
      </c>
      <c r="S306" s="13">
        <f t="shared" si="119"/>
        <v>14451.199999999999</v>
      </c>
      <c r="T306" s="13">
        <f t="shared" si="119"/>
        <v>30191</v>
      </c>
      <c r="U306" s="13">
        <f t="shared" si="119"/>
        <v>29530.9</v>
      </c>
      <c r="V306" s="13">
        <f t="shared" si="119"/>
        <v>7535.2999999999993</v>
      </c>
      <c r="W306" s="13">
        <f t="shared" si="119"/>
        <v>7500.3</v>
      </c>
      <c r="X306" s="13">
        <f t="shared" si="119"/>
        <v>15440.9</v>
      </c>
      <c r="Y306" s="13">
        <f t="shared" si="119"/>
        <v>27881</v>
      </c>
      <c r="Z306" s="13">
        <f t="shared" si="119"/>
        <v>22807.4</v>
      </c>
      <c r="AA306" s="13">
        <f t="shared" si="119"/>
        <v>24091.599999999999</v>
      </c>
      <c r="AB306" s="13">
        <f t="shared" si="119"/>
        <v>20118.199999999997</v>
      </c>
      <c r="AC306" s="13">
        <f t="shared" si="119"/>
        <v>9422.7000000000007</v>
      </c>
      <c r="AD306" s="13">
        <f t="shared" si="119"/>
        <v>15423.5</v>
      </c>
      <c r="AE306" s="13">
        <f t="shared" si="119"/>
        <v>32161.399999999998</v>
      </c>
      <c r="AF306" s="35"/>
      <c r="AG306" s="15"/>
      <c r="AH306" s="15"/>
      <c r="AI306" s="15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</row>
    <row r="307" spans="1:62" ht="18.75" x14ac:dyDescent="0.3">
      <c r="A307" s="21" t="s">
        <v>26</v>
      </c>
      <c r="B307" s="22">
        <f t="shared" ref="B307:E308" si="120">B314+B320</f>
        <v>141848.5</v>
      </c>
      <c r="C307" s="22">
        <f t="shared" si="120"/>
        <v>141848.5</v>
      </c>
      <c r="D307" s="22">
        <f t="shared" si="120"/>
        <v>137386.19999999998</v>
      </c>
      <c r="E307" s="22">
        <f t="shared" si="120"/>
        <v>137386.19999999998</v>
      </c>
      <c r="F307" s="24">
        <f>E307/B307*100</f>
        <v>96.854178930337639</v>
      </c>
      <c r="G307" s="24">
        <f>E307/C307*100</f>
        <v>96.854178930337639</v>
      </c>
      <c r="H307" s="22">
        <f t="shared" ref="H307:AE308" si="121">H314+H320</f>
        <v>11867.6</v>
      </c>
      <c r="I307" s="22">
        <f t="shared" si="121"/>
        <v>10733.7</v>
      </c>
      <c r="J307" s="22">
        <f t="shared" si="121"/>
        <v>16848</v>
      </c>
      <c r="K307" s="22">
        <f t="shared" si="121"/>
        <v>14609.4</v>
      </c>
      <c r="L307" s="22">
        <f t="shared" si="121"/>
        <v>15995</v>
      </c>
      <c r="M307" s="22">
        <f t="shared" si="121"/>
        <v>5350.3</v>
      </c>
      <c r="N307" s="22">
        <f t="shared" si="121"/>
        <v>15800</v>
      </c>
      <c r="O307" s="22">
        <f t="shared" si="121"/>
        <v>15407.1</v>
      </c>
      <c r="P307" s="22">
        <f t="shared" si="121"/>
        <v>15129</v>
      </c>
      <c r="Q307" s="22">
        <f t="shared" si="121"/>
        <v>16379.5</v>
      </c>
      <c r="R307" s="22">
        <f t="shared" si="121"/>
        <v>10233.1</v>
      </c>
      <c r="S307" s="22">
        <f t="shared" si="121"/>
        <v>9523.2999999999993</v>
      </c>
      <c r="T307" s="22">
        <f t="shared" si="121"/>
        <v>0</v>
      </c>
      <c r="U307" s="22">
        <f t="shared" si="121"/>
        <v>0</v>
      </c>
      <c r="V307" s="22">
        <f t="shared" si="121"/>
        <v>0</v>
      </c>
      <c r="W307" s="22">
        <f t="shared" si="121"/>
        <v>0</v>
      </c>
      <c r="X307" s="22">
        <f t="shared" si="121"/>
        <v>10868.1</v>
      </c>
      <c r="Y307" s="22">
        <f t="shared" si="121"/>
        <v>19228.599999999999</v>
      </c>
      <c r="Z307" s="22">
        <f t="shared" si="121"/>
        <v>15714.7</v>
      </c>
      <c r="AA307" s="22">
        <f t="shared" si="121"/>
        <v>18280</v>
      </c>
      <c r="AB307" s="22">
        <f t="shared" si="121"/>
        <v>14934</v>
      </c>
      <c r="AC307" s="22">
        <f t="shared" si="121"/>
        <v>5604.2</v>
      </c>
      <c r="AD307" s="22">
        <f t="shared" si="121"/>
        <v>14459</v>
      </c>
      <c r="AE307" s="22">
        <f t="shared" si="121"/>
        <v>22270.1</v>
      </c>
      <c r="AF307" s="35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3">
      <c r="A308" s="21" t="s">
        <v>27</v>
      </c>
      <c r="B308" s="22">
        <f t="shared" si="120"/>
        <v>75481.3</v>
      </c>
      <c r="C308" s="22">
        <f t="shared" si="120"/>
        <v>75481.3</v>
      </c>
      <c r="D308" s="22">
        <f t="shared" si="120"/>
        <v>74257.700000000012</v>
      </c>
      <c r="E308" s="22">
        <f t="shared" si="120"/>
        <v>74257.700000000012</v>
      </c>
      <c r="F308" s="24">
        <f>E308/B308*100</f>
        <v>98.378936239836904</v>
      </c>
      <c r="G308" s="24">
        <f>E308/C308*100</f>
        <v>98.378936239836904</v>
      </c>
      <c r="H308" s="22">
        <f t="shared" si="121"/>
        <v>3176.4</v>
      </c>
      <c r="I308" s="22">
        <f t="shared" si="121"/>
        <v>3126.9</v>
      </c>
      <c r="J308" s="22">
        <f t="shared" si="121"/>
        <v>4698.8999999999996</v>
      </c>
      <c r="K308" s="22">
        <f t="shared" si="121"/>
        <v>2651</v>
      </c>
      <c r="L308" s="22">
        <f t="shared" si="121"/>
        <v>4880.2</v>
      </c>
      <c r="M308" s="22">
        <f t="shared" si="121"/>
        <v>1552.2</v>
      </c>
      <c r="N308" s="22">
        <f t="shared" si="121"/>
        <v>4880.2</v>
      </c>
      <c r="O308" s="22">
        <f t="shared" si="121"/>
        <v>4502.1000000000004</v>
      </c>
      <c r="P308" s="22">
        <f t="shared" si="121"/>
        <v>4979</v>
      </c>
      <c r="Q308" s="22">
        <f t="shared" si="121"/>
        <v>3864</v>
      </c>
      <c r="R308" s="22">
        <f t="shared" si="121"/>
        <v>5170.8</v>
      </c>
      <c r="S308" s="22">
        <f t="shared" si="121"/>
        <v>3882.4</v>
      </c>
      <c r="T308" s="22">
        <f t="shared" si="121"/>
        <v>30191</v>
      </c>
      <c r="U308" s="22">
        <f t="shared" si="121"/>
        <v>29530.9</v>
      </c>
      <c r="V308" s="22">
        <f t="shared" si="121"/>
        <v>7535.2999999999993</v>
      </c>
      <c r="W308" s="22">
        <f t="shared" si="121"/>
        <v>7500.3</v>
      </c>
      <c r="X308" s="22">
        <f t="shared" si="121"/>
        <v>2867.4</v>
      </c>
      <c r="Y308" s="22">
        <f t="shared" si="121"/>
        <v>6971</v>
      </c>
      <c r="Z308" s="22">
        <f t="shared" si="121"/>
        <v>4147</v>
      </c>
      <c r="AA308" s="22">
        <f t="shared" si="121"/>
        <v>2665</v>
      </c>
      <c r="AB308" s="22">
        <f t="shared" si="121"/>
        <v>2548.6</v>
      </c>
      <c r="AC308" s="22">
        <f t="shared" si="121"/>
        <v>1317.9</v>
      </c>
      <c r="AD308" s="22">
        <f t="shared" si="121"/>
        <v>406.49999999999983</v>
      </c>
      <c r="AE308" s="22">
        <f t="shared" si="121"/>
        <v>6694</v>
      </c>
      <c r="AF308" s="35"/>
      <c r="AG308" s="15"/>
      <c r="AH308" s="15"/>
      <c r="AI308" s="15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ht="37.5" x14ac:dyDescent="0.3">
      <c r="A309" s="21" t="s">
        <v>30</v>
      </c>
      <c r="B309" s="22">
        <f>B322</f>
        <v>1138.5</v>
      </c>
      <c r="C309" s="22">
        <f>C322</f>
        <v>1138.5</v>
      </c>
      <c r="D309" s="22">
        <f>D322</f>
        <v>1097</v>
      </c>
      <c r="E309" s="22">
        <f>E322</f>
        <v>1097</v>
      </c>
      <c r="F309" s="24">
        <f>E309/B309*100</f>
        <v>96.354852876592005</v>
      </c>
      <c r="G309" s="24">
        <f>E309/C309*100</f>
        <v>96.354852876592005</v>
      </c>
      <c r="H309" s="22">
        <f t="shared" ref="H309:AE309" si="122">H322</f>
        <v>82.7</v>
      </c>
      <c r="I309" s="22">
        <f t="shared" si="122"/>
        <v>33.200000000000003</v>
      </c>
      <c r="J309" s="22">
        <f t="shared" si="122"/>
        <v>157.19999999999999</v>
      </c>
      <c r="K309" s="22">
        <f t="shared" si="122"/>
        <v>59.5</v>
      </c>
      <c r="L309" s="22">
        <f t="shared" si="122"/>
        <v>157.19999999999999</v>
      </c>
      <c r="M309" s="22">
        <f t="shared" si="122"/>
        <v>108.1</v>
      </c>
      <c r="N309" s="22">
        <f t="shared" si="122"/>
        <v>157.19999999999999</v>
      </c>
      <c r="O309" s="22">
        <f t="shared" si="122"/>
        <v>125.4</v>
      </c>
      <c r="P309" s="22">
        <f t="shared" si="122"/>
        <v>124.1</v>
      </c>
      <c r="Q309" s="22">
        <f t="shared" si="122"/>
        <v>123</v>
      </c>
      <c r="R309" s="22">
        <f t="shared" si="122"/>
        <v>41.4</v>
      </c>
      <c r="S309" s="22">
        <f t="shared" si="122"/>
        <v>86.2</v>
      </c>
      <c r="T309" s="22">
        <f t="shared" si="122"/>
        <v>0</v>
      </c>
      <c r="U309" s="22">
        <f t="shared" si="122"/>
        <v>0</v>
      </c>
      <c r="V309" s="22">
        <f t="shared" si="122"/>
        <v>0</v>
      </c>
      <c r="W309" s="22">
        <f t="shared" si="122"/>
        <v>0</v>
      </c>
      <c r="X309" s="22">
        <f t="shared" si="122"/>
        <v>91</v>
      </c>
      <c r="Y309" s="22">
        <f t="shared" si="122"/>
        <v>89.8</v>
      </c>
      <c r="Z309" s="22">
        <f t="shared" si="122"/>
        <v>157.19999999999999</v>
      </c>
      <c r="AA309" s="22">
        <f t="shared" si="122"/>
        <v>167.8</v>
      </c>
      <c r="AB309" s="22">
        <f t="shared" si="122"/>
        <v>140.69999999999999</v>
      </c>
      <c r="AC309" s="22">
        <f t="shared" si="122"/>
        <v>133.5</v>
      </c>
      <c r="AD309" s="22">
        <f t="shared" si="122"/>
        <v>29.799999999999983</v>
      </c>
      <c r="AE309" s="22">
        <f t="shared" si="122"/>
        <v>170.5</v>
      </c>
      <c r="AF309" s="35"/>
      <c r="AG309" s="15"/>
      <c r="AH309" s="15"/>
      <c r="AI309" s="15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ht="18.75" x14ac:dyDescent="0.3">
      <c r="A310" s="21" t="s">
        <v>28</v>
      </c>
      <c r="B310" s="28">
        <f>B316+B323</f>
        <v>21333</v>
      </c>
      <c r="C310" s="28">
        <f>C316+C323</f>
        <v>21333</v>
      </c>
      <c r="D310" s="28">
        <f>D316+D323</f>
        <v>20558.899999999998</v>
      </c>
      <c r="E310" s="28">
        <f>E316+E323</f>
        <v>20558.899999999998</v>
      </c>
      <c r="F310" s="24">
        <f>E310/B310*100</f>
        <v>96.371349552336753</v>
      </c>
      <c r="G310" s="24">
        <f>E310/C310*100</f>
        <v>96.371349552336753</v>
      </c>
      <c r="H310" s="28">
        <f t="shared" ref="H310:AE311" si="123">H316+H323</f>
        <v>1550.4</v>
      </c>
      <c r="I310" s="28">
        <f t="shared" si="123"/>
        <v>622.70000000000005</v>
      </c>
      <c r="J310" s="28">
        <f t="shared" si="123"/>
        <v>2945.7</v>
      </c>
      <c r="K310" s="28">
        <f t="shared" si="123"/>
        <v>1114.0999999999999</v>
      </c>
      <c r="L310" s="28">
        <f t="shared" si="123"/>
        <v>2945.7</v>
      </c>
      <c r="M310" s="28">
        <f t="shared" si="123"/>
        <v>2025.1</v>
      </c>
      <c r="N310" s="28">
        <f t="shared" si="123"/>
        <v>2945.7</v>
      </c>
      <c r="O310" s="28">
        <f t="shared" si="123"/>
        <v>2350.6</v>
      </c>
      <c r="P310" s="28">
        <f t="shared" si="123"/>
        <v>2325.6</v>
      </c>
      <c r="Q310" s="28">
        <f t="shared" si="123"/>
        <v>2875</v>
      </c>
      <c r="R310" s="28">
        <f t="shared" si="123"/>
        <v>775.2</v>
      </c>
      <c r="S310" s="28">
        <f t="shared" si="123"/>
        <v>1045.5</v>
      </c>
      <c r="T310" s="28">
        <f t="shared" si="123"/>
        <v>0</v>
      </c>
      <c r="U310" s="28">
        <f t="shared" si="123"/>
        <v>0</v>
      </c>
      <c r="V310" s="28">
        <f t="shared" si="123"/>
        <v>0</v>
      </c>
      <c r="W310" s="28">
        <f t="shared" si="123"/>
        <v>0</v>
      </c>
      <c r="X310" s="28">
        <f t="shared" si="123"/>
        <v>1705.4</v>
      </c>
      <c r="Y310" s="28">
        <f t="shared" si="123"/>
        <v>1681.4</v>
      </c>
      <c r="Z310" s="28">
        <f t="shared" si="123"/>
        <v>2945.7</v>
      </c>
      <c r="AA310" s="28">
        <f t="shared" si="123"/>
        <v>3146.6</v>
      </c>
      <c r="AB310" s="28">
        <f t="shared" si="123"/>
        <v>2635.6</v>
      </c>
      <c r="AC310" s="28">
        <f t="shared" si="123"/>
        <v>2500.6</v>
      </c>
      <c r="AD310" s="28">
        <f t="shared" si="123"/>
        <v>558</v>
      </c>
      <c r="AE310" s="28">
        <f t="shared" si="123"/>
        <v>3197.3</v>
      </c>
      <c r="AF310" s="35"/>
      <c r="AG310" s="15"/>
      <c r="AH310" s="15"/>
      <c r="AI310" s="15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ht="18.75" x14ac:dyDescent="0.3">
      <c r="A311" s="21" t="s">
        <v>29</v>
      </c>
      <c r="B311" s="22">
        <f t="shared" ref="B311" si="124">B317+B324</f>
        <v>0</v>
      </c>
      <c r="C311" s="22">
        <f>C317+C324</f>
        <v>0</v>
      </c>
      <c r="D311" s="22">
        <f>D317+D324</f>
        <v>0</v>
      </c>
      <c r="E311" s="22">
        <f>E317+E324</f>
        <v>0</v>
      </c>
      <c r="F311" s="119">
        <f>IFERROR(E311/B311*100,0)</f>
        <v>0</v>
      </c>
      <c r="G311" s="119">
        <f>IFERROR(E311/C311*100,0)</f>
        <v>0</v>
      </c>
      <c r="H311" s="22">
        <f t="shared" si="123"/>
        <v>0</v>
      </c>
      <c r="I311" s="22">
        <f t="shared" si="123"/>
        <v>0</v>
      </c>
      <c r="J311" s="22">
        <f t="shared" si="123"/>
        <v>0</v>
      </c>
      <c r="K311" s="22">
        <f t="shared" si="123"/>
        <v>0</v>
      </c>
      <c r="L311" s="22">
        <f t="shared" si="123"/>
        <v>0</v>
      </c>
      <c r="M311" s="22">
        <f t="shared" si="123"/>
        <v>0</v>
      </c>
      <c r="N311" s="22">
        <f t="shared" si="123"/>
        <v>0</v>
      </c>
      <c r="O311" s="22">
        <f t="shared" si="123"/>
        <v>0</v>
      </c>
      <c r="P311" s="22">
        <f t="shared" si="123"/>
        <v>0</v>
      </c>
      <c r="Q311" s="22">
        <f t="shared" si="123"/>
        <v>0</v>
      </c>
      <c r="R311" s="22">
        <f t="shared" si="123"/>
        <v>0</v>
      </c>
      <c r="S311" s="22">
        <f t="shared" si="123"/>
        <v>0</v>
      </c>
      <c r="T311" s="22">
        <f t="shared" si="123"/>
        <v>0</v>
      </c>
      <c r="U311" s="22">
        <f t="shared" si="123"/>
        <v>0</v>
      </c>
      <c r="V311" s="22">
        <f t="shared" si="123"/>
        <v>0</v>
      </c>
      <c r="W311" s="22">
        <f t="shared" si="123"/>
        <v>0</v>
      </c>
      <c r="X311" s="22">
        <f t="shared" si="123"/>
        <v>0</v>
      </c>
      <c r="Y311" s="22">
        <f t="shared" si="123"/>
        <v>0</v>
      </c>
      <c r="Z311" s="22">
        <f t="shared" si="123"/>
        <v>0</v>
      </c>
      <c r="AA311" s="22">
        <f t="shared" si="123"/>
        <v>0</v>
      </c>
      <c r="AB311" s="22">
        <f t="shared" si="123"/>
        <v>0</v>
      </c>
      <c r="AC311" s="22">
        <f t="shared" si="123"/>
        <v>0</v>
      </c>
      <c r="AD311" s="22">
        <f t="shared" si="123"/>
        <v>0</v>
      </c>
      <c r="AE311" s="22">
        <f t="shared" si="123"/>
        <v>0</v>
      </c>
      <c r="AF311" s="35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18.75" x14ac:dyDescent="0.25">
      <c r="A312" s="159" t="s">
        <v>92</v>
      </c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1"/>
      <c r="AF312" s="35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18.75" x14ac:dyDescent="0.25">
      <c r="A313" s="51" t="s">
        <v>25</v>
      </c>
      <c r="B313" s="13">
        <f>B314+B315+B317+B318</f>
        <v>39594.300000000003</v>
      </c>
      <c r="C313" s="13">
        <f>C314+C315+C317+C318</f>
        <v>39594.300000000003</v>
      </c>
      <c r="D313" s="13">
        <f>D314+D315+D317+D318</f>
        <v>39488.800000000003</v>
      </c>
      <c r="E313" s="13">
        <f>E314+E315+E317+E318</f>
        <v>39488.800000000003</v>
      </c>
      <c r="F313" s="120">
        <f>IFERROR(E313/B313*100,0)</f>
        <v>99.733547505575288</v>
      </c>
      <c r="G313" s="120">
        <f>IFERROR(E313/C313*100,0)</f>
        <v>99.733547505575288</v>
      </c>
      <c r="H313" s="13"/>
      <c r="I313" s="13"/>
      <c r="J313" s="13">
        <f>J314+J315+J316+J317</f>
        <v>0</v>
      </c>
      <c r="K313" s="13">
        <f t="shared" ref="K313:AB313" si="125">K314+K315+K316+K317</f>
        <v>0</v>
      </c>
      <c r="L313" s="13">
        <f t="shared" si="125"/>
        <v>0</v>
      </c>
      <c r="M313" s="13">
        <f t="shared" si="125"/>
        <v>0</v>
      </c>
      <c r="N313" s="13">
        <f t="shared" si="125"/>
        <v>0</v>
      </c>
      <c r="O313" s="13">
        <f t="shared" si="125"/>
        <v>0</v>
      </c>
      <c r="P313" s="13">
        <f t="shared" si="125"/>
        <v>165</v>
      </c>
      <c r="Q313" s="13">
        <f t="shared" si="125"/>
        <v>165</v>
      </c>
      <c r="R313" s="13">
        <f t="shared" si="125"/>
        <v>1703</v>
      </c>
      <c r="S313" s="13">
        <f t="shared" si="125"/>
        <v>1703</v>
      </c>
      <c r="T313" s="13">
        <f t="shared" si="125"/>
        <v>30191</v>
      </c>
      <c r="U313" s="13">
        <f t="shared" si="125"/>
        <v>29530.9</v>
      </c>
      <c r="V313" s="13">
        <f t="shared" si="125"/>
        <v>7535.2999999999993</v>
      </c>
      <c r="W313" s="13">
        <f t="shared" si="125"/>
        <v>7500.3</v>
      </c>
      <c r="X313" s="13">
        <f t="shared" si="125"/>
        <v>0</v>
      </c>
      <c r="Y313" s="13">
        <f t="shared" si="125"/>
        <v>589.59999999999991</v>
      </c>
      <c r="Z313" s="13">
        <f t="shared" si="125"/>
        <v>0</v>
      </c>
      <c r="AA313" s="13">
        <f t="shared" si="125"/>
        <v>0</v>
      </c>
      <c r="AB313" s="13">
        <f t="shared" si="125"/>
        <v>0</v>
      </c>
      <c r="AC313" s="13">
        <f>AC314+AC315+AC316+AC317</f>
        <v>0</v>
      </c>
      <c r="AD313" s="13">
        <f>AD314+AE315+AD316+AD317</f>
        <v>0</v>
      </c>
      <c r="AE313" s="13">
        <f>AE314+AE315+AE316+AE317</f>
        <v>0</v>
      </c>
      <c r="AF313" s="35"/>
      <c r="AG313" s="15"/>
      <c r="AH313" s="15"/>
      <c r="AI313" s="15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</row>
    <row r="314" spans="1:62" ht="18.75" x14ac:dyDescent="0.25">
      <c r="A314" s="52" t="s">
        <v>26</v>
      </c>
      <c r="B314" s="22">
        <f>H314+J314+L314+N314+P314+R314+T314+V314+X314+Z314+AB314+AD314</f>
        <v>0</v>
      </c>
      <c r="C314" s="28">
        <f>H314</f>
        <v>0</v>
      </c>
      <c r="D314" s="22"/>
      <c r="E314" s="22"/>
      <c r="F314" s="23"/>
      <c r="G314" s="2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35"/>
      <c r="AG314" s="15"/>
      <c r="AH314" s="15"/>
      <c r="AI314" s="15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</row>
    <row r="315" spans="1:62" ht="37.5" x14ac:dyDescent="0.25">
      <c r="A315" s="52" t="s">
        <v>40</v>
      </c>
      <c r="B315" s="22">
        <f>H315+J315+L315+N315+P315+R315+T315+V315+X315+Z315+AB315+AD315</f>
        <v>39594.300000000003</v>
      </c>
      <c r="C315" s="28">
        <f>P315+R315+T315+V315</f>
        <v>39594.300000000003</v>
      </c>
      <c r="D315" s="22">
        <f>E315</f>
        <v>39488.800000000003</v>
      </c>
      <c r="E315" s="29">
        <f>I315+K315+M315+O315+Q315+S315+U315+W315+Y315+AA315+AC315+AE315</f>
        <v>39488.800000000003</v>
      </c>
      <c r="F315" s="119">
        <f>IFERROR(E315/B315*100,0)</f>
        <v>99.733547505575288</v>
      </c>
      <c r="G315" s="119">
        <f>IFERROR(E315/C315*100,0)</f>
        <v>99.733547505575288</v>
      </c>
      <c r="H315" s="13"/>
      <c r="I315" s="13"/>
      <c r="J315" s="22"/>
      <c r="K315" s="22"/>
      <c r="L315" s="22"/>
      <c r="M315" s="22"/>
      <c r="N315" s="22"/>
      <c r="O315" s="22"/>
      <c r="P315" s="22">
        <v>165</v>
      </c>
      <c r="Q315" s="22">
        <v>165</v>
      </c>
      <c r="R315" s="22">
        <v>1703</v>
      </c>
      <c r="S315" s="22">
        <v>1703</v>
      </c>
      <c r="T315" s="22">
        <f>42540.4-165-1703-10481.4</f>
        <v>30191</v>
      </c>
      <c r="U315" s="22">
        <v>29530.9</v>
      </c>
      <c r="V315" s="22">
        <f>10481.4-2981.1+35</f>
        <v>7535.2999999999993</v>
      </c>
      <c r="W315" s="22">
        <v>7500.3</v>
      </c>
      <c r="X315" s="22"/>
      <c r="Y315" s="22">
        <f>691.3-101.7</f>
        <v>589.59999999999991</v>
      </c>
      <c r="Z315" s="22"/>
      <c r="AA315" s="22"/>
      <c r="AB315" s="22"/>
      <c r="AC315" s="22"/>
      <c r="AD315" s="22"/>
      <c r="AE315" s="22"/>
      <c r="AF315" s="35" t="s">
        <v>44</v>
      </c>
      <c r="AG315" s="15"/>
      <c r="AH315" s="15"/>
      <c r="AI315" s="15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</row>
    <row r="316" spans="1:62" ht="18.75" x14ac:dyDescent="0.3">
      <c r="A316" s="21" t="s">
        <v>28</v>
      </c>
      <c r="B316" s="43"/>
      <c r="C316" s="28">
        <f>H316</f>
        <v>0</v>
      </c>
      <c r="D316" s="43"/>
      <c r="E316" s="43"/>
      <c r="F316" s="43"/>
      <c r="G316" s="4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35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18.75" x14ac:dyDescent="0.3">
      <c r="A317" s="21" t="s">
        <v>29</v>
      </c>
      <c r="B317" s="22">
        <f>R317+X317+Z317+T317+V317</f>
        <v>0</v>
      </c>
      <c r="C317" s="28">
        <f>H317</f>
        <v>0</v>
      </c>
      <c r="D317" s="22"/>
      <c r="E317" s="29">
        <f>I317+K317+M317+O317+Q317+S317+U317+W317+Y317+AA317+AC317+AE317</f>
        <v>0</v>
      </c>
      <c r="F317" s="119">
        <f>IFERROR(E317/B317*100,0)</f>
        <v>0</v>
      </c>
      <c r="G317" s="119">
        <f>IFERROR(E317/C317*100,0)</f>
        <v>0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35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25">
      <c r="A318" s="159" t="s">
        <v>93</v>
      </c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1"/>
      <c r="AF318" s="162" t="s">
        <v>153</v>
      </c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19" t="s">
        <v>25</v>
      </c>
      <c r="B319" s="13">
        <f>B320+B321+B323+B324</f>
        <v>199068.5</v>
      </c>
      <c r="C319" s="13">
        <f>C320+C321+C323+C324</f>
        <v>199068.5</v>
      </c>
      <c r="D319" s="13">
        <f>D320+D321+D323+D324</f>
        <v>192713.99999999997</v>
      </c>
      <c r="E319" s="13">
        <f>E320+E321+E323+E324</f>
        <v>192713.99999999997</v>
      </c>
      <c r="F319" s="25">
        <f>E319/B319*100</f>
        <v>96.807882713739218</v>
      </c>
      <c r="G319" s="25">
        <f>E319/C319*100</f>
        <v>96.807882713739218</v>
      </c>
      <c r="H319" s="13">
        <f t="shared" ref="H319:AE319" si="126">H320+H321+H323+H324</f>
        <v>16594.400000000001</v>
      </c>
      <c r="I319" s="13">
        <f t="shared" si="126"/>
        <v>14483.300000000001</v>
      </c>
      <c r="J319" s="13">
        <f t="shared" si="126"/>
        <v>24492.600000000002</v>
      </c>
      <c r="K319" s="13">
        <f t="shared" si="126"/>
        <v>18374.5</v>
      </c>
      <c r="L319" s="13">
        <f>L320+L321+L323+L324</f>
        <v>23820.9</v>
      </c>
      <c r="M319" s="13">
        <f t="shared" si="126"/>
        <v>8927.6</v>
      </c>
      <c r="N319" s="13">
        <f t="shared" si="126"/>
        <v>23625.9</v>
      </c>
      <c r="O319" s="13">
        <f t="shared" si="126"/>
        <v>22259.8</v>
      </c>
      <c r="P319" s="13">
        <f t="shared" si="126"/>
        <v>22268.6</v>
      </c>
      <c r="Q319" s="13">
        <f t="shared" si="126"/>
        <v>22953.5</v>
      </c>
      <c r="R319" s="13">
        <f t="shared" si="126"/>
        <v>14476.100000000002</v>
      </c>
      <c r="S319" s="13">
        <f t="shared" si="126"/>
        <v>12748.199999999999</v>
      </c>
      <c r="T319" s="13">
        <f t="shared" si="126"/>
        <v>0</v>
      </c>
      <c r="U319" s="13">
        <f t="shared" si="126"/>
        <v>0</v>
      </c>
      <c r="V319" s="13">
        <f t="shared" si="126"/>
        <v>0</v>
      </c>
      <c r="W319" s="13">
        <f t="shared" si="126"/>
        <v>0</v>
      </c>
      <c r="X319" s="13">
        <f t="shared" si="126"/>
        <v>15440.9</v>
      </c>
      <c r="Y319" s="13">
        <f t="shared" si="126"/>
        <v>27291.4</v>
      </c>
      <c r="Z319" s="13">
        <f t="shared" si="126"/>
        <v>22807.4</v>
      </c>
      <c r="AA319" s="13">
        <f t="shared" si="126"/>
        <v>24091.599999999999</v>
      </c>
      <c r="AB319" s="13">
        <f t="shared" si="126"/>
        <v>20118.199999999997</v>
      </c>
      <c r="AC319" s="13">
        <f t="shared" si="126"/>
        <v>9422.7000000000007</v>
      </c>
      <c r="AD319" s="13">
        <f t="shared" si="126"/>
        <v>15423.5</v>
      </c>
      <c r="AE319" s="13">
        <f t="shared" si="126"/>
        <v>32161.399999999998</v>
      </c>
      <c r="AF319" s="163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18.75" x14ac:dyDescent="0.3">
      <c r="A320" s="21" t="s">
        <v>26</v>
      </c>
      <c r="B320" s="22">
        <f>H320+J320+L320+N320+P320+R320+T320+V320+X320+Z320+AB320+AD320</f>
        <v>141848.5</v>
      </c>
      <c r="C320" s="28">
        <f>H320+J320+L320+N320+P320+R320+X320+Z320+AB320+AD320</f>
        <v>141848.5</v>
      </c>
      <c r="D320" s="22">
        <f>E320</f>
        <v>137386.19999999998</v>
      </c>
      <c r="E320" s="29">
        <f>I320+K320+M320+O320+Q320+S320+U320+W320+Y320+AA320+AC320+AE320</f>
        <v>137386.19999999998</v>
      </c>
      <c r="F320" s="24">
        <f>E320/B320*100</f>
        <v>96.854178930337639</v>
      </c>
      <c r="G320" s="24">
        <f>E320/C320*100</f>
        <v>96.854178930337639</v>
      </c>
      <c r="H320" s="22">
        <v>11867.6</v>
      </c>
      <c r="I320" s="85">
        <v>10733.7</v>
      </c>
      <c r="J320" s="22">
        <v>16848</v>
      </c>
      <c r="K320" s="22">
        <v>14609.4</v>
      </c>
      <c r="L320" s="22">
        <v>15995</v>
      </c>
      <c r="M320" s="22">
        <v>5350.3</v>
      </c>
      <c r="N320" s="22">
        <v>15800</v>
      </c>
      <c r="O320" s="22">
        <v>15407.1</v>
      </c>
      <c r="P320" s="22">
        <f>14691+438</f>
        <v>15129</v>
      </c>
      <c r="Q320" s="22">
        <v>16379.5</v>
      </c>
      <c r="R320" s="22">
        <f>9518.1+715</f>
        <v>10233.1</v>
      </c>
      <c r="S320" s="22">
        <f>3568+5955.3</f>
        <v>9523.2999999999993</v>
      </c>
      <c r="T320" s="22"/>
      <c r="U320" s="22"/>
      <c r="V320" s="22"/>
      <c r="W320" s="22"/>
      <c r="X320" s="22">
        <f>11583.1-715</f>
        <v>10868.1</v>
      </c>
      <c r="Y320" s="22">
        <f>8778.7+10449.9</f>
        <v>19228.599999999999</v>
      </c>
      <c r="Z320" s="22">
        <v>15714.7</v>
      </c>
      <c r="AA320" s="22">
        <v>18280</v>
      </c>
      <c r="AB320" s="22">
        <v>14934</v>
      </c>
      <c r="AC320" s="22">
        <v>5604.2</v>
      </c>
      <c r="AD320" s="22">
        <f>15366.8-438-469.8</f>
        <v>14459</v>
      </c>
      <c r="AE320" s="22">
        <v>22270.1</v>
      </c>
      <c r="AF320" s="163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66" customHeight="1" x14ac:dyDescent="0.3">
      <c r="A321" s="21" t="s">
        <v>27</v>
      </c>
      <c r="B321" s="22">
        <f>H321+J321+L321+N321+P321+R321+T321+V321+X321+Z321+AB321+AD321</f>
        <v>35887</v>
      </c>
      <c r="C321" s="28">
        <f>H321+J321+L321+N321+P321+R321+X321+Z321+AB321+AD321</f>
        <v>35887</v>
      </c>
      <c r="D321" s="22">
        <f>E321</f>
        <v>34768.9</v>
      </c>
      <c r="E321" s="29">
        <f>I321+K321+M321+O321+Q321+S321+U321+W321+Y321+AA321+AC321+AE321</f>
        <v>34768.9</v>
      </c>
      <c r="F321" s="24">
        <f>E321/B321*100</f>
        <v>96.884387103965224</v>
      </c>
      <c r="G321" s="24">
        <f>E321/C321*100</f>
        <v>96.884387103965224</v>
      </c>
      <c r="H321" s="22">
        <v>3176.4</v>
      </c>
      <c r="I321" s="85">
        <v>3126.9</v>
      </c>
      <c r="J321" s="22">
        <v>4698.8999999999996</v>
      </c>
      <c r="K321" s="22">
        <v>2651</v>
      </c>
      <c r="L321" s="22">
        <v>4880.2</v>
      </c>
      <c r="M321" s="22">
        <v>1552.2</v>
      </c>
      <c r="N321" s="22">
        <v>4880.2</v>
      </c>
      <c r="O321" s="22">
        <v>4502.1000000000004</v>
      </c>
      <c r="P321" s="22">
        <v>4814</v>
      </c>
      <c r="Q321" s="22">
        <v>3699</v>
      </c>
      <c r="R321" s="22">
        <f>3477.8-10</f>
        <v>3467.8</v>
      </c>
      <c r="S321" s="22">
        <f>1287+892.4</f>
        <v>2179.4</v>
      </c>
      <c r="T321" s="22"/>
      <c r="U321" s="22"/>
      <c r="V321" s="22"/>
      <c r="W321" s="22"/>
      <c r="X321" s="22">
        <v>2867.4</v>
      </c>
      <c r="Y321" s="22">
        <f>2283.4+4098</f>
        <v>6381.4</v>
      </c>
      <c r="Z321" s="22">
        <v>4147</v>
      </c>
      <c r="AA321" s="22">
        <v>2665</v>
      </c>
      <c r="AB321" s="22">
        <v>2548.6</v>
      </c>
      <c r="AC321" s="22">
        <v>1317.9</v>
      </c>
      <c r="AD321" s="22">
        <f>3106.5-2885.3+185.3</f>
        <v>406.49999999999983</v>
      </c>
      <c r="AE321" s="22">
        <v>6694</v>
      </c>
      <c r="AF321" s="163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37.5" x14ac:dyDescent="0.3">
      <c r="A322" s="21" t="s">
        <v>30</v>
      </c>
      <c r="B322" s="28">
        <f>H322+J322+L322+N322+P322+R322+T322+V322+X322+Z322+AB322+AD322</f>
        <v>1138.5</v>
      </c>
      <c r="C322" s="28">
        <f>H322+J322+L322+N322+P322+R322+X322+Z322+AB322+AD322</f>
        <v>1138.5</v>
      </c>
      <c r="D322" s="22">
        <f>E322</f>
        <v>1097</v>
      </c>
      <c r="E322" s="29">
        <f>I322+K322+M322+O322+Q322+S322+U322+W322+Y322+AA322+AC322+AE322</f>
        <v>1097</v>
      </c>
      <c r="F322" s="24">
        <f>E322/B322*100</f>
        <v>96.354852876592005</v>
      </c>
      <c r="G322" s="24">
        <f>E322/C322*100</f>
        <v>96.354852876592005</v>
      </c>
      <c r="H322" s="22">
        <v>82.7</v>
      </c>
      <c r="I322" s="85">
        <v>33.200000000000003</v>
      </c>
      <c r="J322" s="22">
        <v>157.19999999999999</v>
      </c>
      <c r="K322" s="22">
        <v>59.5</v>
      </c>
      <c r="L322" s="22">
        <v>157.19999999999999</v>
      </c>
      <c r="M322" s="22">
        <v>108.1</v>
      </c>
      <c r="N322" s="22">
        <v>157.19999999999999</v>
      </c>
      <c r="O322" s="22">
        <v>125.4</v>
      </c>
      <c r="P322" s="22">
        <v>124.1</v>
      </c>
      <c r="Q322" s="22">
        <v>123</v>
      </c>
      <c r="R322" s="22">
        <v>41.4</v>
      </c>
      <c r="S322" s="22">
        <f>16+70.2</f>
        <v>86.2</v>
      </c>
      <c r="T322" s="22"/>
      <c r="U322" s="22"/>
      <c r="V322" s="22"/>
      <c r="W322" s="22"/>
      <c r="X322" s="22">
        <v>91</v>
      </c>
      <c r="Y322" s="22">
        <v>89.8</v>
      </c>
      <c r="Z322" s="22">
        <v>157.19999999999999</v>
      </c>
      <c r="AA322" s="22">
        <v>167.8</v>
      </c>
      <c r="AB322" s="22">
        <v>140.69999999999999</v>
      </c>
      <c r="AC322" s="22">
        <v>133.5</v>
      </c>
      <c r="AD322" s="22">
        <f>215.1-185.3</f>
        <v>29.799999999999983</v>
      </c>
      <c r="AE322" s="22">
        <v>170.5</v>
      </c>
      <c r="AF322" s="132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18.75" x14ac:dyDescent="0.3">
      <c r="A323" s="21" t="s">
        <v>28</v>
      </c>
      <c r="B323" s="28">
        <f>H323+J323+L323+N323+P323+R323+T323+V323+X323+Z323+AB323+AD323</f>
        <v>21333</v>
      </c>
      <c r="C323" s="28">
        <f>H323+J323+L323+N323+P323+R323+X323+Z323+AB323+AD323</f>
        <v>21333</v>
      </c>
      <c r="D323" s="22">
        <f>E323</f>
        <v>20558.899999999998</v>
      </c>
      <c r="E323" s="29">
        <f>I323+K323+M323+O323+Q323+S323+U323+W323+Y323+AA323+AC323+AE323</f>
        <v>20558.899999999998</v>
      </c>
      <c r="F323" s="126">
        <f>E323/B323*100</f>
        <v>96.371349552336753</v>
      </c>
      <c r="G323" s="126">
        <f>E323/C323*100</f>
        <v>96.371349552336753</v>
      </c>
      <c r="H323" s="22">
        <v>1550.4</v>
      </c>
      <c r="I323" s="22">
        <v>622.70000000000005</v>
      </c>
      <c r="J323" s="22">
        <v>2945.7</v>
      </c>
      <c r="K323" s="22">
        <v>1114.0999999999999</v>
      </c>
      <c r="L323" s="22">
        <v>2945.7</v>
      </c>
      <c r="M323" s="22">
        <v>2025.1</v>
      </c>
      <c r="N323" s="22">
        <v>2945.7</v>
      </c>
      <c r="O323" s="22">
        <v>2350.6</v>
      </c>
      <c r="P323" s="22">
        <v>2325.6</v>
      </c>
      <c r="Q323" s="22">
        <v>2875</v>
      </c>
      <c r="R323" s="22">
        <v>775.2</v>
      </c>
      <c r="S323" s="22">
        <f>208+837.5</f>
        <v>1045.5</v>
      </c>
      <c r="T323" s="22"/>
      <c r="U323" s="22"/>
      <c r="V323" s="22"/>
      <c r="W323" s="22"/>
      <c r="X323" s="22">
        <v>1705.4</v>
      </c>
      <c r="Y323" s="22">
        <v>1681.4</v>
      </c>
      <c r="Z323" s="22">
        <v>2945.7</v>
      </c>
      <c r="AA323" s="22">
        <v>3146.6</v>
      </c>
      <c r="AB323" s="22">
        <v>2635.6</v>
      </c>
      <c r="AC323" s="22">
        <v>2500.6</v>
      </c>
      <c r="AD323" s="22">
        <f>4030.9-3472.9</f>
        <v>558</v>
      </c>
      <c r="AE323" s="22">
        <v>3197.3</v>
      </c>
      <c r="AF323" s="35"/>
      <c r="AG323" s="32"/>
      <c r="AH323" s="32"/>
      <c r="AI323" s="32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</row>
    <row r="324" spans="1:62" ht="18.75" x14ac:dyDescent="0.3">
      <c r="A324" s="21" t="s">
        <v>29</v>
      </c>
      <c r="B324" s="43"/>
      <c r="C324" s="43"/>
      <c r="D324" s="43"/>
      <c r="E324" s="43"/>
      <c r="F324" s="125"/>
      <c r="G324" s="125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35"/>
      <c r="AG324" s="15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81" x14ac:dyDescent="0.25">
      <c r="A325" s="129" t="s">
        <v>154</v>
      </c>
      <c r="B325" s="148"/>
      <c r="C325" s="148"/>
      <c r="D325" s="148"/>
      <c r="E325" s="148"/>
      <c r="F325" s="149"/>
      <c r="G325" s="149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3"/>
      <c r="AF325" s="35"/>
      <c r="AG325" s="15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25">
      <c r="A326" s="51" t="s">
        <v>25</v>
      </c>
      <c r="B326" s="13">
        <f>B327</f>
        <v>784</v>
      </c>
      <c r="C326" s="13">
        <f>C327</f>
        <v>784</v>
      </c>
      <c r="D326" s="13">
        <f>D327</f>
        <v>783.9</v>
      </c>
      <c r="E326" s="13">
        <f>E327</f>
        <v>783.9</v>
      </c>
      <c r="F326" s="150">
        <f>IFERROR(E326/B326*100,0)</f>
        <v>99.987244897959187</v>
      </c>
      <c r="G326" s="150">
        <f>IFERROR(E326/C326*100,0)</f>
        <v>99.987244897959187</v>
      </c>
      <c r="H326" s="13">
        <f t="shared" ref="H326:AE326" si="127">H327</f>
        <v>0</v>
      </c>
      <c r="I326" s="13">
        <f t="shared" si="127"/>
        <v>0</v>
      </c>
      <c r="J326" s="13">
        <f t="shared" si="127"/>
        <v>0</v>
      </c>
      <c r="K326" s="13">
        <f t="shared" si="127"/>
        <v>0</v>
      </c>
      <c r="L326" s="13">
        <f t="shared" si="127"/>
        <v>0</v>
      </c>
      <c r="M326" s="13">
        <f t="shared" si="127"/>
        <v>0</v>
      </c>
      <c r="N326" s="13">
        <f t="shared" si="127"/>
        <v>0</v>
      </c>
      <c r="O326" s="13">
        <f t="shared" si="127"/>
        <v>0</v>
      </c>
      <c r="P326" s="13">
        <f t="shared" si="127"/>
        <v>0</v>
      </c>
      <c r="Q326" s="13">
        <f t="shared" si="127"/>
        <v>0</v>
      </c>
      <c r="R326" s="13">
        <f t="shared" si="127"/>
        <v>0</v>
      </c>
      <c r="S326" s="13">
        <f t="shared" si="127"/>
        <v>0</v>
      </c>
      <c r="T326" s="13">
        <f t="shared" si="127"/>
        <v>0</v>
      </c>
      <c r="U326" s="13">
        <f t="shared" si="127"/>
        <v>0</v>
      </c>
      <c r="V326" s="13">
        <f t="shared" si="127"/>
        <v>0</v>
      </c>
      <c r="W326" s="13">
        <f t="shared" si="127"/>
        <v>0</v>
      </c>
      <c r="X326" s="13">
        <f t="shared" si="127"/>
        <v>0</v>
      </c>
      <c r="Y326" s="13">
        <f t="shared" si="127"/>
        <v>0</v>
      </c>
      <c r="Z326" s="13">
        <f t="shared" si="127"/>
        <v>0</v>
      </c>
      <c r="AA326" s="13">
        <f t="shared" si="127"/>
        <v>0</v>
      </c>
      <c r="AB326" s="13">
        <f t="shared" si="127"/>
        <v>0</v>
      </c>
      <c r="AC326" s="13">
        <f t="shared" si="127"/>
        <v>0</v>
      </c>
      <c r="AD326" s="13">
        <f t="shared" si="127"/>
        <v>784</v>
      </c>
      <c r="AE326" s="13">
        <f t="shared" si="127"/>
        <v>783.9</v>
      </c>
      <c r="AF326" s="35"/>
      <c r="AG326" s="15"/>
      <c r="AH326" s="15"/>
      <c r="AI326" s="15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</row>
    <row r="327" spans="1:62" ht="18.75" x14ac:dyDescent="0.3">
      <c r="A327" s="21" t="s">
        <v>27</v>
      </c>
      <c r="B327" s="22">
        <f>B330</f>
        <v>784</v>
      </c>
      <c r="C327" s="22">
        <f>C330</f>
        <v>784</v>
      </c>
      <c r="D327" s="22">
        <f>D330</f>
        <v>783.9</v>
      </c>
      <c r="E327" s="22">
        <f>E330</f>
        <v>783.9</v>
      </c>
      <c r="F327" s="126">
        <f>E327/B327*100</f>
        <v>99.987244897959187</v>
      </c>
      <c r="G327" s="126">
        <f>E327/C327*100</f>
        <v>99.987244897959187</v>
      </c>
      <c r="H327" s="22">
        <f t="shared" ref="H327:AE327" si="128">H330</f>
        <v>0</v>
      </c>
      <c r="I327" s="22">
        <f t="shared" si="128"/>
        <v>0</v>
      </c>
      <c r="J327" s="22">
        <f t="shared" si="128"/>
        <v>0</v>
      </c>
      <c r="K327" s="22">
        <f t="shared" si="128"/>
        <v>0</v>
      </c>
      <c r="L327" s="22">
        <f t="shared" si="128"/>
        <v>0</v>
      </c>
      <c r="M327" s="22">
        <f t="shared" si="128"/>
        <v>0</v>
      </c>
      <c r="N327" s="22">
        <f t="shared" si="128"/>
        <v>0</v>
      </c>
      <c r="O327" s="22">
        <f t="shared" si="128"/>
        <v>0</v>
      </c>
      <c r="P327" s="22">
        <f t="shared" si="128"/>
        <v>0</v>
      </c>
      <c r="Q327" s="22">
        <f t="shared" si="128"/>
        <v>0</v>
      </c>
      <c r="R327" s="22">
        <f t="shared" si="128"/>
        <v>0</v>
      </c>
      <c r="S327" s="22">
        <f t="shared" si="128"/>
        <v>0</v>
      </c>
      <c r="T327" s="22">
        <f t="shared" si="128"/>
        <v>0</v>
      </c>
      <c r="U327" s="22">
        <f t="shared" si="128"/>
        <v>0</v>
      </c>
      <c r="V327" s="22">
        <f t="shared" si="128"/>
        <v>0</v>
      </c>
      <c r="W327" s="22">
        <f t="shared" si="128"/>
        <v>0</v>
      </c>
      <c r="X327" s="22">
        <f t="shared" si="128"/>
        <v>0</v>
      </c>
      <c r="Y327" s="22">
        <f t="shared" si="128"/>
        <v>0</v>
      </c>
      <c r="Z327" s="22">
        <f t="shared" si="128"/>
        <v>0</v>
      </c>
      <c r="AA327" s="22">
        <f t="shared" si="128"/>
        <v>0</v>
      </c>
      <c r="AB327" s="22">
        <f t="shared" si="128"/>
        <v>0</v>
      </c>
      <c r="AC327" s="22">
        <f t="shared" si="128"/>
        <v>0</v>
      </c>
      <c r="AD327" s="22">
        <f t="shared" si="128"/>
        <v>784</v>
      </c>
      <c r="AE327" s="22">
        <f t="shared" si="128"/>
        <v>783.9</v>
      </c>
      <c r="AF327" s="35"/>
      <c r="AG327" s="15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56.25" x14ac:dyDescent="0.25">
      <c r="A328" s="134" t="s">
        <v>155</v>
      </c>
      <c r="B328" s="148"/>
      <c r="C328" s="148"/>
      <c r="D328" s="148"/>
      <c r="E328" s="148"/>
      <c r="F328" s="149"/>
      <c r="G328" s="149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3"/>
      <c r="AF328" s="35"/>
      <c r="AG328" s="15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18.75" x14ac:dyDescent="0.25">
      <c r="A329" s="51" t="s">
        <v>25</v>
      </c>
      <c r="B329" s="13">
        <f>B330</f>
        <v>784</v>
      </c>
      <c r="C329" s="13">
        <f>C330</f>
        <v>784</v>
      </c>
      <c r="D329" s="13">
        <f>D330</f>
        <v>783.9</v>
      </c>
      <c r="E329" s="13">
        <f>E330</f>
        <v>783.9</v>
      </c>
      <c r="F329" s="151">
        <f>IFERROR(E329/B329*100,0)</f>
        <v>99.987244897959187</v>
      </c>
      <c r="G329" s="151">
        <f>IFERROR(E329/C329*100,0)</f>
        <v>99.987244897959187</v>
      </c>
      <c r="H329" s="13">
        <f t="shared" ref="H329:AE329" si="129">H330</f>
        <v>0</v>
      </c>
      <c r="I329" s="13">
        <f t="shared" si="129"/>
        <v>0</v>
      </c>
      <c r="J329" s="13">
        <f t="shared" si="129"/>
        <v>0</v>
      </c>
      <c r="K329" s="13">
        <f t="shared" si="129"/>
        <v>0</v>
      </c>
      <c r="L329" s="13">
        <f t="shared" si="129"/>
        <v>0</v>
      </c>
      <c r="M329" s="13">
        <f t="shared" si="129"/>
        <v>0</v>
      </c>
      <c r="N329" s="13">
        <f t="shared" si="129"/>
        <v>0</v>
      </c>
      <c r="O329" s="13">
        <f t="shared" si="129"/>
        <v>0</v>
      </c>
      <c r="P329" s="13">
        <f t="shared" si="129"/>
        <v>0</v>
      </c>
      <c r="Q329" s="13">
        <f t="shared" si="129"/>
        <v>0</v>
      </c>
      <c r="R329" s="13">
        <f t="shared" si="129"/>
        <v>0</v>
      </c>
      <c r="S329" s="13">
        <f t="shared" si="129"/>
        <v>0</v>
      </c>
      <c r="T329" s="13">
        <f t="shared" si="129"/>
        <v>0</v>
      </c>
      <c r="U329" s="13">
        <f t="shared" si="129"/>
        <v>0</v>
      </c>
      <c r="V329" s="13">
        <f t="shared" si="129"/>
        <v>0</v>
      </c>
      <c r="W329" s="13">
        <f t="shared" si="129"/>
        <v>0</v>
      </c>
      <c r="X329" s="13">
        <f t="shared" si="129"/>
        <v>0</v>
      </c>
      <c r="Y329" s="13">
        <f t="shared" si="129"/>
        <v>0</v>
      </c>
      <c r="Z329" s="13">
        <f t="shared" si="129"/>
        <v>0</v>
      </c>
      <c r="AA329" s="13">
        <f t="shared" si="129"/>
        <v>0</v>
      </c>
      <c r="AB329" s="13">
        <f t="shared" si="129"/>
        <v>0</v>
      </c>
      <c r="AC329" s="13">
        <f t="shared" si="129"/>
        <v>0</v>
      </c>
      <c r="AD329" s="13">
        <f t="shared" si="129"/>
        <v>784</v>
      </c>
      <c r="AE329" s="13">
        <f t="shared" si="129"/>
        <v>783.9</v>
      </c>
      <c r="AF329" s="35"/>
      <c r="AG329" s="15"/>
      <c r="AH329" s="15"/>
      <c r="AI329" s="15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</row>
    <row r="330" spans="1:62" ht="18.75" x14ac:dyDescent="0.25">
      <c r="A330" s="152" t="s">
        <v>27</v>
      </c>
      <c r="B330" s="28">
        <f>H330+J330+L330+N330+P330+R330+T330+V330+X330+Z330+AB330+AD330</f>
        <v>784</v>
      </c>
      <c r="C330" s="28">
        <f>H330+J330+L330+N330+P330+R330+X330+Z330+AB330+AD330</f>
        <v>784</v>
      </c>
      <c r="D330" s="22">
        <f>E330</f>
        <v>783.9</v>
      </c>
      <c r="E330" s="50">
        <f>I330+K330+M330+O330+Q330+S330+U330+W330+Y330+AA330+AC330+AE330</f>
        <v>783.9</v>
      </c>
      <c r="F330" s="153">
        <f>IFERROR(E330/B330*100,0)</f>
        <v>99.987244897959187</v>
      </c>
      <c r="G330" s="153">
        <f>IFERROR(E330/C330*100,0)</f>
        <v>99.987244897959187</v>
      </c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>
        <v>784</v>
      </c>
      <c r="AE330" s="13">
        <v>783.9</v>
      </c>
      <c r="AF330" s="35"/>
      <c r="AG330" s="15"/>
      <c r="AH330" s="15"/>
      <c r="AI330" s="15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</row>
    <row r="331" spans="1:62" ht="18.75" x14ac:dyDescent="0.3">
      <c r="A331" s="146"/>
      <c r="B331" s="148"/>
      <c r="C331" s="148"/>
      <c r="D331" s="148"/>
      <c r="E331" s="148"/>
      <c r="F331" s="149"/>
      <c r="G331" s="149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3"/>
      <c r="AF331" s="35"/>
      <c r="AG331" s="15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20.25" x14ac:dyDescent="0.25">
      <c r="A332" s="156" t="s">
        <v>134</v>
      </c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3"/>
      <c r="AF332" s="35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3">
      <c r="A333" s="19" t="s">
        <v>25</v>
      </c>
      <c r="B333" s="13">
        <f>B334+B335+B338+B337</f>
        <v>7075</v>
      </c>
      <c r="C333" s="13">
        <f>C334+C335+C338+C337</f>
        <v>7075</v>
      </c>
      <c r="D333" s="13">
        <f>D334+D335+D338+D337</f>
        <v>7075</v>
      </c>
      <c r="E333" s="13">
        <f>E334+E335+E338+E337</f>
        <v>7075</v>
      </c>
      <c r="F333" s="120">
        <f t="shared" ref="F333:F338" si="130">IFERROR(E333/B333*100,0)</f>
        <v>100</v>
      </c>
      <c r="G333" s="120">
        <f t="shared" ref="G333:G338" si="131">IFERROR(E333/C333*100,0)</f>
        <v>100</v>
      </c>
      <c r="H333" s="13">
        <f t="shared" ref="H333:AE333" si="132">H334+H335+H338+H337</f>
        <v>0</v>
      </c>
      <c r="I333" s="13">
        <f t="shared" si="132"/>
        <v>0</v>
      </c>
      <c r="J333" s="13">
        <f t="shared" si="132"/>
        <v>0</v>
      </c>
      <c r="K333" s="13">
        <f t="shared" si="132"/>
        <v>0</v>
      </c>
      <c r="L333" s="13">
        <f>L334+L335+L338+L337</f>
        <v>0</v>
      </c>
      <c r="M333" s="13">
        <f t="shared" si="132"/>
        <v>0</v>
      </c>
      <c r="N333" s="13">
        <f t="shared" si="132"/>
        <v>0</v>
      </c>
      <c r="O333" s="13">
        <f t="shared" si="132"/>
        <v>0</v>
      </c>
      <c r="P333" s="13">
        <f t="shared" si="132"/>
        <v>0</v>
      </c>
      <c r="Q333" s="13">
        <f t="shared" si="132"/>
        <v>0</v>
      </c>
      <c r="R333" s="13">
        <f t="shared" si="132"/>
        <v>0</v>
      </c>
      <c r="S333" s="13">
        <f t="shared" si="132"/>
        <v>0</v>
      </c>
      <c r="T333" s="13">
        <f t="shared" si="132"/>
        <v>5063.5999999999995</v>
      </c>
      <c r="U333" s="13">
        <f t="shared" si="132"/>
        <v>5063.5999999999995</v>
      </c>
      <c r="V333" s="13">
        <f t="shared" si="132"/>
        <v>2011.4</v>
      </c>
      <c r="W333" s="13">
        <f t="shared" si="132"/>
        <v>2011.4</v>
      </c>
      <c r="X333" s="13">
        <f t="shared" si="132"/>
        <v>0</v>
      </c>
      <c r="Y333" s="13">
        <f t="shared" si="132"/>
        <v>0</v>
      </c>
      <c r="Z333" s="13">
        <f t="shared" si="132"/>
        <v>0</v>
      </c>
      <c r="AA333" s="13">
        <f t="shared" si="132"/>
        <v>0</v>
      </c>
      <c r="AB333" s="13">
        <f t="shared" si="132"/>
        <v>0</v>
      </c>
      <c r="AC333" s="13">
        <f t="shared" si="132"/>
        <v>0</v>
      </c>
      <c r="AD333" s="13">
        <f t="shared" si="132"/>
        <v>0</v>
      </c>
      <c r="AE333" s="13">
        <f t="shared" si="132"/>
        <v>0</v>
      </c>
      <c r="AF333" s="53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18.75" x14ac:dyDescent="0.3">
      <c r="A334" s="21" t="s">
        <v>26</v>
      </c>
      <c r="B334" s="22">
        <f>B341+B348+B355</f>
        <v>2614.3000000000002</v>
      </c>
      <c r="C334" s="22">
        <f t="shared" ref="C334:E334" si="133">C341+C348+C355</f>
        <v>2614.3000000000002</v>
      </c>
      <c r="D334" s="22">
        <f t="shared" si="133"/>
        <v>2614.3000000000002</v>
      </c>
      <c r="E334" s="22">
        <f t="shared" si="133"/>
        <v>2614.3000000000002</v>
      </c>
      <c r="F334" s="119">
        <f t="shared" si="130"/>
        <v>100</v>
      </c>
      <c r="G334" s="119">
        <f t="shared" si="131"/>
        <v>100</v>
      </c>
      <c r="H334" s="22">
        <f t="shared" ref="H334:AE338" si="134">H341+H348+H355</f>
        <v>0</v>
      </c>
      <c r="I334" s="22">
        <f t="shared" si="134"/>
        <v>0</v>
      </c>
      <c r="J334" s="22">
        <f t="shared" si="134"/>
        <v>0</v>
      </c>
      <c r="K334" s="22">
        <f t="shared" si="134"/>
        <v>0</v>
      </c>
      <c r="L334" s="22">
        <f t="shared" si="134"/>
        <v>0</v>
      </c>
      <c r="M334" s="22">
        <f t="shared" si="134"/>
        <v>0</v>
      </c>
      <c r="N334" s="22">
        <f t="shared" si="134"/>
        <v>0</v>
      </c>
      <c r="O334" s="22">
        <f t="shared" si="134"/>
        <v>0</v>
      </c>
      <c r="P334" s="22">
        <f t="shared" si="134"/>
        <v>0</v>
      </c>
      <c r="Q334" s="22">
        <f t="shared" si="134"/>
        <v>0</v>
      </c>
      <c r="R334" s="22">
        <f t="shared" si="134"/>
        <v>0</v>
      </c>
      <c r="S334" s="22">
        <f t="shared" si="134"/>
        <v>0</v>
      </c>
      <c r="T334" s="22">
        <f t="shared" si="134"/>
        <v>1208.3</v>
      </c>
      <c r="U334" s="22">
        <f t="shared" si="134"/>
        <v>1208.3</v>
      </c>
      <c r="V334" s="22">
        <f t="shared" si="134"/>
        <v>1406</v>
      </c>
      <c r="W334" s="22">
        <f t="shared" si="134"/>
        <v>1406</v>
      </c>
      <c r="X334" s="22">
        <f t="shared" si="134"/>
        <v>0</v>
      </c>
      <c r="Y334" s="22">
        <f t="shared" si="134"/>
        <v>0</v>
      </c>
      <c r="Z334" s="22">
        <f t="shared" si="134"/>
        <v>0</v>
      </c>
      <c r="AA334" s="22">
        <f t="shared" si="134"/>
        <v>0</v>
      </c>
      <c r="AB334" s="22">
        <f t="shared" si="134"/>
        <v>0</v>
      </c>
      <c r="AC334" s="22">
        <f t="shared" si="134"/>
        <v>0</v>
      </c>
      <c r="AD334" s="22">
        <f t="shared" si="134"/>
        <v>0</v>
      </c>
      <c r="AE334" s="22">
        <f t="shared" si="134"/>
        <v>0</v>
      </c>
      <c r="AF334" s="54"/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3">
      <c r="A335" s="21" t="s">
        <v>27</v>
      </c>
      <c r="B335" s="22">
        <f t="shared" ref="B335:E338" si="135">B342+B349+B356</f>
        <v>4460.7</v>
      </c>
      <c r="C335" s="22">
        <f>C342+C349+C356</f>
        <v>4460.7</v>
      </c>
      <c r="D335" s="22">
        <f t="shared" si="135"/>
        <v>4460.7</v>
      </c>
      <c r="E335" s="22">
        <f t="shared" si="135"/>
        <v>4460.7</v>
      </c>
      <c r="F335" s="119">
        <f t="shared" si="130"/>
        <v>100</v>
      </c>
      <c r="G335" s="119">
        <f t="shared" si="131"/>
        <v>100</v>
      </c>
      <c r="H335" s="22">
        <f t="shared" si="134"/>
        <v>0</v>
      </c>
      <c r="I335" s="22">
        <f t="shared" si="134"/>
        <v>0</v>
      </c>
      <c r="J335" s="22">
        <f t="shared" si="134"/>
        <v>0</v>
      </c>
      <c r="K335" s="22">
        <f t="shared" si="134"/>
        <v>0</v>
      </c>
      <c r="L335" s="22">
        <f t="shared" si="134"/>
        <v>0</v>
      </c>
      <c r="M335" s="22">
        <f t="shared" si="134"/>
        <v>0</v>
      </c>
      <c r="N335" s="22">
        <f t="shared" si="134"/>
        <v>0</v>
      </c>
      <c r="O335" s="22">
        <f t="shared" si="134"/>
        <v>0</v>
      </c>
      <c r="P335" s="22">
        <f t="shared" si="134"/>
        <v>0</v>
      </c>
      <c r="Q335" s="22">
        <f t="shared" si="134"/>
        <v>0</v>
      </c>
      <c r="R335" s="22">
        <f t="shared" si="134"/>
        <v>0</v>
      </c>
      <c r="S335" s="22">
        <f t="shared" si="134"/>
        <v>0</v>
      </c>
      <c r="T335" s="22">
        <f t="shared" si="134"/>
        <v>3855.2999999999997</v>
      </c>
      <c r="U335" s="22">
        <f t="shared" si="134"/>
        <v>3855.2999999999997</v>
      </c>
      <c r="V335" s="22">
        <f t="shared" si="134"/>
        <v>605.4</v>
      </c>
      <c r="W335" s="22">
        <f t="shared" si="134"/>
        <v>605.4</v>
      </c>
      <c r="X335" s="22">
        <f t="shared" si="134"/>
        <v>0</v>
      </c>
      <c r="Y335" s="22">
        <f t="shared" si="134"/>
        <v>0</v>
      </c>
      <c r="Z335" s="22">
        <f t="shared" si="134"/>
        <v>0</v>
      </c>
      <c r="AA335" s="22">
        <f t="shared" si="134"/>
        <v>0</v>
      </c>
      <c r="AB335" s="22">
        <f t="shared" si="134"/>
        <v>0</v>
      </c>
      <c r="AC335" s="22">
        <f t="shared" si="134"/>
        <v>0</v>
      </c>
      <c r="AD335" s="22">
        <f t="shared" si="134"/>
        <v>0</v>
      </c>
      <c r="AE335" s="22">
        <f t="shared" si="134"/>
        <v>0</v>
      </c>
      <c r="AF335" s="54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37.5" x14ac:dyDescent="0.3">
      <c r="A336" s="21" t="s">
        <v>30</v>
      </c>
      <c r="B336" s="22">
        <f t="shared" si="135"/>
        <v>673.6</v>
      </c>
      <c r="C336" s="22">
        <f t="shared" si="135"/>
        <v>673.6</v>
      </c>
      <c r="D336" s="22">
        <f t="shared" si="135"/>
        <v>673.6</v>
      </c>
      <c r="E336" s="22">
        <f t="shared" si="135"/>
        <v>673.6</v>
      </c>
      <c r="F336" s="119">
        <f t="shared" si="130"/>
        <v>100</v>
      </c>
      <c r="G336" s="119">
        <f t="shared" si="131"/>
        <v>100</v>
      </c>
      <c r="H336" s="22">
        <f t="shared" si="134"/>
        <v>0</v>
      </c>
      <c r="I336" s="22">
        <f t="shared" si="134"/>
        <v>0</v>
      </c>
      <c r="J336" s="22">
        <f t="shared" si="134"/>
        <v>0</v>
      </c>
      <c r="K336" s="22">
        <f t="shared" si="134"/>
        <v>0</v>
      </c>
      <c r="L336" s="22">
        <f t="shared" si="134"/>
        <v>0</v>
      </c>
      <c r="M336" s="22">
        <f t="shared" si="134"/>
        <v>0</v>
      </c>
      <c r="N336" s="22">
        <f t="shared" si="134"/>
        <v>0</v>
      </c>
      <c r="O336" s="22">
        <f t="shared" si="134"/>
        <v>0</v>
      </c>
      <c r="P336" s="22">
        <f t="shared" si="134"/>
        <v>0</v>
      </c>
      <c r="Q336" s="22">
        <f t="shared" si="134"/>
        <v>0</v>
      </c>
      <c r="R336" s="22">
        <f t="shared" si="134"/>
        <v>0</v>
      </c>
      <c r="S336" s="22">
        <f t="shared" si="134"/>
        <v>0</v>
      </c>
      <c r="T336" s="22">
        <f t="shared" si="134"/>
        <v>68.2</v>
      </c>
      <c r="U336" s="22">
        <f t="shared" si="134"/>
        <v>68.2</v>
      </c>
      <c r="V336" s="22">
        <f t="shared" si="134"/>
        <v>605.4</v>
      </c>
      <c r="W336" s="22">
        <f t="shared" si="134"/>
        <v>605.4</v>
      </c>
      <c r="X336" s="22">
        <f t="shared" si="134"/>
        <v>0</v>
      </c>
      <c r="Y336" s="22">
        <f t="shared" si="134"/>
        <v>0</v>
      </c>
      <c r="Z336" s="22">
        <f t="shared" si="134"/>
        <v>0</v>
      </c>
      <c r="AA336" s="22">
        <f t="shared" si="134"/>
        <v>0</v>
      </c>
      <c r="AB336" s="22">
        <f t="shared" si="134"/>
        <v>0</v>
      </c>
      <c r="AC336" s="22">
        <f t="shared" si="134"/>
        <v>0</v>
      </c>
      <c r="AD336" s="22">
        <f t="shared" si="134"/>
        <v>0</v>
      </c>
      <c r="AE336" s="22">
        <f t="shared" si="134"/>
        <v>0</v>
      </c>
      <c r="AF336" s="54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18.75" x14ac:dyDescent="0.3">
      <c r="A337" s="21" t="s">
        <v>28</v>
      </c>
      <c r="B337" s="22">
        <f t="shared" si="135"/>
        <v>0</v>
      </c>
      <c r="C337" s="22">
        <f t="shared" si="135"/>
        <v>0</v>
      </c>
      <c r="D337" s="22">
        <f t="shared" si="135"/>
        <v>0</v>
      </c>
      <c r="E337" s="22">
        <f t="shared" si="135"/>
        <v>0</v>
      </c>
      <c r="F337" s="119">
        <f t="shared" si="130"/>
        <v>0</v>
      </c>
      <c r="G337" s="119">
        <f t="shared" si="131"/>
        <v>0</v>
      </c>
      <c r="H337" s="22">
        <f t="shared" si="134"/>
        <v>0</v>
      </c>
      <c r="I337" s="22">
        <f t="shared" si="134"/>
        <v>0</v>
      </c>
      <c r="J337" s="22">
        <f t="shared" si="134"/>
        <v>0</v>
      </c>
      <c r="K337" s="22">
        <f t="shared" si="134"/>
        <v>0</v>
      </c>
      <c r="L337" s="22">
        <f t="shared" si="134"/>
        <v>0</v>
      </c>
      <c r="M337" s="22">
        <f t="shared" si="134"/>
        <v>0</v>
      </c>
      <c r="N337" s="22">
        <f t="shared" si="134"/>
        <v>0</v>
      </c>
      <c r="O337" s="22">
        <f t="shared" si="134"/>
        <v>0</v>
      </c>
      <c r="P337" s="22">
        <f t="shared" si="134"/>
        <v>0</v>
      </c>
      <c r="Q337" s="22">
        <f t="shared" si="134"/>
        <v>0</v>
      </c>
      <c r="R337" s="22">
        <f t="shared" si="134"/>
        <v>0</v>
      </c>
      <c r="S337" s="22">
        <f t="shared" si="134"/>
        <v>0</v>
      </c>
      <c r="T337" s="22">
        <f t="shared" si="134"/>
        <v>0</v>
      </c>
      <c r="U337" s="22">
        <f t="shared" si="134"/>
        <v>0</v>
      </c>
      <c r="V337" s="22">
        <f t="shared" si="134"/>
        <v>0</v>
      </c>
      <c r="W337" s="22">
        <f t="shared" si="134"/>
        <v>0</v>
      </c>
      <c r="X337" s="22">
        <f t="shared" si="134"/>
        <v>0</v>
      </c>
      <c r="Y337" s="22">
        <f t="shared" si="134"/>
        <v>0</v>
      </c>
      <c r="Z337" s="22">
        <f t="shared" si="134"/>
        <v>0</v>
      </c>
      <c r="AA337" s="22">
        <f t="shared" si="134"/>
        <v>0</v>
      </c>
      <c r="AB337" s="22">
        <f t="shared" si="134"/>
        <v>0</v>
      </c>
      <c r="AC337" s="22">
        <f t="shared" si="134"/>
        <v>0</v>
      </c>
      <c r="AD337" s="22">
        <f t="shared" si="134"/>
        <v>0</v>
      </c>
      <c r="AE337" s="22">
        <f t="shared" si="134"/>
        <v>0</v>
      </c>
      <c r="AF337" s="54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3">
      <c r="A338" s="21" t="s">
        <v>29</v>
      </c>
      <c r="B338" s="22">
        <f t="shared" si="135"/>
        <v>0</v>
      </c>
      <c r="C338" s="22">
        <f t="shared" si="135"/>
        <v>0</v>
      </c>
      <c r="D338" s="22">
        <f t="shared" si="135"/>
        <v>0</v>
      </c>
      <c r="E338" s="22">
        <f t="shared" si="135"/>
        <v>0</v>
      </c>
      <c r="F338" s="119">
        <f t="shared" si="130"/>
        <v>0</v>
      </c>
      <c r="G338" s="119">
        <f t="shared" si="131"/>
        <v>0</v>
      </c>
      <c r="H338" s="22">
        <f t="shared" si="134"/>
        <v>0</v>
      </c>
      <c r="I338" s="22">
        <f t="shared" si="134"/>
        <v>0</v>
      </c>
      <c r="J338" s="22">
        <f t="shared" si="134"/>
        <v>0</v>
      </c>
      <c r="K338" s="22">
        <f t="shared" si="134"/>
        <v>0</v>
      </c>
      <c r="L338" s="22">
        <f t="shared" si="134"/>
        <v>0</v>
      </c>
      <c r="M338" s="22">
        <f t="shared" si="134"/>
        <v>0</v>
      </c>
      <c r="N338" s="22">
        <f t="shared" si="134"/>
        <v>0</v>
      </c>
      <c r="O338" s="22">
        <f t="shared" si="134"/>
        <v>0</v>
      </c>
      <c r="P338" s="22">
        <f t="shared" si="134"/>
        <v>0</v>
      </c>
      <c r="Q338" s="22">
        <f t="shared" si="134"/>
        <v>0</v>
      </c>
      <c r="R338" s="22">
        <f t="shared" si="134"/>
        <v>0</v>
      </c>
      <c r="S338" s="22">
        <f t="shared" si="134"/>
        <v>0</v>
      </c>
      <c r="T338" s="22">
        <f t="shared" si="134"/>
        <v>0</v>
      </c>
      <c r="U338" s="22">
        <f t="shared" si="134"/>
        <v>0</v>
      </c>
      <c r="V338" s="22">
        <f t="shared" si="134"/>
        <v>0</v>
      </c>
      <c r="W338" s="22">
        <f t="shared" si="134"/>
        <v>0</v>
      </c>
      <c r="X338" s="22">
        <f t="shared" si="134"/>
        <v>0</v>
      </c>
      <c r="Y338" s="22">
        <f t="shared" si="134"/>
        <v>0</v>
      </c>
      <c r="Z338" s="22">
        <f t="shared" si="134"/>
        <v>0</v>
      </c>
      <c r="AA338" s="22">
        <f t="shared" si="134"/>
        <v>0</v>
      </c>
      <c r="AB338" s="22">
        <f t="shared" si="134"/>
        <v>0</v>
      </c>
      <c r="AC338" s="22">
        <f t="shared" si="134"/>
        <v>0</v>
      </c>
      <c r="AD338" s="22">
        <f t="shared" si="134"/>
        <v>0</v>
      </c>
      <c r="AE338" s="22">
        <f t="shared" si="134"/>
        <v>0</v>
      </c>
      <c r="AF338" s="54"/>
      <c r="AG338" s="15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43.5" customHeight="1" x14ac:dyDescent="0.25">
      <c r="A339" s="159" t="s">
        <v>135</v>
      </c>
      <c r="B339" s="160"/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1"/>
      <c r="AF339" s="159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1"/>
    </row>
    <row r="340" spans="1:62" ht="18.75" x14ac:dyDescent="0.25">
      <c r="A340" s="55" t="s">
        <v>25</v>
      </c>
      <c r="B340" s="13">
        <f>B341+B342+B344+B345</f>
        <v>4837.1000000000004</v>
      </c>
      <c r="C340" s="13">
        <f>C341+C342+C344+C345</f>
        <v>4837.1000000000004</v>
      </c>
      <c r="D340" s="13">
        <f>D341+D342+D344+D345</f>
        <v>4837.1000000000004</v>
      </c>
      <c r="E340" s="13">
        <f>E341+E342+E344+E345</f>
        <v>4837.1000000000004</v>
      </c>
      <c r="F340" s="120">
        <f t="shared" ref="F340:F345" si="136">IFERROR(E340/B340*100,0)</f>
        <v>100</v>
      </c>
      <c r="G340" s="120">
        <f t="shared" ref="G340:G345" si="137">IFERROR(E340/C340*100,0)</f>
        <v>100</v>
      </c>
      <c r="H340" s="13">
        <f t="shared" ref="H340:AE340" si="138">H341+H342+H344+H345</f>
        <v>0</v>
      </c>
      <c r="I340" s="13">
        <f t="shared" si="138"/>
        <v>0</v>
      </c>
      <c r="J340" s="13">
        <f t="shared" si="138"/>
        <v>0</v>
      </c>
      <c r="K340" s="13">
        <f t="shared" si="138"/>
        <v>0</v>
      </c>
      <c r="L340" s="13">
        <f t="shared" si="138"/>
        <v>0</v>
      </c>
      <c r="M340" s="13">
        <f t="shared" si="138"/>
        <v>0</v>
      </c>
      <c r="N340" s="13">
        <f t="shared" si="138"/>
        <v>0</v>
      </c>
      <c r="O340" s="13">
        <f t="shared" si="138"/>
        <v>0</v>
      </c>
      <c r="P340" s="13">
        <f t="shared" si="138"/>
        <v>0</v>
      </c>
      <c r="Q340" s="13">
        <f t="shared" si="138"/>
        <v>0</v>
      </c>
      <c r="R340" s="13">
        <f t="shared" si="138"/>
        <v>0</v>
      </c>
      <c r="S340" s="13">
        <f t="shared" si="138"/>
        <v>0</v>
      </c>
      <c r="T340" s="13">
        <f t="shared" si="138"/>
        <v>4837.1000000000004</v>
      </c>
      <c r="U340" s="13">
        <f t="shared" si="138"/>
        <v>4837.1000000000004</v>
      </c>
      <c r="V340" s="13">
        <f t="shared" si="138"/>
        <v>0</v>
      </c>
      <c r="W340" s="13">
        <f t="shared" si="138"/>
        <v>0</v>
      </c>
      <c r="X340" s="13">
        <f t="shared" si="138"/>
        <v>0</v>
      </c>
      <c r="Y340" s="13">
        <f t="shared" si="138"/>
        <v>0</v>
      </c>
      <c r="Z340" s="13">
        <f t="shared" si="138"/>
        <v>0</v>
      </c>
      <c r="AA340" s="13">
        <f t="shared" si="138"/>
        <v>0</v>
      </c>
      <c r="AB340" s="13">
        <f t="shared" si="138"/>
        <v>0</v>
      </c>
      <c r="AC340" s="13">
        <f t="shared" si="138"/>
        <v>0</v>
      </c>
      <c r="AD340" s="13">
        <f t="shared" si="138"/>
        <v>0</v>
      </c>
      <c r="AE340" s="13">
        <f t="shared" si="138"/>
        <v>0</v>
      </c>
      <c r="AF340" s="162" t="s">
        <v>136</v>
      </c>
      <c r="AG340" s="184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18.75" x14ac:dyDescent="0.3">
      <c r="A341" s="21" t="s">
        <v>26</v>
      </c>
      <c r="B341" s="22">
        <f>H341+J341+L341+N341+P341+R341+T341+V341+X341+Z341+AB341+AD341</f>
        <v>1050</v>
      </c>
      <c r="C341" s="22">
        <f>T341</f>
        <v>1050</v>
      </c>
      <c r="D341" s="22">
        <f>E341</f>
        <v>1050</v>
      </c>
      <c r="E341" s="29">
        <f>M341+O341+Q341+S341+U341+W341+Y341+AA341+AC341+AE341</f>
        <v>1050</v>
      </c>
      <c r="F341" s="119">
        <f t="shared" si="136"/>
        <v>100</v>
      </c>
      <c r="G341" s="119">
        <f t="shared" si="137"/>
        <v>100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>
        <v>1050</v>
      </c>
      <c r="U341" s="13">
        <v>1050</v>
      </c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63"/>
      <c r="AG341" s="184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18.75" x14ac:dyDescent="0.25">
      <c r="A342" s="56" t="s">
        <v>40</v>
      </c>
      <c r="B342" s="22">
        <f>H342+J342+L342+N342+P342+R342+T342+V342+X342+Z342+AB342+AD342</f>
        <v>3787.1</v>
      </c>
      <c r="C342" s="22">
        <f>T342</f>
        <v>3787.1</v>
      </c>
      <c r="D342" s="22">
        <f>E342</f>
        <v>3787.1</v>
      </c>
      <c r="E342" s="29">
        <f>I342+K342+M342+O342+Q342+S342+U342+W342+Y342+AA342+AC342+AE342</f>
        <v>3787.1</v>
      </c>
      <c r="F342" s="119">
        <f t="shared" si="136"/>
        <v>100</v>
      </c>
      <c r="G342" s="119">
        <f t="shared" si="137"/>
        <v>100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>
        <v>3787.1</v>
      </c>
      <c r="U342" s="13">
        <v>3787.1</v>
      </c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63"/>
      <c r="AG342" s="184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37.5" x14ac:dyDescent="0.25">
      <c r="A343" s="56" t="s">
        <v>30</v>
      </c>
      <c r="B343" s="22">
        <f>H343+J343+L343+N343+P343+R343+T343+V343+X343+Z343+AB343+AD343</f>
        <v>0</v>
      </c>
      <c r="C343" s="127">
        <f>T343</f>
        <v>0</v>
      </c>
      <c r="D343" s="22">
        <f>E343</f>
        <v>0</v>
      </c>
      <c r="E343" s="29">
        <f>I343+K343+M343+O343+Q343+S343+U343+W343+Y343+AA343+AC343+AE343</f>
        <v>0</v>
      </c>
      <c r="F343" s="119">
        <f t="shared" si="136"/>
        <v>0</v>
      </c>
      <c r="G343" s="119">
        <f t="shared" si="137"/>
        <v>0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63"/>
      <c r="AG343" s="184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18.75" x14ac:dyDescent="0.25">
      <c r="A344" s="56" t="s">
        <v>28</v>
      </c>
      <c r="B344" s="22">
        <f>H344+J344+L344+N344+P344+R344+T344+V344+X344+Z344+AB344+AD344</f>
        <v>0</v>
      </c>
      <c r="C344" s="127">
        <f>T344</f>
        <v>0</v>
      </c>
      <c r="D344" s="22">
        <f>E344</f>
        <v>0</v>
      </c>
      <c r="E344" s="29">
        <f>M344+O344+Q344+S344+U344+W344+Y344+AA344+AC344+AE344</f>
        <v>0</v>
      </c>
      <c r="F344" s="119">
        <f t="shared" si="136"/>
        <v>0</v>
      </c>
      <c r="G344" s="119">
        <f t="shared" si="137"/>
        <v>0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63"/>
      <c r="AG344" s="184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24" customHeight="1" x14ac:dyDescent="0.25">
      <c r="A345" s="56" t="s">
        <v>29</v>
      </c>
      <c r="B345" s="22">
        <f>H345+J345+L345+N345+P345+R345+T345+V345+X345+Z345+AB345+AD345</f>
        <v>0</v>
      </c>
      <c r="C345" s="22">
        <f>I345+K345+M345+O345+Q345+S345+U345+W345+Y345+AA345+AC345+AE345</f>
        <v>0</v>
      </c>
      <c r="D345" s="22">
        <f>J345+L345+N345+P345+R345+T345+V345+X345+Z345+AB345+AD345+AF345</f>
        <v>0</v>
      </c>
      <c r="E345" s="22">
        <f>K345+M345+O345+Q345+S345+U345+W345+Y345+AA345+AC345+AE345+AG345</f>
        <v>0</v>
      </c>
      <c r="F345" s="119">
        <f t="shared" si="136"/>
        <v>0</v>
      </c>
      <c r="G345" s="119">
        <f t="shared" si="137"/>
        <v>0</v>
      </c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64"/>
      <c r="AG345" s="184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37.5" x14ac:dyDescent="0.25">
      <c r="A346" s="134" t="s">
        <v>137</v>
      </c>
      <c r="B346" s="22"/>
      <c r="C346" s="22"/>
      <c r="D346" s="22"/>
      <c r="E346" s="22"/>
      <c r="F346" s="119"/>
      <c r="G346" s="119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4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25">
      <c r="A347" s="55" t="s">
        <v>25</v>
      </c>
      <c r="B347" s="13">
        <f t="shared" ref="B347:E347" si="139">B348+B349+B351+B352</f>
        <v>226.5</v>
      </c>
      <c r="C347" s="13">
        <f t="shared" si="139"/>
        <v>226.5</v>
      </c>
      <c r="D347" s="13">
        <f t="shared" si="139"/>
        <v>226.5</v>
      </c>
      <c r="E347" s="13">
        <f t="shared" si="139"/>
        <v>226.5</v>
      </c>
      <c r="F347" s="120">
        <f t="shared" ref="F347:F352" si="140">IFERROR(E347/B347*100,0)</f>
        <v>100</v>
      </c>
      <c r="G347" s="120">
        <f t="shared" ref="G347:G352" si="141">IFERROR(E347/C347*100,0)</f>
        <v>100</v>
      </c>
      <c r="H347" s="13">
        <f t="shared" ref="H347:AE347" si="142">H348+H349+H351+H352</f>
        <v>0</v>
      </c>
      <c r="I347" s="13">
        <f t="shared" si="142"/>
        <v>0</v>
      </c>
      <c r="J347" s="13">
        <f t="shared" si="142"/>
        <v>0</v>
      </c>
      <c r="K347" s="13">
        <f t="shared" si="142"/>
        <v>0</v>
      </c>
      <c r="L347" s="13">
        <f t="shared" si="142"/>
        <v>0</v>
      </c>
      <c r="M347" s="13">
        <f t="shared" si="142"/>
        <v>0</v>
      </c>
      <c r="N347" s="13">
        <f t="shared" si="142"/>
        <v>0</v>
      </c>
      <c r="O347" s="13">
        <f t="shared" si="142"/>
        <v>0</v>
      </c>
      <c r="P347" s="13">
        <f t="shared" si="142"/>
        <v>0</v>
      </c>
      <c r="Q347" s="13">
        <f t="shared" si="142"/>
        <v>0</v>
      </c>
      <c r="R347" s="13">
        <f t="shared" si="142"/>
        <v>0</v>
      </c>
      <c r="S347" s="13">
        <f t="shared" si="142"/>
        <v>0</v>
      </c>
      <c r="T347" s="13">
        <f t="shared" si="142"/>
        <v>226.5</v>
      </c>
      <c r="U347" s="13">
        <f t="shared" si="142"/>
        <v>226.5</v>
      </c>
      <c r="V347" s="13">
        <f t="shared" si="142"/>
        <v>0</v>
      </c>
      <c r="W347" s="13">
        <f t="shared" si="142"/>
        <v>0</v>
      </c>
      <c r="X347" s="13">
        <f t="shared" si="142"/>
        <v>0</v>
      </c>
      <c r="Y347" s="13">
        <f t="shared" si="142"/>
        <v>0</v>
      </c>
      <c r="Z347" s="13">
        <f t="shared" si="142"/>
        <v>0</v>
      </c>
      <c r="AA347" s="13">
        <f t="shared" si="142"/>
        <v>0</v>
      </c>
      <c r="AB347" s="13">
        <f t="shared" si="142"/>
        <v>0</v>
      </c>
      <c r="AC347" s="13">
        <f t="shared" si="142"/>
        <v>0</v>
      </c>
      <c r="AD347" s="13">
        <f t="shared" si="142"/>
        <v>0</v>
      </c>
      <c r="AE347" s="13">
        <f t="shared" si="142"/>
        <v>0</v>
      </c>
      <c r="AF347" s="131"/>
      <c r="AG347" s="13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18.75" x14ac:dyDescent="0.3">
      <c r="A348" s="21" t="s">
        <v>26</v>
      </c>
      <c r="B348" s="22">
        <f t="shared" ref="B348:B352" si="143">H348+J348+L348+N348+P348+R348+T348+V348+X348+Z348+AB348+AD348</f>
        <v>158.30000000000001</v>
      </c>
      <c r="C348" s="22">
        <f>T348</f>
        <v>158.30000000000001</v>
      </c>
      <c r="D348" s="22">
        <f t="shared" ref="D348:D351" si="144">E348</f>
        <v>158.30000000000001</v>
      </c>
      <c r="E348" s="29">
        <f t="shared" ref="E348" si="145">M348+O348+Q348+S348+U348+W348+Y348+AA348+AC348+AE348</f>
        <v>158.30000000000001</v>
      </c>
      <c r="F348" s="119">
        <f t="shared" si="140"/>
        <v>100</v>
      </c>
      <c r="G348" s="119">
        <f t="shared" si="141"/>
        <v>100</v>
      </c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>
        <v>158.30000000000001</v>
      </c>
      <c r="U348" s="13">
        <v>158.30000000000001</v>
      </c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3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18.75" x14ac:dyDescent="0.25">
      <c r="A349" s="56" t="s">
        <v>40</v>
      </c>
      <c r="B349" s="22">
        <f t="shared" si="143"/>
        <v>68.2</v>
      </c>
      <c r="C349" s="22">
        <f>T349</f>
        <v>68.2</v>
      </c>
      <c r="D349" s="22">
        <f t="shared" si="144"/>
        <v>68.2</v>
      </c>
      <c r="E349" s="29">
        <f t="shared" ref="E349:E350" si="146">I349+K349+M349+O349+Q349+S349+U349+W349+Y349+AA349+AC349+AE349</f>
        <v>68.2</v>
      </c>
      <c r="F349" s="119">
        <f t="shared" si="140"/>
        <v>100</v>
      </c>
      <c r="G349" s="119">
        <f t="shared" si="141"/>
        <v>100</v>
      </c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>
        <v>68.2</v>
      </c>
      <c r="U349" s="13">
        <v>68.2</v>
      </c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3"/>
      <c r="AG349" s="15"/>
      <c r="AH349" s="15"/>
      <c r="AI349" s="15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:62" ht="37.5" x14ac:dyDescent="0.25">
      <c r="A350" s="56" t="s">
        <v>30</v>
      </c>
      <c r="B350" s="22">
        <f t="shared" si="143"/>
        <v>68.2</v>
      </c>
      <c r="C350" s="127">
        <f>T350</f>
        <v>68.2</v>
      </c>
      <c r="D350" s="22">
        <f t="shared" si="144"/>
        <v>68.2</v>
      </c>
      <c r="E350" s="29">
        <f t="shared" si="146"/>
        <v>68.2</v>
      </c>
      <c r="F350" s="119">
        <f t="shared" si="140"/>
        <v>100</v>
      </c>
      <c r="G350" s="119">
        <f t="shared" si="141"/>
        <v>100</v>
      </c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>
        <v>68.2</v>
      </c>
      <c r="U350" s="13">
        <v>68.2</v>
      </c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28" t="s">
        <v>138</v>
      </c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18.75" x14ac:dyDescent="0.25">
      <c r="A351" s="56" t="s">
        <v>28</v>
      </c>
      <c r="B351" s="22">
        <f t="shared" si="143"/>
        <v>0</v>
      </c>
      <c r="C351" s="127">
        <f>T351</f>
        <v>0</v>
      </c>
      <c r="D351" s="22">
        <f t="shared" si="144"/>
        <v>0</v>
      </c>
      <c r="E351" s="29">
        <f t="shared" ref="E351" si="147">M351+O351+Q351+S351+U351+W351+Y351+AA351+AC351+AE351</f>
        <v>0</v>
      </c>
      <c r="F351" s="119">
        <f t="shared" si="140"/>
        <v>0</v>
      </c>
      <c r="G351" s="119">
        <f t="shared" si="141"/>
        <v>0</v>
      </c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3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24" customHeight="1" x14ac:dyDescent="0.25">
      <c r="A352" s="56" t="s">
        <v>29</v>
      </c>
      <c r="B352" s="22">
        <f t="shared" si="143"/>
        <v>0</v>
      </c>
      <c r="C352" s="22">
        <f>T352</f>
        <v>0</v>
      </c>
      <c r="D352" s="22">
        <f t="shared" ref="D352:E352" si="148">J352+L352+N352+P352+R352+T352+V352+X352+Z352+AB352+AD352+AF352</f>
        <v>0</v>
      </c>
      <c r="E352" s="22">
        <f t="shared" si="148"/>
        <v>0</v>
      </c>
      <c r="F352" s="119">
        <f t="shared" si="140"/>
        <v>0</v>
      </c>
      <c r="G352" s="119">
        <f t="shared" si="141"/>
        <v>0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3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37.5" x14ac:dyDescent="0.25">
      <c r="A353" s="134" t="s">
        <v>139</v>
      </c>
      <c r="B353" s="22"/>
      <c r="C353" s="22"/>
      <c r="D353" s="22"/>
      <c r="E353" s="22"/>
      <c r="F353" s="119"/>
      <c r="G353" s="119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4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25">
      <c r="A354" s="55" t="s">
        <v>25</v>
      </c>
      <c r="B354" s="13">
        <f t="shared" ref="B354:E354" si="149">B355+B356+B358+B359</f>
        <v>2011.4</v>
      </c>
      <c r="C354" s="13">
        <f t="shared" si="149"/>
        <v>2011.4</v>
      </c>
      <c r="D354" s="13">
        <f t="shared" si="149"/>
        <v>2011.4</v>
      </c>
      <c r="E354" s="13">
        <f t="shared" si="149"/>
        <v>2011.4</v>
      </c>
      <c r="F354" s="120">
        <f t="shared" ref="F354:F359" si="150">IFERROR(E354/B354*100,0)</f>
        <v>100</v>
      </c>
      <c r="G354" s="120">
        <f t="shared" ref="G354:G359" si="151">IFERROR(E354/C354*100,0)</f>
        <v>100</v>
      </c>
      <c r="H354" s="13">
        <f t="shared" ref="H354:AE354" si="152">H355+H356+H358+H359</f>
        <v>0</v>
      </c>
      <c r="I354" s="13">
        <f t="shared" si="152"/>
        <v>0</v>
      </c>
      <c r="J354" s="13">
        <f t="shared" si="152"/>
        <v>0</v>
      </c>
      <c r="K354" s="13">
        <f t="shared" si="152"/>
        <v>0</v>
      </c>
      <c r="L354" s="13">
        <f t="shared" si="152"/>
        <v>0</v>
      </c>
      <c r="M354" s="13">
        <f t="shared" si="152"/>
        <v>0</v>
      </c>
      <c r="N354" s="13">
        <f t="shared" si="152"/>
        <v>0</v>
      </c>
      <c r="O354" s="13">
        <f t="shared" si="152"/>
        <v>0</v>
      </c>
      <c r="P354" s="13">
        <f t="shared" si="152"/>
        <v>0</v>
      </c>
      <c r="Q354" s="13">
        <f t="shared" si="152"/>
        <v>0</v>
      </c>
      <c r="R354" s="13">
        <f t="shared" si="152"/>
        <v>0</v>
      </c>
      <c r="S354" s="13">
        <f t="shared" si="152"/>
        <v>0</v>
      </c>
      <c r="T354" s="13">
        <f t="shared" si="152"/>
        <v>0</v>
      </c>
      <c r="U354" s="13">
        <f t="shared" si="152"/>
        <v>0</v>
      </c>
      <c r="V354" s="13">
        <f t="shared" si="152"/>
        <v>2011.4</v>
      </c>
      <c r="W354" s="13">
        <f t="shared" si="152"/>
        <v>2011.4</v>
      </c>
      <c r="X354" s="13">
        <f t="shared" si="152"/>
        <v>0</v>
      </c>
      <c r="Y354" s="13">
        <f t="shared" si="152"/>
        <v>0</v>
      </c>
      <c r="Z354" s="13">
        <f t="shared" si="152"/>
        <v>0</v>
      </c>
      <c r="AA354" s="13">
        <f t="shared" si="152"/>
        <v>0</v>
      </c>
      <c r="AB354" s="13">
        <f t="shared" si="152"/>
        <v>0</v>
      </c>
      <c r="AC354" s="13">
        <f t="shared" si="152"/>
        <v>0</v>
      </c>
      <c r="AD354" s="13">
        <f t="shared" si="152"/>
        <v>0</v>
      </c>
      <c r="AE354" s="13">
        <f t="shared" si="152"/>
        <v>0</v>
      </c>
      <c r="AF354" s="131"/>
      <c r="AG354" s="13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18.75" x14ac:dyDescent="0.3">
      <c r="A355" s="21" t="s">
        <v>26</v>
      </c>
      <c r="B355" s="22">
        <f t="shared" ref="B355:B359" si="153">H355+J355+L355+N355+P355+R355+T355+V355+X355+Z355+AB355+AD355</f>
        <v>1406</v>
      </c>
      <c r="C355" s="127">
        <f t="shared" ref="C355:C356" si="154">V355</f>
        <v>1406</v>
      </c>
      <c r="D355" s="22">
        <f t="shared" ref="D355:D358" si="155">E355</f>
        <v>1406</v>
      </c>
      <c r="E355" s="29">
        <f t="shared" ref="E355" si="156">M355+O355+Q355+S355+U355+W355+Y355+AA355+AC355+AE355</f>
        <v>1406</v>
      </c>
      <c r="F355" s="119">
        <f t="shared" si="150"/>
        <v>100</v>
      </c>
      <c r="G355" s="119">
        <f t="shared" si="151"/>
        <v>100</v>
      </c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>
        <v>1406</v>
      </c>
      <c r="W355" s="13">
        <v>1406</v>
      </c>
      <c r="X355" s="13"/>
      <c r="Y355" s="13"/>
      <c r="Z355" s="13"/>
      <c r="AA355" s="13"/>
      <c r="AB355" s="13"/>
      <c r="AC355" s="13"/>
      <c r="AD355" s="13"/>
      <c r="AE355" s="13"/>
      <c r="AF355" s="133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25">
      <c r="A356" s="56" t="s">
        <v>40</v>
      </c>
      <c r="B356" s="22">
        <f t="shared" si="153"/>
        <v>605.4</v>
      </c>
      <c r="C356" s="127">
        <f t="shared" si="154"/>
        <v>605.4</v>
      </c>
      <c r="D356" s="22">
        <f t="shared" si="155"/>
        <v>605.4</v>
      </c>
      <c r="E356" s="29">
        <f t="shared" ref="E356:E357" si="157">I356+K356+M356+O356+Q356+S356+U356+W356+Y356+AA356+AC356+AE356</f>
        <v>605.4</v>
      </c>
      <c r="F356" s="119">
        <f t="shared" si="150"/>
        <v>100</v>
      </c>
      <c r="G356" s="119">
        <f t="shared" si="151"/>
        <v>100</v>
      </c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>
        <v>605.4</v>
      </c>
      <c r="W356" s="13">
        <v>605.4</v>
      </c>
      <c r="X356" s="13"/>
      <c r="Y356" s="13"/>
      <c r="Z356" s="13"/>
      <c r="AA356" s="13"/>
      <c r="AB356" s="13"/>
      <c r="AC356" s="13"/>
      <c r="AD356" s="13"/>
      <c r="AE356" s="13"/>
      <c r="AF356" s="133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37.5" x14ac:dyDescent="0.25">
      <c r="A357" s="56" t="s">
        <v>30</v>
      </c>
      <c r="B357" s="22">
        <f t="shared" si="153"/>
        <v>605.4</v>
      </c>
      <c r="C357" s="127">
        <f>V357</f>
        <v>605.4</v>
      </c>
      <c r="D357" s="22">
        <f t="shared" si="155"/>
        <v>605.4</v>
      </c>
      <c r="E357" s="29">
        <f t="shared" si="157"/>
        <v>605.4</v>
      </c>
      <c r="F357" s="119">
        <f t="shared" si="150"/>
        <v>100</v>
      </c>
      <c r="G357" s="119">
        <f t="shared" si="151"/>
        <v>100</v>
      </c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>
        <v>605.4</v>
      </c>
      <c r="W357" s="13">
        <v>605.4</v>
      </c>
      <c r="X357" s="13"/>
      <c r="Y357" s="13"/>
      <c r="Z357" s="13"/>
      <c r="AA357" s="13"/>
      <c r="AB357" s="13"/>
      <c r="AC357" s="13"/>
      <c r="AD357" s="13"/>
      <c r="AE357" s="13"/>
      <c r="AF357" s="128" t="s">
        <v>140</v>
      </c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25">
      <c r="A358" s="56" t="s">
        <v>28</v>
      </c>
      <c r="B358" s="22">
        <f t="shared" si="153"/>
        <v>0</v>
      </c>
      <c r="C358" s="127">
        <f>T358</f>
        <v>0</v>
      </c>
      <c r="D358" s="22">
        <f t="shared" si="155"/>
        <v>0</v>
      </c>
      <c r="E358" s="29">
        <f t="shared" ref="E358" si="158">M358+O358+Q358+S358+U358+W358+Y358+AA358+AC358+AE358</f>
        <v>0</v>
      </c>
      <c r="F358" s="119">
        <f t="shared" si="150"/>
        <v>0</v>
      </c>
      <c r="G358" s="119">
        <f t="shared" si="151"/>
        <v>0</v>
      </c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3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24" customHeight="1" x14ac:dyDescent="0.25">
      <c r="A359" s="56" t="s">
        <v>29</v>
      </c>
      <c r="B359" s="22">
        <f t="shared" si="153"/>
        <v>0</v>
      </c>
      <c r="C359" s="22">
        <f>T359</f>
        <v>0</v>
      </c>
      <c r="D359" s="22">
        <f t="shared" ref="D359:E359" si="159">J359+L359+N359+P359+R359+T359+V359+X359+Z359+AB359+AD359+AF359</f>
        <v>0</v>
      </c>
      <c r="E359" s="22">
        <f t="shared" si="159"/>
        <v>0</v>
      </c>
      <c r="F359" s="119">
        <f t="shared" si="150"/>
        <v>0</v>
      </c>
      <c r="G359" s="119">
        <f t="shared" si="151"/>
        <v>0</v>
      </c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3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56.25" x14ac:dyDescent="0.25">
      <c r="A360" s="51" t="s">
        <v>41</v>
      </c>
      <c r="B360" s="82"/>
      <c r="C360" s="82"/>
      <c r="D360" s="82"/>
      <c r="E360" s="82"/>
      <c r="F360" s="47"/>
      <c r="G360" s="47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42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18.75" x14ac:dyDescent="0.3">
      <c r="A361" s="19" t="s">
        <v>25</v>
      </c>
      <c r="B361" s="13">
        <f>B362+B363+B365+B366</f>
        <v>613302.99</v>
      </c>
      <c r="C361" s="13">
        <f>C362+C363+C365+C366</f>
        <v>613302.99</v>
      </c>
      <c r="D361" s="13">
        <f>D362+D363+D365+D366</f>
        <v>604523.1</v>
      </c>
      <c r="E361" s="13">
        <f>E362+E363+E365+E366</f>
        <v>604523.1</v>
      </c>
      <c r="F361" s="25">
        <f>E361/B361*100</f>
        <v>98.56842537160955</v>
      </c>
      <c r="G361" s="25">
        <f>E361/C361*100</f>
        <v>98.56842537160955</v>
      </c>
      <c r="H361" s="13">
        <f>H362+H363+H365+H366</f>
        <v>21353.200000000004</v>
      </c>
      <c r="I361" s="13">
        <f t="shared" ref="I361:AE361" si="160">I362+I363+I365+I366</f>
        <v>18560.900000000001</v>
      </c>
      <c r="J361" s="13">
        <f t="shared" si="160"/>
        <v>29158.9</v>
      </c>
      <c r="K361" s="13">
        <f t="shared" si="160"/>
        <v>22886.799999999999</v>
      </c>
      <c r="L361" s="13">
        <f t="shared" si="160"/>
        <v>27726.400000000001</v>
      </c>
      <c r="M361" s="13">
        <f t="shared" si="160"/>
        <v>11799.2</v>
      </c>
      <c r="N361" s="13">
        <f t="shared" si="160"/>
        <v>28642</v>
      </c>
      <c r="O361" s="13">
        <f t="shared" si="160"/>
        <v>27722.699999999997</v>
      </c>
      <c r="P361" s="13">
        <f t="shared" si="160"/>
        <v>28276.899999999998</v>
      </c>
      <c r="Q361" s="13">
        <f t="shared" si="160"/>
        <v>30187.8</v>
      </c>
      <c r="R361" s="13">
        <f t="shared" si="160"/>
        <v>22089.500000000004</v>
      </c>
      <c r="S361" s="13">
        <f t="shared" si="160"/>
        <v>20071.199999999997</v>
      </c>
      <c r="T361" s="13">
        <f t="shared" si="160"/>
        <v>39869.400000000009</v>
      </c>
      <c r="U361" s="13">
        <f t="shared" si="160"/>
        <v>37672.200000000004</v>
      </c>
      <c r="V361" s="13">
        <f t="shared" si="160"/>
        <v>11228.9</v>
      </c>
      <c r="W361" s="13">
        <f t="shared" si="160"/>
        <v>12747.3</v>
      </c>
      <c r="X361" s="13">
        <f t="shared" si="160"/>
        <v>33416.6</v>
      </c>
      <c r="Y361" s="13">
        <f t="shared" si="160"/>
        <v>30916.9</v>
      </c>
      <c r="Z361" s="13">
        <f t="shared" si="160"/>
        <v>29835.500000000004</v>
      </c>
      <c r="AA361" s="13">
        <f t="shared" si="160"/>
        <v>27922.1</v>
      </c>
      <c r="AB361" s="13">
        <f t="shared" si="160"/>
        <v>34890.800000000003</v>
      </c>
      <c r="AC361" s="13">
        <f t="shared" si="160"/>
        <v>11978.800000000001</v>
      </c>
      <c r="AD361" s="13">
        <f t="shared" si="160"/>
        <v>306814.89</v>
      </c>
      <c r="AE361" s="13">
        <f t="shared" si="160"/>
        <v>352055.79999999993</v>
      </c>
      <c r="AF361" s="42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19" t="s">
        <v>26</v>
      </c>
      <c r="B362" s="49">
        <f>B334+B307+B283+B268</f>
        <v>425627.58999999997</v>
      </c>
      <c r="C362" s="49">
        <f>C334+C307+C283+C268</f>
        <v>425627.58999999997</v>
      </c>
      <c r="D362" s="49">
        <f>D334+D307+D283+D268</f>
        <v>421165.29999999993</v>
      </c>
      <c r="E362" s="49">
        <f>E334+E307+E283+E268</f>
        <v>421165.29999999993</v>
      </c>
      <c r="F362" s="25">
        <f>E362/B362*100</f>
        <v>98.951597569133142</v>
      </c>
      <c r="G362" s="25">
        <f>E362/C362*100</f>
        <v>98.951597569133142</v>
      </c>
      <c r="H362" s="49">
        <f t="shared" ref="H362:AE362" si="161">H334+H307+H283+H268</f>
        <v>11867.6</v>
      </c>
      <c r="I362" s="49">
        <f t="shared" si="161"/>
        <v>10733.7</v>
      </c>
      <c r="J362" s="49">
        <f t="shared" si="161"/>
        <v>16848</v>
      </c>
      <c r="K362" s="49">
        <f t="shared" si="161"/>
        <v>14609.4</v>
      </c>
      <c r="L362" s="49">
        <f t="shared" si="161"/>
        <v>15995</v>
      </c>
      <c r="M362" s="49">
        <f t="shared" si="161"/>
        <v>5350.3</v>
      </c>
      <c r="N362" s="49">
        <f t="shared" si="161"/>
        <v>15800</v>
      </c>
      <c r="O362" s="49">
        <f t="shared" si="161"/>
        <v>15407.1</v>
      </c>
      <c r="P362" s="49">
        <f t="shared" si="161"/>
        <v>15129</v>
      </c>
      <c r="Q362" s="49">
        <f t="shared" si="161"/>
        <v>16379.5</v>
      </c>
      <c r="R362" s="49">
        <f t="shared" si="161"/>
        <v>10233.1</v>
      </c>
      <c r="S362" s="49">
        <f t="shared" si="161"/>
        <v>9523.2999999999993</v>
      </c>
      <c r="T362" s="49">
        <f t="shared" si="161"/>
        <v>1208.3</v>
      </c>
      <c r="U362" s="49">
        <f t="shared" si="161"/>
        <v>1208.3</v>
      </c>
      <c r="V362" s="49">
        <f t="shared" si="161"/>
        <v>1406</v>
      </c>
      <c r="W362" s="49">
        <f t="shared" si="161"/>
        <v>1406</v>
      </c>
      <c r="X362" s="49">
        <f t="shared" si="161"/>
        <v>23645.200000000001</v>
      </c>
      <c r="Y362" s="49">
        <f t="shared" si="161"/>
        <v>19228.599999999999</v>
      </c>
      <c r="Z362" s="49">
        <f t="shared" si="161"/>
        <v>15714.7</v>
      </c>
      <c r="AA362" s="49">
        <f t="shared" si="161"/>
        <v>18280</v>
      </c>
      <c r="AB362" s="49">
        <f t="shared" si="161"/>
        <v>25287</v>
      </c>
      <c r="AC362" s="49">
        <f t="shared" si="161"/>
        <v>5604.2</v>
      </c>
      <c r="AD362" s="49">
        <f t="shared" si="161"/>
        <v>272493.69</v>
      </c>
      <c r="AE362" s="49">
        <f t="shared" si="161"/>
        <v>303434.89999999997</v>
      </c>
      <c r="AF362" s="42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18.75" x14ac:dyDescent="0.3">
      <c r="A363" s="19" t="s">
        <v>27</v>
      </c>
      <c r="B363" s="49">
        <f>B335+B308+B284+B269+B327</f>
        <v>166342.39999999997</v>
      </c>
      <c r="C363" s="49">
        <f>C335+C308+C284+C269+C327</f>
        <v>166342.39999999997</v>
      </c>
      <c r="D363" s="49">
        <f>D335+D308+D284+D269+D327</f>
        <v>162798.9</v>
      </c>
      <c r="E363" s="49">
        <f>E335+E308+E284+E269+E327</f>
        <v>162798.9</v>
      </c>
      <c r="F363" s="25">
        <f>E363/B363*100</f>
        <v>97.869755396098668</v>
      </c>
      <c r="G363" s="25">
        <f>E363/C363*100</f>
        <v>97.869755396098668</v>
      </c>
      <c r="H363" s="49">
        <f t="shared" ref="H363:AE363" si="162">H335+H308+H284+H269+H327</f>
        <v>7935.2000000000007</v>
      </c>
      <c r="I363" s="49">
        <f t="shared" si="162"/>
        <v>7204.5</v>
      </c>
      <c r="J363" s="49">
        <f t="shared" si="162"/>
        <v>9365.2000000000007</v>
      </c>
      <c r="K363" s="49">
        <f t="shared" si="162"/>
        <v>7163.3</v>
      </c>
      <c r="L363" s="49">
        <f t="shared" si="162"/>
        <v>8785.7000000000007</v>
      </c>
      <c r="M363" s="49">
        <f t="shared" si="162"/>
        <v>4423.8</v>
      </c>
      <c r="N363" s="49">
        <f t="shared" si="162"/>
        <v>9896.2999999999993</v>
      </c>
      <c r="O363" s="49">
        <f t="shared" si="162"/>
        <v>9965</v>
      </c>
      <c r="P363" s="49">
        <f t="shared" si="162"/>
        <v>10822.3</v>
      </c>
      <c r="Q363" s="49">
        <f t="shared" si="162"/>
        <v>10933.3</v>
      </c>
      <c r="R363" s="49">
        <f t="shared" si="162"/>
        <v>11081.2</v>
      </c>
      <c r="S363" s="49">
        <f t="shared" si="162"/>
        <v>9502.4</v>
      </c>
      <c r="T363" s="49">
        <f t="shared" si="162"/>
        <v>38661.100000000006</v>
      </c>
      <c r="U363" s="49">
        <f t="shared" si="162"/>
        <v>36463.9</v>
      </c>
      <c r="V363" s="49">
        <f t="shared" si="162"/>
        <v>9822.9</v>
      </c>
      <c r="W363" s="49">
        <f t="shared" si="162"/>
        <v>11341.3</v>
      </c>
      <c r="X363" s="49">
        <f t="shared" si="162"/>
        <v>8066</v>
      </c>
      <c r="Y363" s="49">
        <f t="shared" si="162"/>
        <v>10006.9</v>
      </c>
      <c r="Z363" s="49">
        <f t="shared" si="162"/>
        <v>11175.1</v>
      </c>
      <c r="AA363" s="49">
        <f t="shared" si="162"/>
        <v>6495.5</v>
      </c>
      <c r="AB363" s="49">
        <f t="shared" si="162"/>
        <v>6968.2</v>
      </c>
      <c r="AC363" s="49">
        <f t="shared" si="162"/>
        <v>3874</v>
      </c>
      <c r="AD363" s="49">
        <f t="shared" si="162"/>
        <v>33763.199999999997</v>
      </c>
      <c r="AE363" s="49">
        <f t="shared" si="162"/>
        <v>45423.6</v>
      </c>
      <c r="AF363" s="42"/>
      <c r="AG363" s="15"/>
      <c r="AH363" s="15"/>
      <c r="AI363" s="15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</row>
    <row r="364" spans="1:62" ht="37.5" x14ac:dyDescent="0.3">
      <c r="A364" s="19" t="s">
        <v>30</v>
      </c>
      <c r="B364" s="49">
        <f>B336+B309</f>
        <v>1812.1</v>
      </c>
      <c r="C364" s="49">
        <f>C336+C309</f>
        <v>1812.1</v>
      </c>
      <c r="D364" s="49">
        <f>D336+D309</f>
        <v>1770.6</v>
      </c>
      <c r="E364" s="49">
        <f>E336+E309</f>
        <v>1770.6</v>
      </c>
      <c r="F364" s="25">
        <f>E364/B364*100</f>
        <v>97.709839412835947</v>
      </c>
      <c r="G364" s="25">
        <f>E364/C364*100</f>
        <v>97.709839412835947</v>
      </c>
      <c r="H364" s="49">
        <f t="shared" ref="H364:AE364" si="163">H336+H309</f>
        <v>82.7</v>
      </c>
      <c r="I364" s="49">
        <f t="shared" si="163"/>
        <v>33.200000000000003</v>
      </c>
      <c r="J364" s="49">
        <f t="shared" si="163"/>
        <v>157.19999999999999</v>
      </c>
      <c r="K364" s="49">
        <f t="shared" si="163"/>
        <v>59.5</v>
      </c>
      <c r="L364" s="49">
        <f t="shared" si="163"/>
        <v>157.19999999999999</v>
      </c>
      <c r="M364" s="49">
        <f t="shared" si="163"/>
        <v>108.1</v>
      </c>
      <c r="N364" s="49">
        <f t="shared" si="163"/>
        <v>157.19999999999999</v>
      </c>
      <c r="O364" s="49">
        <f t="shared" si="163"/>
        <v>125.4</v>
      </c>
      <c r="P364" s="49">
        <f t="shared" si="163"/>
        <v>124.1</v>
      </c>
      <c r="Q364" s="49">
        <f t="shared" si="163"/>
        <v>123</v>
      </c>
      <c r="R364" s="49">
        <f t="shared" si="163"/>
        <v>41.4</v>
      </c>
      <c r="S364" s="49">
        <f t="shared" si="163"/>
        <v>86.2</v>
      </c>
      <c r="T364" s="49">
        <f t="shared" si="163"/>
        <v>68.2</v>
      </c>
      <c r="U364" s="49">
        <f t="shared" si="163"/>
        <v>68.2</v>
      </c>
      <c r="V364" s="49">
        <f t="shared" si="163"/>
        <v>605.4</v>
      </c>
      <c r="W364" s="49">
        <f t="shared" si="163"/>
        <v>605.4</v>
      </c>
      <c r="X364" s="49">
        <f t="shared" si="163"/>
        <v>91</v>
      </c>
      <c r="Y364" s="49">
        <f t="shared" si="163"/>
        <v>89.8</v>
      </c>
      <c r="Z364" s="49">
        <f t="shared" si="163"/>
        <v>157.19999999999999</v>
      </c>
      <c r="AA364" s="49">
        <f t="shared" si="163"/>
        <v>167.8</v>
      </c>
      <c r="AB364" s="49">
        <f t="shared" si="163"/>
        <v>140.69999999999999</v>
      </c>
      <c r="AC364" s="49">
        <f t="shared" si="163"/>
        <v>133.5</v>
      </c>
      <c r="AD364" s="49">
        <f t="shared" si="163"/>
        <v>29.799999999999983</v>
      </c>
      <c r="AE364" s="49">
        <f t="shared" si="163"/>
        <v>170.5</v>
      </c>
      <c r="AF364" s="42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19" t="s">
        <v>28</v>
      </c>
      <c r="B365" s="49">
        <f t="shared" ref="B365:E366" si="164">B337+B310+B285</f>
        <v>21333</v>
      </c>
      <c r="C365" s="49">
        <f t="shared" si="164"/>
        <v>21333</v>
      </c>
      <c r="D365" s="49">
        <f t="shared" si="164"/>
        <v>20558.899999999998</v>
      </c>
      <c r="E365" s="49">
        <f t="shared" si="164"/>
        <v>20558.899999999998</v>
      </c>
      <c r="F365" s="25">
        <f>E365/B365*100</f>
        <v>96.371349552336753</v>
      </c>
      <c r="G365" s="25">
        <f>E365/C365*100</f>
        <v>96.371349552336753</v>
      </c>
      <c r="H365" s="49">
        <f t="shared" ref="H365:AE366" si="165">H337+H310+H285</f>
        <v>1550.4</v>
      </c>
      <c r="I365" s="49">
        <f t="shared" si="165"/>
        <v>622.70000000000005</v>
      </c>
      <c r="J365" s="49">
        <f t="shared" si="165"/>
        <v>2945.7</v>
      </c>
      <c r="K365" s="49">
        <f t="shared" si="165"/>
        <v>1114.0999999999999</v>
      </c>
      <c r="L365" s="49">
        <f t="shared" si="165"/>
        <v>2945.7</v>
      </c>
      <c r="M365" s="49">
        <f t="shared" si="165"/>
        <v>2025.1</v>
      </c>
      <c r="N365" s="49">
        <f t="shared" si="165"/>
        <v>2945.7</v>
      </c>
      <c r="O365" s="49">
        <f t="shared" si="165"/>
        <v>2350.6</v>
      </c>
      <c r="P365" s="49">
        <f t="shared" si="165"/>
        <v>2325.6</v>
      </c>
      <c r="Q365" s="49">
        <f t="shared" si="165"/>
        <v>2875</v>
      </c>
      <c r="R365" s="49">
        <f t="shared" si="165"/>
        <v>775.2</v>
      </c>
      <c r="S365" s="49">
        <f t="shared" si="165"/>
        <v>1045.5</v>
      </c>
      <c r="T365" s="49">
        <f t="shared" si="165"/>
        <v>0</v>
      </c>
      <c r="U365" s="49">
        <f t="shared" si="165"/>
        <v>0</v>
      </c>
      <c r="V365" s="49">
        <f t="shared" si="165"/>
        <v>0</v>
      </c>
      <c r="W365" s="49">
        <f t="shared" si="165"/>
        <v>0</v>
      </c>
      <c r="X365" s="49">
        <f t="shared" si="165"/>
        <v>1705.4</v>
      </c>
      <c r="Y365" s="49">
        <f t="shared" si="165"/>
        <v>1681.4</v>
      </c>
      <c r="Z365" s="49">
        <f t="shared" si="165"/>
        <v>2945.7</v>
      </c>
      <c r="AA365" s="49">
        <f t="shared" si="165"/>
        <v>3146.6</v>
      </c>
      <c r="AB365" s="49">
        <f t="shared" si="165"/>
        <v>2635.6</v>
      </c>
      <c r="AC365" s="49">
        <f t="shared" si="165"/>
        <v>2500.6</v>
      </c>
      <c r="AD365" s="49">
        <f t="shared" si="165"/>
        <v>558</v>
      </c>
      <c r="AE365" s="49">
        <f t="shared" si="165"/>
        <v>3197.3</v>
      </c>
      <c r="AF365" s="42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18.75" x14ac:dyDescent="0.3">
      <c r="A366" s="19" t="s">
        <v>29</v>
      </c>
      <c r="B366" s="49">
        <f t="shared" si="164"/>
        <v>0</v>
      </c>
      <c r="C366" s="49">
        <f t="shared" si="164"/>
        <v>0</v>
      </c>
      <c r="D366" s="49">
        <f t="shared" si="164"/>
        <v>0</v>
      </c>
      <c r="E366" s="49">
        <f t="shared" si="164"/>
        <v>0</v>
      </c>
      <c r="F366" s="120">
        <f>IFERROR(E366/B366*100,0)</f>
        <v>0</v>
      </c>
      <c r="G366" s="120">
        <f>IFERROR(E366/C366*100,0)</f>
        <v>0</v>
      </c>
      <c r="H366" s="49">
        <f t="shared" si="165"/>
        <v>0</v>
      </c>
      <c r="I366" s="49">
        <f t="shared" si="165"/>
        <v>0</v>
      </c>
      <c r="J366" s="49">
        <f t="shared" si="165"/>
        <v>0</v>
      </c>
      <c r="K366" s="49">
        <f t="shared" si="165"/>
        <v>0</v>
      </c>
      <c r="L366" s="49">
        <f t="shared" si="165"/>
        <v>0</v>
      </c>
      <c r="M366" s="49">
        <f t="shared" si="165"/>
        <v>0</v>
      </c>
      <c r="N366" s="49">
        <f t="shared" si="165"/>
        <v>0</v>
      </c>
      <c r="O366" s="49">
        <f t="shared" si="165"/>
        <v>0</v>
      </c>
      <c r="P366" s="49">
        <f t="shared" si="165"/>
        <v>0</v>
      </c>
      <c r="Q366" s="49">
        <f t="shared" si="165"/>
        <v>0</v>
      </c>
      <c r="R366" s="49">
        <f t="shared" si="165"/>
        <v>0</v>
      </c>
      <c r="S366" s="49">
        <f t="shared" si="165"/>
        <v>0</v>
      </c>
      <c r="T366" s="49">
        <f t="shared" si="165"/>
        <v>0</v>
      </c>
      <c r="U366" s="49">
        <f t="shared" si="165"/>
        <v>0</v>
      </c>
      <c r="V366" s="49">
        <f t="shared" si="165"/>
        <v>0</v>
      </c>
      <c r="W366" s="49">
        <f t="shared" si="165"/>
        <v>0</v>
      </c>
      <c r="X366" s="49">
        <f t="shared" si="165"/>
        <v>0</v>
      </c>
      <c r="Y366" s="49">
        <f t="shared" si="165"/>
        <v>0</v>
      </c>
      <c r="Z366" s="49">
        <f t="shared" si="165"/>
        <v>0</v>
      </c>
      <c r="AA366" s="49">
        <f t="shared" si="165"/>
        <v>0</v>
      </c>
      <c r="AB366" s="49">
        <f t="shared" si="165"/>
        <v>0</v>
      </c>
      <c r="AC366" s="49">
        <f t="shared" si="165"/>
        <v>0</v>
      </c>
      <c r="AD366" s="49">
        <f t="shared" si="165"/>
        <v>0</v>
      </c>
      <c r="AE366" s="49">
        <f t="shared" si="165"/>
        <v>0</v>
      </c>
      <c r="AF366" s="42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18.75" x14ac:dyDescent="0.3">
      <c r="A367" s="102" t="s">
        <v>126</v>
      </c>
      <c r="B367" s="103"/>
      <c r="C367" s="103"/>
      <c r="D367" s="103"/>
      <c r="E367" s="103"/>
      <c r="F367" s="104"/>
      <c r="G367" s="104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42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105" t="s">
        <v>117</v>
      </c>
      <c r="B368" s="103">
        <f>B369+B370+B371+B372</f>
        <v>319488.58999999997</v>
      </c>
      <c r="C368" s="103">
        <f>C369+C370+C371+C372</f>
        <v>319488.58999999997</v>
      </c>
      <c r="D368" s="103">
        <f>D369+D370+D371+D372</f>
        <v>319480.39999999997</v>
      </c>
      <c r="E368" s="103">
        <f>E369+E370+E371+E372</f>
        <v>319480.39999999997</v>
      </c>
      <c r="F368" s="103">
        <f>IFERROR(E368/B368*100,0)</f>
        <v>99.997436528171477</v>
      </c>
      <c r="G368" s="103">
        <f>IFERROR(E368/C368*100,0)</f>
        <v>99.997436528171477</v>
      </c>
      <c r="H368" s="103">
        <f>H369+H370+H371+H372</f>
        <v>0</v>
      </c>
      <c r="I368" s="103">
        <f t="shared" ref="I368:AE368" si="166">I369+I370+I371+I372</f>
        <v>0</v>
      </c>
      <c r="J368" s="103">
        <f t="shared" si="166"/>
        <v>0</v>
      </c>
      <c r="K368" s="103">
        <f t="shared" si="166"/>
        <v>0</v>
      </c>
      <c r="L368" s="103">
        <f t="shared" si="166"/>
        <v>0</v>
      </c>
      <c r="M368" s="103">
        <f t="shared" si="166"/>
        <v>0</v>
      </c>
      <c r="N368" s="103">
        <f t="shared" si="166"/>
        <v>0</v>
      </c>
      <c r="O368" s="103">
        <f t="shared" si="166"/>
        <v>0</v>
      </c>
      <c r="P368" s="103">
        <f t="shared" si="166"/>
        <v>0</v>
      </c>
      <c r="Q368" s="103">
        <f t="shared" si="166"/>
        <v>0</v>
      </c>
      <c r="R368" s="103">
        <f t="shared" si="166"/>
        <v>0</v>
      </c>
      <c r="S368" s="103">
        <f t="shared" si="166"/>
        <v>0</v>
      </c>
      <c r="T368" s="103">
        <f t="shared" si="166"/>
        <v>5063.5999999999995</v>
      </c>
      <c r="U368" s="103">
        <f t="shared" si="166"/>
        <v>5063.5999999999995</v>
      </c>
      <c r="V368" s="103">
        <f t="shared" si="166"/>
        <v>2011.4</v>
      </c>
      <c r="W368" s="103">
        <f t="shared" si="166"/>
        <v>2011.4</v>
      </c>
      <c r="X368" s="103">
        <f t="shared" si="166"/>
        <v>14196.800000000001</v>
      </c>
      <c r="Y368" s="103">
        <f t="shared" si="166"/>
        <v>0</v>
      </c>
      <c r="Z368" s="103">
        <f t="shared" si="166"/>
        <v>0</v>
      </c>
      <c r="AA368" s="103">
        <f t="shared" si="166"/>
        <v>0</v>
      </c>
      <c r="AB368" s="103">
        <f t="shared" si="166"/>
        <v>11503.3</v>
      </c>
      <c r="AC368" s="103">
        <f t="shared" si="166"/>
        <v>0</v>
      </c>
      <c r="AD368" s="103">
        <f t="shared" si="166"/>
        <v>286713.49</v>
      </c>
      <c r="AE368" s="103">
        <f t="shared" si="166"/>
        <v>312405.39999999997</v>
      </c>
      <c r="AF368" s="42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18.75" x14ac:dyDescent="0.3">
      <c r="A369" s="105" t="s">
        <v>28</v>
      </c>
      <c r="B369" s="97">
        <f>B271+B337</f>
        <v>0</v>
      </c>
      <c r="C369" s="97">
        <f>C271+C337</f>
        <v>0</v>
      </c>
      <c r="D369" s="97">
        <f>D271+D337</f>
        <v>0</v>
      </c>
      <c r="E369" s="97">
        <f>E271+E337</f>
        <v>0</v>
      </c>
      <c r="F369" s="119">
        <f>IFERROR(E369/B369*100,0)</f>
        <v>0</v>
      </c>
      <c r="G369" s="119">
        <f>IFERROR(E369/C369*100,0)</f>
        <v>0</v>
      </c>
      <c r="H369" s="97">
        <f t="shared" ref="H369:AE369" si="167">H271+H337</f>
        <v>0</v>
      </c>
      <c r="I369" s="97">
        <f t="shared" si="167"/>
        <v>0</v>
      </c>
      <c r="J369" s="97">
        <f t="shared" si="167"/>
        <v>0</v>
      </c>
      <c r="K369" s="97">
        <f t="shared" si="167"/>
        <v>0</v>
      </c>
      <c r="L369" s="97">
        <f t="shared" si="167"/>
        <v>0</v>
      </c>
      <c r="M369" s="97">
        <f t="shared" si="167"/>
        <v>0</v>
      </c>
      <c r="N369" s="97">
        <f t="shared" si="167"/>
        <v>0</v>
      </c>
      <c r="O369" s="97">
        <f t="shared" si="167"/>
        <v>0</v>
      </c>
      <c r="P369" s="97">
        <f t="shared" si="167"/>
        <v>0</v>
      </c>
      <c r="Q369" s="97">
        <f t="shared" si="167"/>
        <v>0</v>
      </c>
      <c r="R369" s="97">
        <f t="shared" si="167"/>
        <v>0</v>
      </c>
      <c r="S369" s="97">
        <f t="shared" si="167"/>
        <v>0</v>
      </c>
      <c r="T369" s="97">
        <f t="shared" si="167"/>
        <v>0</v>
      </c>
      <c r="U369" s="97">
        <f t="shared" si="167"/>
        <v>0</v>
      </c>
      <c r="V369" s="97">
        <f t="shared" si="167"/>
        <v>0</v>
      </c>
      <c r="W369" s="97">
        <f t="shared" si="167"/>
        <v>0</v>
      </c>
      <c r="X369" s="97">
        <f t="shared" si="167"/>
        <v>0</v>
      </c>
      <c r="Y369" s="97">
        <f t="shared" si="167"/>
        <v>0</v>
      </c>
      <c r="Z369" s="97">
        <f t="shared" si="167"/>
        <v>0</v>
      </c>
      <c r="AA369" s="97">
        <f t="shared" si="167"/>
        <v>0</v>
      </c>
      <c r="AB369" s="97">
        <f t="shared" si="167"/>
        <v>0</v>
      </c>
      <c r="AC369" s="97">
        <f t="shared" si="167"/>
        <v>0</v>
      </c>
      <c r="AD369" s="97">
        <f t="shared" si="167"/>
        <v>0</v>
      </c>
      <c r="AE369" s="97">
        <f t="shared" si="167"/>
        <v>0</v>
      </c>
      <c r="AF369" s="42"/>
      <c r="AG369" s="15"/>
      <c r="AH369" s="15"/>
      <c r="AI369" s="15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:62" ht="18.75" x14ac:dyDescent="0.3">
      <c r="A370" s="105" t="s">
        <v>26</v>
      </c>
      <c r="B370" s="97">
        <f t="shared" ref="B370:E371" si="168">B268+B334</f>
        <v>283779.08999999997</v>
      </c>
      <c r="C370" s="97">
        <f t="shared" si="168"/>
        <v>283779.08999999997</v>
      </c>
      <c r="D370" s="97">
        <f t="shared" si="168"/>
        <v>283779.09999999998</v>
      </c>
      <c r="E370" s="97">
        <f t="shared" si="168"/>
        <v>283779.09999999998</v>
      </c>
      <c r="F370" s="119">
        <f>IFERROR(E370/B370*100,0)</f>
        <v>100.00000352386782</v>
      </c>
      <c r="G370" s="119">
        <f>IFERROR(E370/C370*100,0)</f>
        <v>100.00000352386782</v>
      </c>
      <c r="H370" s="97">
        <f t="shared" ref="H370:AE371" si="169">H268+H334</f>
        <v>0</v>
      </c>
      <c r="I370" s="97">
        <f t="shared" si="169"/>
        <v>0</v>
      </c>
      <c r="J370" s="97">
        <f t="shared" si="169"/>
        <v>0</v>
      </c>
      <c r="K370" s="97">
        <f t="shared" si="169"/>
        <v>0</v>
      </c>
      <c r="L370" s="97">
        <f t="shared" si="169"/>
        <v>0</v>
      </c>
      <c r="M370" s="97">
        <f t="shared" si="169"/>
        <v>0</v>
      </c>
      <c r="N370" s="97">
        <f t="shared" si="169"/>
        <v>0</v>
      </c>
      <c r="O370" s="97">
        <f t="shared" si="169"/>
        <v>0</v>
      </c>
      <c r="P370" s="97">
        <f t="shared" si="169"/>
        <v>0</v>
      </c>
      <c r="Q370" s="97">
        <f t="shared" si="169"/>
        <v>0</v>
      </c>
      <c r="R370" s="97">
        <f t="shared" si="169"/>
        <v>0</v>
      </c>
      <c r="S370" s="97">
        <f t="shared" si="169"/>
        <v>0</v>
      </c>
      <c r="T370" s="97">
        <f t="shared" si="169"/>
        <v>1208.3</v>
      </c>
      <c r="U370" s="97">
        <f t="shared" si="169"/>
        <v>1208.3</v>
      </c>
      <c r="V370" s="97">
        <f t="shared" si="169"/>
        <v>1406</v>
      </c>
      <c r="W370" s="97">
        <f t="shared" si="169"/>
        <v>1406</v>
      </c>
      <c r="X370" s="97">
        <f t="shared" si="169"/>
        <v>12777.1</v>
      </c>
      <c r="Y370" s="97">
        <f t="shared" si="169"/>
        <v>0</v>
      </c>
      <c r="Z370" s="97">
        <f t="shared" si="169"/>
        <v>0</v>
      </c>
      <c r="AA370" s="97">
        <f t="shared" si="169"/>
        <v>0</v>
      </c>
      <c r="AB370" s="97">
        <f t="shared" si="169"/>
        <v>10353</v>
      </c>
      <c r="AC370" s="97">
        <f t="shared" si="169"/>
        <v>0</v>
      </c>
      <c r="AD370" s="97">
        <f t="shared" si="169"/>
        <v>258034.69</v>
      </c>
      <c r="AE370" s="97">
        <f t="shared" si="169"/>
        <v>281164.79999999999</v>
      </c>
      <c r="AF370" s="42"/>
      <c r="AG370" s="15"/>
      <c r="AH370" s="15"/>
      <c r="AI370" s="15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:62" ht="18.75" x14ac:dyDescent="0.3">
      <c r="A371" s="105" t="s">
        <v>27</v>
      </c>
      <c r="B371" s="97">
        <f t="shared" si="168"/>
        <v>35709.5</v>
      </c>
      <c r="C371" s="97">
        <f t="shared" si="168"/>
        <v>35709.5</v>
      </c>
      <c r="D371" s="97">
        <f t="shared" si="168"/>
        <v>35701.299999999996</v>
      </c>
      <c r="E371" s="97">
        <f t="shared" si="168"/>
        <v>35701.299999999996</v>
      </c>
      <c r="F371" s="119">
        <f>IFERROR(E371/B371*100,0)</f>
        <v>99.977036922947661</v>
      </c>
      <c r="G371" s="119">
        <f>IFERROR(E371/C371*100,0)</f>
        <v>99.977036922947661</v>
      </c>
      <c r="H371" s="97">
        <f t="shared" si="169"/>
        <v>0</v>
      </c>
      <c r="I371" s="97">
        <f t="shared" si="169"/>
        <v>0</v>
      </c>
      <c r="J371" s="97">
        <f t="shared" si="169"/>
        <v>0</v>
      </c>
      <c r="K371" s="97">
        <f t="shared" si="169"/>
        <v>0</v>
      </c>
      <c r="L371" s="97">
        <f t="shared" si="169"/>
        <v>0</v>
      </c>
      <c r="M371" s="97">
        <f t="shared" si="169"/>
        <v>0</v>
      </c>
      <c r="N371" s="97">
        <f t="shared" si="169"/>
        <v>0</v>
      </c>
      <c r="O371" s="97">
        <f t="shared" si="169"/>
        <v>0</v>
      </c>
      <c r="P371" s="97">
        <f t="shared" si="169"/>
        <v>0</v>
      </c>
      <c r="Q371" s="97">
        <f t="shared" si="169"/>
        <v>0</v>
      </c>
      <c r="R371" s="97">
        <f t="shared" si="169"/>
        <v>0</v>
      </c>
      <c r="S371" s="97">
        <f t="shared" si="169"/>
        <v>0</v>
      </c>
      <c r="T371" s="97">
        <f t="shared" si="169"/>
        <v>3855.2999999999997</v>
      </c>
      <c r="U371" s="97">
        <f t="shared" si="169"/>
        <v>3855.2999999999997</v>
      </c>
      <c r="V371" s="97">
        <f t="shared" si="169"/>
        <v>605.4</v>
      </c>
      <c r="W371" s="97">
        <f t="shared" si="169"/>
        <v>605.4</v>
      </c>
      <c r="X371" s="97">
        <f t="shared" si="169"/>
        <v>1419.7</v>
      </c>
      <c r="Y371" s="97">
        <f t="shared" si="169"/>
        <v>0</v>
      </c>
      <c r="Z371" s="97">
        <f t="shared" si="169"/>
        <v>0</v>
      </c>
      <c r="AA371" s="97">
        <f t="shared" si="169"/>
        <v>0</v>
      </c>
      <c r="AB371" s="97">
        <f t="shared" si="169"/>
        <v>1150.3</v>
      </c>
      <c r="AC371" s="97">
        <f t="shared" si="169"/>
        <v>0</v>
      </c>
      <c r="AD371" s="97">
        <f t="shared" si="169"/>
        <v>28678.799999999999</v>
      </c>
      <c r="AE371" s="97">
        <f t="shared" si="169"/>
        <v>31240.6</v>
      </c>
      <c r="AF371" s="42"/>
      <c r="AG371" s="15"/>
      <c r="AH371" s="15"/>
      <c r="AI371" s="15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:62" ht="18.75" x14ac:dyDescent="0.3">
      <c r="A372" s="105" t="s">
        <v>118</v>
      </c>
      <c r="B372" s="97">
        <f>B272+B338</f>
        <v>0</v>
      </c>
      <c r="C372" s="97">
        <f>C272+C338</f>
        <v>0</v>
      </c>
      <c r="D372" s="97">
        <f>D272+D338</f>
        <v>0</v>
      </c>
      <c r="E372" s="97">
        <f>E272+E338</f>
        <v>0</v>
      </c>
      <c r="F372" s="119">
        <f>IFERROR(E372/B372*100,0)</f>
        <v>0</v>
      </c>
      <c r="G372" s="119">
        <f>IFERROR(E372/C372*100,0)</f>
        <v>0</v>
      </c>
      <c r="H372" s="97">
        <f t="shared" ref="H372:AE372" si="170">H272+H338</f>
        <v>0</v>
      </c>
      <c r="I372" s="97">
        <f t="shared" si="170"/>
        <v>0</v>
      </c>
      <c r="J372" s="97">
        <f t="shared" si="170"/>
        <v>0</v>
      </c>
      <c r="K372" s="97">
        <f t="shared" si="170"/>
        <v>0</v>
      </c>
      <c r="L372" s="97">
        <f t="shared" si="170"/>
        <v>0</v>
      </c>
      <c r="M372" s="97">
        <f t="shared" si="170"/>
        <v>0</v>
      </c>
      <c r="N372" s="97">
        <f t="shared" si="170"/>
        <v>0</v>
      </c>
      <c r="O372" s="97">
        <f t="shared" si="170"/>
        <v>0</v>
      </c>
      <c r="P372" s="97">
        <f t="shared" si="170"/>
        <v>0</v>
      </c>
      <c r="Q372" s="97">
        <f t="shared" si="170"/>
        <v>0</v>
      </c>
      <c r="R372" s="97">
        <f t="shared" si="170"/>
        <v>0</v>
      </c>
      <c r="S372" s="97">
        <f t="shared" si="170"/>
        <v>0</v>
      </c>
      <c r="T372" s="97">
        <f t="shared" si="170"/>
        <v>0</v>
      </c>
      <c r="U372" s="97">
        <f t="shared" si="170"/>
        <v>0</v>
      </c>
      <c r="V372" s="97">
        <f t="shared" si="170"/>
        <v>0</v>
      </c>
      <c r="W372" s="97">
        <f t="shared" si="170"/>
        <v>0</v>
      </c>
      <c r="X372" s="97">
        <f t="shared" si="170"/>
        <v>0</v>
      </c>
      <c r="Y372" s="97">
        <f t="shared" si="170"/>
        <v>0</v>
      </c>
      <c r="Z372" s="97">
        <f t="shared" si="170"/>
        <v>0</v>
      </c>
      <c r="AA372" s="97">
        <f t="shared" si="170"/>
        <v>0</v>
      </c>
      <c r="AB372" s="97">
        <f t="shared" si="170"/>
        <v>0</v>
      </c>
      <c r="AC372" s="97">
        <f t="shared" si="170"/>
        <v>0</v>
      </c>
      <c r="AD372" s="97">
        <f t="shared" si="170"/>
        <v>0</v>
      </c>
      <c r="AE372" s="97">
        <f t="shared" si="170"/>
        <v>0</v>
      </c>
      <c r="AF372" s="42"/>
      <c r="AG372" s="15"/>
      <c r="AH372" s="15"/>
      <c r="AI372" s="15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:62" ht="18.75" x14ac:dyDescent="0.3">
      <c r="A373" s="106" t="s">
        <v>127</v>
      </c>
      <c r="B373" s="107"/>
      <c r="C373" s="107"/>
      <c r="D373" s="107"/>
      <c r="E373" s="107"/>
      <c r="F373" s="108"/>
      <c r="G373" s="108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9"/>
      <c r="AE373" s="110"/>
      <c r="AF373" s="42"/>
      <c r="AG373" s="15"/>
      <c r="AH373" s="15"/>
      <c r="AI373" s="15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</row>
    <row r="374" spans="1:62" ht="18.75" x14ac:dyDescent="0.3">
      <c r="A374" s="106" t="s">
        <v>117</v>
      </c>
      <c r="B374" s="110">
        <f>B375+B376+B377+B378</f>
        <v>565866.29999999993</v>
      </c>
      <c r="C374" s="110">
        <f>C375+C376+C377+C378</f>
        <v>565866.29999999993</v>
      </c>
      <c r="D374" s="110">
        <f>D375+D376+D377+D378</f>
        <v>549055.69999999995</v>
      </c>
      <c r="E374" s="110">
        <f>E375+E376+E377+E378</f>
        <v>549055.69999999995</v>
      </c>
      <c r="F374" s="110">
        <f>IFERROR(E374/B374*100,0)</f>
        <v>97.029227575489131</v>
      </c>
      <c r="G374" s="110">
        <f>IFERROR(E374/C374*100,0)</f>
        <v>97.029227575489131</v>
      </c>
      <c r="H374" s="110">
        <f>H375+H376+H377+H378</f>
        <v>41238.699999999997</v>
      </c>
      <c r="I374" s="110">
        <f t="shared" ref="I374:AE374" si="171">I375+I376+I377+I378</f>
        <v>36532.300000000003</v>
      </c>
      <c r="J374" s="110">
        <f t="shared" si="171"/>
        <v>55529.3</v>
      </c>
      <c r="K374" s="110">
        <f t="shared" si="171"/>
        <v>44719</v>
      </c>
      <c r="L374" s="110">
        <f t="shared" si="171"/>
        <v>52664.3</v>
      </c>
      <c r="M374" s="110">
        <f t="shared" si="171"/>
        <v>21681.399999999998</v>
      </c>
      <c r="N374" s="110">
        <f t="shared" si="171"/>
        <v>54495.5</v>
      </c>
      <c r="O374" s="110">
        <f t="shared" si="171"/>
        <v>53220.2</v>
      </c>
      <c r="P374" s="110">
        <f t="shared" si="171"/>
        <v>54352.299999999996</v>
      </c>
      <c r="Q374" s="110">
        <f t="shared" si="171"/>
        <v>57623.600000000006</v>
      </c>
      <c r="R374" s="110">
        <f t="shared" si="171"/>
        <v>43445.200000000004</v>
      </c>
      <c r="S374" s="110">
        <f t="shared" si="171"/>
        <v>39183.099999999991</v>
      </c>
      <c r="T374" s="110">
        <f t="shared" si="171"/>
        <v>69611.600000000006</v>
      </c>
      <c r="U374" s="110">
        <f t="shared" si="171"/>
        <v>65217.200000000004</v>
      </c>
      <c r="V374" s="110">
        <f t="shared" si="171"/>
        <v>18435</v>
      </c>
      <c r="W374" s="110">
        <f t="shared" si="171"/>
        <v>21471.8</v>
      </c>
      <c r="X374" s="110">
        <f t="shared" si="171"/>
        <v>36825.200000000004</v>
      </c>
      <c r="Y374" s="110">
        <f t="shared" si="171"/>
        <v>60242.200000000004</v>
      </c>
      <c r="Z374" s="110">
        <f t="shared" si="171"/>
        <v>56882.499999999993</v>
      </c>
      <c r="AA374" s="110">
        <f t="shared" si="171"/>
        <v>52865.4</v>
      </c>
      <c r="AB374" s="110">
        <f t="shared" si="171"/>
        <v>44280.1</v>
      </c>
      <c r="AC374" s="110">
        <f t="shared" si="171"/>
        <v>21590.5</v>
      </c>
      <c r="AD374" s="110">
        <f t="shared" si="171"/>
        <v>38106.600000000006</v>
      </c>
      <c r="AE374" s="110">
        <f t="shared" si="171"/>
        <v>74706.2</v>
      </c>
      <c r="AF374" s="42"/>
      <c r="AG374" s="15"/>
      <c r="AH374" s="15"/>
      <c r="AI374" s="15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:62" ht="18.75" x14ac:dyDescent="0.3">
      <c r="A375" s="106" t="s">
        <v>28</v>
      </c>
      <c r="B375" s="97">
        <f t="shared" ref="B375:E378" si="172">SUM(B282,B306)</f>
        <v>293030.39999999997</v>
      </c>
      <c r="C375" s="97">
        <f t="shared" si="172"/>
        <v>293030.39999999997</v>
      </c>
      <c r="D375" s="97">
        <f t="shared" si="172"/>
        <v>284258.8</v>
      </c>
      <c r="E375" s="97">
        <f t="shared" si="172"/>
        <v>284258.8</v>
      </c>
      <c r="F375" s="119">
        <f>IFERROR(E375/B375*100,0)</f>
        <v>97.006590442493348</v>
      </c>
      <c r="G375" s="119">
        <f>IFERROR(E375/C375*100,0)</f>
        <v>97.006590442493348</v>
      </c>
      <c r="H375" s="97">
        <f t="shared" ref="H375:AE378" si="173">SUM(H282,H306)</f>
        <v>21353.200000000001</v>
      </c>
      <c r="I375" s="97">
        <f t="shared" si="173"/>
        <v>18560.900000000001</v>
      </c>
      <c r="J375" s="97">
        <f t="shared" si="173"/>
        <v>29158.9</v>
      </c>
      <c r="K375" s="97">
        <f t="shared" si="173"/>
        <v>22886.799999999999</v>
      </c>
      <c r="L375" s="97">
        <f t="shared" si="173"/>
        <v>27726.400000000001</v>
      </c>
      <c r="M375" s="97">
        <f t="shared" si="173"/>
        <v>11799.2</v>
      </c>
      <c r="N375" s="97">
        <f t="shared" si="173"/>
        <v>28642</v>
      </c>
      <c r="O375" s="97">
        <f t="shared" si="173"/>
        <v>27722.699999999997</v>
      </c>
      <c r="P375" s="97">
        <f t="shared" si="173"/>
        <v>28276.899999999998</v>
      </c>
      <c r="Q375" s="97">
        <f t="shared" si="173"/>
        <v>30187.8</v>
      </c>
      <c r="R375" s="97">
        <f t="shared" si="173"/>
        <v>22089.5</v>
      </c>
      <c r="S375" s="97">
        <f t="shared" si="173"/>
        <v>20071.199999999997</v>
      </c>
      <c r="T375" s="97">
        <f t="shared" si="173"/>
        <v>34805.800000000003</v>
      </c>
      <c r="U375" s="97">
        <f t="shared" si="173"/>
        <v>32608.600000000002</v>
      </c>
      <c r="V375" s="97">
        <f t="shared" si="173"/>
        <v>9217.5</v>
      </c>
      <c r="W375" s="97">
        <f t="shared" si="173"/>
        <v>10735.9</v>
      </c>
      <c r="X375" s="97">
        <f t="shared" si="173"/>
        <v>19219.8</v>
      </c>
      <c r="Y375" s="97">
        <f t="shared" si="173"/>
        <v>30916.9</v>
      </c>
      <c r="Z375" s="97">
        <f t="shared" si="173"/>
        <v>29835.5</v>
      </c>
      <c r="AA375" s="97">
        <f t="shared" si="173"/>
        <v>27922.1</v>
      </c>
      <c r="AB375" s="97">
        <f t="shared" si="173"/>
        <v>23387.499999999996</v>
      </c>
      <c r="AC375" s="97">
        <f t="shared" si="173"/>
        <v>11978.800000000001</v>
      </c>
      <c r="AD375" s="97">
        <f t="shared" si="173"/>
        <v>19317.400000000001</v>
      </c>
      <c r="AE375" s="97">
        <f t="shared" si="173"/>
        <v>38866.5</v>
      </c>
      <c r="AF375" s="42"/>
      <c r="AG375" s="15"/>
      <c r="AH375" s="15"/>
      <c r="AI375" s="15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:62" ht="18.75" x14ac:dyDescent="0.3">
      <c r="A376" s="106" t="s">
        <v>26</v>
      </c>
      <c r="B376" s="97">
        <f t="shared" si="172"/>
        <v>141848.5</v>
      </c>
      <c r="C376" s="97">
        <f t="shared" si="172"/>
        <v>141848.5</v>
      </c>
      <c r="D376" s="97">
        <f t="shared" si="172"/>
        <v>137386.19999999998</v>
      </c>
      <c r="E376" s="97">
        <f t="shared" si="172"/>
        <v>137386.19999999998</v>
      </c>
      <c r="F376" s="119">
        <f>IFERROR(E376/B376*100,0)</f>
        <v>96.854178930337639</v>
      </c>
      <c r="G376" s="119">
        <f>IFERROR(E376/C376*100,0)</f>
        <v>96.854178930337639</v>
      </c>
      <c r="H376" s="97">
        <f t="shared" si="173"/>
        <v>11867.6</v>
      </c>
      <c r="I376" s="97">
        <f t="shared" si="173"/>
        <v>10733.7</v>
      </c>
      <c r="J376" s="97">
        <f t="shared" si="173"/>
        <v>16848</v>
      </c>
      <c r="K376" s="97">
        <f t="shared" si="173"/>
        <v>14609.4</v>
      </c>
      <c r="L376" s="97">
        <f t="shared" si="173"/>
        <v>15995</v>
      </c>
      <c r="M376" s="97">
        <f t="shared" si="173"/>
        <v>5350.3</v>
      </c>
      <c r="N376" s="97">
        <f t="shared" si="173"/>
        <v>15800</v>
      </c>
      <c r="O376" s="97">
        <f t="shared" si="173"/>
        <v>15407.1</v>
      </c>
      <c r="P376" s="97">
        <f t="shared" si="173"/>
        <v>15129</v>
      </c>
      <c r="Q376" s="97">
        <f t="shared" si="173"/>
        <v>16379.5</v>
      </c>
      <c r="R376" s="97">
        <f t="shared" si="173"/>
        <v>10233.1</v>
      </c>
      <c r="S376" s="97">
        <f t="shared" si="173"/>
        <v>9523.2999999999993</v>
      </c>
      <c r="T376" s="97">
        <f t="shared" si="173"/>
        <v>0</v>
      </c>
      <c r="U376" s="97">
        <f t="shared" si="173"/>
        <v>0</v>
      </c>
      <c r="V376" s="97">
        <f t="shared" si="173"/>
        <v>0</v>
      </c>
      <c r="W376" s="97">
        <f t="shared" si="173"/>
        <v>0</v>
      </c>
      <c r="X376" s="97">
        <f t="shared" si="173"/>
        <v>10868.1</v>
      </c>
      <c r="Y376" s="97">
        <f t="shared" si="173"/>
        <v>19228.599999999999</v>
      </c>
      <c r="Z376" s="97">
        <f t="shared" si="173"/>
        <v>15714.7</v>
      </c>
      <c r="AA376" s="97">
        <f t="shared" si="173"/>
        <v>18280</v>
      </c>
      <c r="AB376" s="97">
        <f t="shared" si="173"/>
        <v>14934</v>
      </c>
      <c r="AC376" s="97">
        <f t="shared" si="173"/>
        <v>5604.2</v>
      </c>
      <c r="AD376" s="97">
        <f t="shared" si="173"/>
        <v>14459</v>
      </c>
      <c r="AE376" s="97">
        <f t="shared" si="173"/>
        <v>22270.1</v>
      </c>
      <c r="AF376" s="42"/>
      <c r="AG376" s="15"/>
      <c r="AH376" s="15"/>
      <c r="AI376" s="15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:62" ht="18.75" x14ac:dyDescent="0.3">
      <c r="A377" s="106" t="s">
        <v>27</v>
      </c>
      <c r="B377" s="97">
        <f t="shared" si="172"/>
        <v>129848.9</v>
      </c>
      <c r="C377" s="97">
        <f t="shared" si="172"/>
        <v>129848.9</v>
      </c>
      <c r="D377" s="97">
        <f t="shared" si="172"/>
        <v>126313.70000000001</v>
      </c>
      <c r="E377" s="97">
        <f t="shared" si="172"/>
        <v>126313.70000000001</v>
      </c>
      <c r="F377" s="119">
        <f>IFERROR(E377/B377*100,0)</f>
        <v>97.277450944905979</v>
      </c>
      <c r="G377" s="119">
        <f>IFERROR(E377/C377*100,0)</f>
        <v>97.277450944905979</v>
      </c>
      <c r="H377" s="97">
        <f t="shared" si="173"/>
        <v>7935.2000000000007</v>
      </c>
      <c r="I377" s="97">
        <f t="shared" si="173"/>
        <v>7204.5</v>
      </c>
      <c r="J377" s="97">
        <f t="shared" si="173"/>
        <v>9365.2000000000007</v>
      </c>
      <c r="K377" s="97">
        <f t="shared" si="173"/>
        <v>7163.3</v>
      </c>
      <c r="L377" s="97">
        <f t="shared" si="173"/>
        <v>8785.7000000000007</v>
      </c>
      <c r="M377" s="97">
        <f t="shared" si="173"/>
        <v>4423.8</v>
      </c>
      <c r="N377" s="97">
        <f t="shared" si="173"/>
        <v>9896.2999999999993</v>
      </c>
      <c r="O377" s="97">
        <f t="shared" si="173"/>
        <v>9965</v>
      </c>
      <c r="P377" s="97">
        <f t="shared" si="173"/>
        <v>10822.3</v>
      </c>
      <c r="Q377" s="97">
        <f t="shared" si="173"/>
        <v>10933.3</v>
      </c>
      <c r="R377" s="97">
        <f t="shared" si="173"/>
        <v>11081.2</v>
      </c>
      <c r="S377" s="97">
        <f t="shared" si="173"/>
        <v>9502.4</v>
      </c>
      <c r="T377" s="97">
        <f t="shared" si="173"/>
        <v>34805.800000000003</v>
      </c>
      <c r="U377" s="97">
        <f t="shared" si="173"/>
        <v>32608.600000000002</v>
      </c>
      <c r="V377" s="97">
        <f t="shared" si="173"/>
        <v>9217.5</v>
      </c>
      <c r="W377" s="97">
        <f t="shared" si="173"/>
        <v>10735.9</v>
      </c>
      <c r="X377" s="97">
        <f t="shared" si="173"/>
        <v>6646.3</v>
      </c>
      <c r="Y377" s="97">
        <f t="shared" si="173"/>
        <v>10006.9</v>
      </c>
      <c r="Z377" s="97">
        <f t="shared" si="173"/>
        <v>11175.1</v>
      </c>
      <c r="AA377" s="97">
        <f t="shared" si="173"/>
        <v>6495.5</v>
      </c>
      <c r="AB377" s="97">
        <f t="shared" si="173"/>
        <v>5817.9</v>
      </c>
      <c r="AC377" s="97">
        <f t="shared" si="173"/>
        <v>3874</v>
      </c>
      <c r="AD377" s="97">
        <f t="shared" si="173"/>
        <v>4300.3999999999996</v>
      </c>
      <c r="AE377" s="97">
        <f t="shared" si="173"/>
        <v>13399.099999999999</v>
      </c>
      <c r="AF377" s="42"/>
      <c r="AG377" s="15"/>
      <c r="AH377" s="15"/>
      <c r="AI377" s="15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:62" ht="18.75" x14ac:dyDescent="0.3">
      <c r="A378" s="106" t="s">
        <v>118</v>
      </c>
      <c r="B378" s="97">
        <f t="shared" si="172"/>
        <v>1138.5</v>
      </c>
      <c r="C378" s="97">
        <f t="shared" si="172"/>
        <v>1138.5</v>
      </c>
      <c r="D378" s="97">
        <f t="shared" si="172"/>
        <v>1097</v>
      </c>
      <c r="E378" s="97">
        <f t="shared" si="172"/>
        <v>1097</v>
      </c>
      <c r="F378" s="119">
        <f>IFERROR(E378/B378*100,0)</f>
        <v>96.354852876592005</v>
      </c>
      <c r="G378" s="119">
        <f>IFERROR(E378/C378*100,0)</f>
        <v>96.354852876592005</v>
      </c>
      <c r="H378" s="97">
        <f t="shared" si="173"/>
        <v>82.7</v>
      </c>
      <c r="I378" s="97">
        <f t="shared" si="173"/>
        <v>33.200000000000003</v>
      </c>
      <c r="J378" s="97">
        <f t="shared" si="173"/>
        <v>157.19999999999999</v>
      </c>
      <c r="K378" s="97">
        <f t="shared" si="173"/>
        <v>59.5</v>
      </c>
      <c r="L378" s="97">
        <f t="shared" si="173"/>
        <v>157.19999999999999</v>
      </c>
      <c r="M378" s="97">
        <f t="shared" si="173"/>
        <v>108.1</v>
      </c>
      <c r="N378" s="97">
        <f t="shared" si="173"/>
        <v>157.19999999999999</v>
      </c>
      <c r="O378" s="97">
        <f t="shared" si="173"/>
        <v>125.4</v>
      </c>
      <c r="P378" s="97">
        <f t="shared" si="173"/>
        <v>124.1</v>
      </c>
      <c r="Q378" s="97">
        <f t="shared" si="173"/>
        <v>123</v>
      </c>
      <c r="R378" s="97">
        <f t="shared" si="173"/>
        <v>41.4</v>
      </c>
      <c r="S378" s="97">
        <f t="shared" si="173"/>
        <v>86.2</v>
      </c>
      <c r="T378" s="97">
        <f t="shared" si="173"/>
        <v>0</v>
      </c>
      <c r="U378" s="97">
        <f t="shared" si="173"/>
        <v>0</v>
      </c>
      <c r="V378" s="97">
        <f t="shared" si="173"/>
        <v>0</v>
      </c>
      <c r="W378" s="97">
        <f t="shared" si="173"/>
        <v>0</v>
      </c>
      <c r="X378" s="97">
        <f t="shared" si="173"/>
        <v>91</v>
      </c>
      <c r="Y378" s="97">
        <f t="shared" si="173"/>
        <v>89.8</v>
      </c>
      <c r="Z378" s="97">
        <f t="shared" si="173"/>
        <v>157.19999999999999</v>
      </c>
      <c r="AA378" s="97">
        <f t="shared" si="173"/>
        <v>167.8</v>
      </c>
      <c r="AB378" s="97">
        <f t="shared" si="173"/>
        <v>140.69999999999999</v>
      </c>
      <c r="AC378" s="97">
        <f t="shared" si="173"/>
        <v>133.5</v>
      </c>
      <c r="AD378" s="97">
        <f t="shared" si="173"/>
        <v>29.799999999999983</v>
      </c>
      <c r="AE378" s="97">
        <f t="shared" si="173"/>
        <v>170.5</v>
      </c>
      <c r="AF378" s="42"/>
      <c r="AG378" s="15"/>
      <c r="AH378" s="15"/>
      <c r="AI378" s="15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:62" ht="47.25" customHeight="1" x14ac:dyDescent="0.25">
      <c r="A379" s="83" t="s">
        <v>42</v>
      </c>
      <c r="B379" s="154">
        <f>B380+B381+B383+B384</f>
        <v>3117316.39</v>
      </c>
      <c r="C379" s="13">
        <f>C380+C381+C383+C384</f>
        <v>3117316.39</v>
      </c>
      <c r="D379" s="13">
        <f>D380+D381+D383+D384</f>
        <v>3080304.84</v>
      </c>
      <c r="E379" s="13">
        <f>E380+E381+E383+E384</f>
        <v>3080304.84</v>
      </c>
      <c r="F379" s="25">
        <f>E379/B379*100</f>
        <v>98.81271114735965</v>
      </c>
      <c r="G379" s="25">
        <f>E379/C379*100</f>
        <v>98.81271114735965</v>
      </c>
      <c r="H379" s="13">
        <f>H380+H381+H383+H384</f>
        <v>202781.90000000002</v>
      </c>
      <c r="I379" s="13">
        <f t="shared" ref="I379:AE379" si="174">I380+I381+I383+I384</f>
        <v>195877.69999999998</v>
      </c>
      <c r="J379" s="13">
        <f t="shared" si="174"/>
        <v>280589.7</v>
      </c>
      <c r="K379" s="13">
        <f t="shared" si="174"/>
        <v>266502.09999999998</v>
      </c>
      <c r="L379" s="13">
        <f t="shared" si="174"/>
        <v>255247</v>
      </c>
      <c r="M379" s="13">
        <f t="shared" si="174"/>
        <v>236109.8</v>
      </c>
      <c r="N379" s="13">
        <f t="shared" si="174"/>
        <v>259190.49999999997</v>
      </c>
      <c r="O379" s="13">
        <f t="shared" si="174"/>
        <v>256505.69999999998</v>
      </c>
      <c r="P379" s="13">
        <f t="shared" si="174"/>
        <v>457684.4</v>
      </c>
      <c r="Q379" s="13">
        <f t="shared" si="174"/>
        <v>451994.5</v>
      </c>
      <c r="R379" s="13">
        <f t="shared" si="174"/>
        <v>253094.40000000002</v>
      </c>
      <c r="S379" s="13">
        <f t="shared" si="174"/>
        <v>230011.8</v>
      </c>
      <c r="T379" s="13">
        <f t="shared" si="174"/>
        <v>223163.40000000002</v>
      </c>
      <c r="U379" s="13">
        <f t="shared" si="174"/>
        <v>233606.30000000002</v>
      </c>
      <c r="V379" s="13">
        <f t="shared" si="174"/>
        <v>122629.8</v>
      </c>
      <c r="W379" s="13">
        <f t="shared" si="174"/>
        <v>124394.80000000002</v>
      </c>
      <c r="X379" s="13">
        <f t="shared" si="174"/>
        <v>184707.59999999998</v>
      </c>
      <c r="Y379" s="13">
        <f t="shared" si="174"/>
        <v>190358.6</v>
      </c>
      <c r="Z379" s="13">
        <f t="shared" si="174"/>
        <v>191210.40000000002</v>
      </c>
      <c r="AA379" s="13">
        <f t="shared" si="174"/>
        <v>196099.24</v>
      </c>
      <c r="AB379" s="13">
        <f t="shared" si="174"/>
        <v>196520.9</v>
      </c>
      <c r="AC379" s="13">
        <f t="shared" si="174"/>
        <v>132327.49999999997</v>
      </c>
      <c r="AD379" s="13">
        <f t="shared" si="174"/>
        <v>490496.38999999996</v>
      </c>
      <c r="AE379" s="13">
        <f t="shared" si="174"/>
        <v>566633.69999999995</v>
      </c>
      <c r="AF379" s="35"/>
      <c r="AG379" s="15"/>
      <c r="AH379" s="15"/>
      <c r="AI379" s="15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</row>
    <row r="380" spans="1:62" ht="18.75" x14ac:dyDescent="0.3">
      <c r="A380" s="19" t="s">
        <v>26</v>
      </c>
      <c r="B380" s="13">
        <f t="shared" ref="B380:E381" si="175">B362+B248+B125</f>
        <v>2251909.19</v>
      </c>
      <c r="C380" s="13">
        <f t="shared" si="175"/>
        <v>2251909.19</v>
      </c>
      <c r="D380" s="13">
        <f t="shared" si="175"/>
        <v>2233890.5</v>
      </c>
      <c r="E380" s="13">
        <f t="shared" si="175"/>
        <v>2233890.5</v>
      </c>
      <c r="F380" s="25">
        <f>E380/B380*100</f>
        <v>99.199848285178859</v>
      </c>
      <c r="G380" s="25">
        <f>E380/C380*100</f>
        <v>99.199848285178859</v>
      </c>
      <c r="H380" s="13">
        <f t="shared" ref="H380:AE381" si="176">H362+H248+H125</f>
        <v>117065.8</v>
      </c>
      <c r="I380" s="13">
        <f t="shared" si="176"/>
        <v>113708.59999999999</v>
      </c>
      <c r="J380" s="13">
        <f t="shared" si="176"/>
        <v>195327</v>
      </c>
      <c r="K380" s="13">
        <f t="shared" si="176"/>
        <v>186867.3</v>
      </c>
      <c r="L380" s="13">
        <f t="shared" si="176"/>
        <v>174431</v>
      </c>
      <c r="M380" s="13">
        <f t="shared" si="176"/>
        <v>162257.59999999998</v>
      </c>
      <c r="N380" s="13">
        <f t="shared" si="176"/>
        <v>177882.19999999998</v>
      </c>
      <c r="O380" s="13">
        <f t="shared" si="176"/>
        <v>178135.69999999998</v>
      </c>
      <c r="P380" s="13">
        <f t="shared" si="176"/>
        <v>374838.5</v>
      </c>
      <c r="Q380" s="13">
        <f t="shared" si="176"/>
        <v>374915.8</v>
      </c>
      <c r="R380" s="13">
        <f t="shared" si="176"/>
        <v>180368.6</v>
      </c>
      <c r="S380" s="13">
        <f t="shared" si="176"/>
        <v>171200.09999999998</v>
      </c>
      <c r="T380" s="13">
        <f t="shared" si="176"/>
        <v>126918.6</v>
      </c>
      <c r="U380" s="13">
        <f t="shared" si="176"/>
        <v>128305.50000000001</v>
      </c>
      <c r="V380" s="13">
        <f t="shared" si="176"/>
        <v>84072.7</v>
      </c>
      <c r="W380" s="13">
        <f t="shared" si="176"/>
        <v>88142.7</v>
      </c>
      <c r="X380" s="13">
        <f t="shared" si="176"/>
        <v>139668.9</v>
      </c>
      <c r="Y380" s="13">
        <f t="shared" si="176"/>
        <v>133670.39999999999</v>
      </c>
      <c r="Z380" s="13">
        <f t="shared" si="176"/>
        <v>129449.5</v>
      </c>
      <c r="AA380" s="13">
        <f t="shared" si="176"/>
        <v>135660.70000000001</v>
      </c>
      <c r="AB380" s="13">
        <f t="shared" si="176"/>
        <v>142905.29999999999</v>
      </c>
      <c r="AC380" s="13">
        <f t="shared" si="176"/>
        <v>106941.49999999999</v>
      </c>
      <c r="AD380" s="13">
        <f t="shared" si="176"/>
        <v>408981.08999999997</v>
      </c>
      <c r="AE380" s="13">
        <f t="shared" si="176"/>
        <v>454084.6</v>
      </c>
      <c r="AF380" s="35"/>
      <c r="AG380" s="15"/>
      <c r="AH380" s="15"/>
      <c r="AI380" s="15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</row>
    <row r="381" spans="1:62" ht="18.75" x14ac:dyDescent="0.3">
      <c r="A381" s="19" t="s">
        <v>27</v>
      </c>
      <c r="B381" s="13">
        <f t="shared" si="175"/>
        <v>761610</v>
      </c>
      <c r="C381" s="13">
        <f t="shared" si="175"/>
        <v>761610</v>
      </c>
      <c r="D381" s="13">
        <f t="shared" si="175"/>
        <v>748042.64</v>
      </c>
      <c r="E381" s="13">
        <f t="shared" si="175"/>
        <v>748042.64</v>
      </c>
      <c r="F381" s="25">
        <f>E381/B381*100</f>
        <v>98.218594818870557</v>
      </c>
      <c r="G381" s="25">
        <f>E381/C381*100</f>
        <v>98.218594818870557</v>
      </c>
      <c r="H381" s="13">
        <f t="shared" si="176"/>
        <v>80052.399999999994</v>
      </c>
      <c r="I381" s="13">
        <f t="shared" si="176"/>
        <v>77686.3</v>
      </c>
      <c r="J381" s="13">
        <f t="shared" si="176"/>
        <v>78203.7</v>
      </c>
      <c r="K381" s="13">
        <f t="shared" si="176"/>
        <v>74668.700000000012</v>
      </c>
      <c r="L381" s="13">
        <f t="shared" si="176"/>
        <v>68198.3</v>
      </c>
      <c r="M381" s="13">
        <f t="shared" si="176"/>
        <v>62627.200000000004</v>
      </c>
      <c r="N381" s="13">
        <f t="shared" si="176"/>
        <v>66962</v>
      </c>
      <c r="O381" s="13">
        <f t="shared" si="176"/>
        <v>72098.400000000009</v>
      </c>
      <c r="P381" s="13">
        <f t="shared" si="176"/>
        <v>67571.400000000009</v>
      </c>
      <c r="Q381" s="13">
        <f t="shared" si="176"/>
        <v>67661.900000000009</v>
      </c>
      <c r="R381" s="13">
        <f t="shared" si="176"/>
        <v>58647.8</v>
      </c>
      <c r="S381" s="13">
        <f t="shared" si="176"/>
        <v>51665.2</v>
      </c>
      <c r="T381" s="13">
        <f t="shared" si="176"/>
        <v>95240.200000000012</v>
      </c>
      <c r="U381" s="13">
        <f t="shared" si="176"/>
        <v>93094.199999999983</v>
      </c>
      <c r="V381" s="13">
        <f t="shared" si="176"/>
        <v>36472.5</v>
      </c>
      <c r="W381" s="13">
        <f t="shared" si="176"/>
        <v>34614.400000000001</v>
      </c>
      <c r="X381" s="13">
        <f t="shared" si="176"/>
        <v>38966.699999999997</v>
      </c>
      <c r="Y381" s="13">
        <f t="shared" si="176"/>
        <v>43433.4</v>
      </c>
      <c r="Z381" s="13">
        <f t="shared" si="176"/>
        <v>50221.900000000009</v>
      </c>
      <c r="AA381" s="13">
        <f t="shared" si="176"/>
        <v>49797.74</v>
      </c>
      <c r="AB381" s="13">
        <f t="shared" si="176"/>
        <v>43180.5</v>
      </c>
      <c r="AC381" s="13">
        <f t="shared" si="176"/>
        <v>15669.599999999999</v>
      </c>
      <c r="AD381" s="13">
        <f t="shared" si="176"/>
        <v>77892.600000000006</v>
      </c>
      <c r="AE381" s="13">
        <f t="shared" si="176"/>
        <v>105024.5</v>
      </c>
      <c r="AF381" s="35"/>
      <c r="AG381" s="15"/>
      <c r="AH381" s="15"/>
      <c r="AI381" s="15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</row>
    <row r="382" spans="1:62" ht="37.5" x14ac:dyDescent="0.3">
      <c r="A382" s="19" t="s">
        <v>30</v>
      </c>
      <c r="B382" s="13">
        <f>B364+B127</f>
        <v>4556.3999999999996</v>
      </c>
      <c r="C382" s="13">
        <f>C364+C127</f>
        <v>4556.3999999999996</v>
      </c>
      <c r="D382" s="13">
        <f>D364+D127</f>
        <v>4494.7000000000007</v>
      </c>
      <c r="E382" s="13">
        <f>E364+E127</f>
        <v>4494.7000000000007</v>
      </c>
      <c r="F382" s="25">
        <f>E382/B382*100</f>
        <v>98.645860767272424</v>
      </c>
      <c r="G382" s="25">
        <f>E382/C382*100</f>
        <v>98.645860767272424</v>
      </c>
      <c r="H382" s="13">
        <f t="shared" ref="H382:AE382" si="177">H364+H127</f>
        <v>82.7</v>
      </c>
      <c r="I382" s="13">
        <f t="shared" si="177"/>
        <v>33.200000000000003</v>
      </c>
      <c r="J382" s="13">
        <f t="shared" si="177"/>
        <v>157.19999999999999</v>
      </c>
      <c r="K382" s="13">
        <f t="shared" si="177"/>
        <v>59.5</v>
      </c>
      <c r="L382" s="13">
        <f t="shared" si="177"/>
        <v>157.19999999999999</v>
      </c>
      <c r="M382" s="13">
        <f t="shared" si="177"/>
        <v>108.1</v>
      </c>
      <c r="N382" s="13">
        <f t="shared" si="177"/>
        <v>570.59999999999991</v>
      </c>
      <c r="O382" s="13">
        <f t="shared" si="177"/>
        <v>538.79999999999995</v>
      </c>
      <c r="P382" s="13">
        <f t="shared" si="177"/>
        <v>124.1</v>
      </c>
      <c r="Q382" s="13">
        <f t="shared" si="177"/>
        <v>123</v>
      </c>
      <c r="R382" s="13">
        <f t="shared" si="177"/>
        <v>1364.5</v>
      </c>
      <c r="S382" s="13">
        <f t="shared" si="177"/>
        <v>1409.3</v>
      </c>
      <c r="T382" s="13">
        <f t="shared" si="177"/>
        <v>250.2</v>
      </c>
      <c r="U382" s="13">
        <f t="shared" si="177"/>
        <v>250.2</v>
      </c>
      <c r="V382" s="13">
        <f t="shared" si="177"/>
        <v>1168.4000000000001</v>
      </c>
      <c r="W382" s="13">
        <f t="shared" si="177"/>
        <v>981.7</v>
      </c>
      <c r="X382" s="13">
        <f t="shared" si="177"/>
        <v>91</v>
      </c>
      <c r="Y382" s="13">
        <f t="shared" si="177"/>
        <v>89.8</v>
      </c>
      <c r="Z382" s="13">
        <f t="shared" si="177"/>
        <v>420</v>
      </c>
      <c r="AA382" s="13">
        <f t="shared" si="177"/>
        <v>301.8</v>
      </c>
      <c r="AB382" s="13">
        <f t="shared" si="177"/>
        <v>140.69999999999999</v>
      </c>
      <c r="AC382" s="13">
        <f t="shared" si="177"/>
        <v>428.79999999999995</v>
      </c>
      <c r="AD382" s="13">
        <f t="shared" si="177"/>
        <v>29.799999999999983</v>
      </c>
      <c r="AE382" s="13">
        <f t="shared" si="177"/>
        <v>170.5</v>
      </c>
      <c r="AF382" s="35"/>
      <c r="AG382" s="15"/>
      <c r="AH382" s="15"/>
      <c r="AI382" s="15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</row>
    <row r="383" spans="1:62" ht="18.75" x14ac:dyDescent="0.3">
      <c r="A383" s="19" t="s">
        <v>28</v>
      </c>
      <c r="B383" s="13">
        <f t="shared" ref="B383:E384" si="178">B365+B250+B128</f>
        <v>68631.200000000012</v>
      </c>
      <c r="C383" s="13">
        <f t="shared" si="178"/>
        <v>68631.200000000012</v>
      </c>
      <c r="D383" s="13">
        <f t="shared" si="178"/>
        <v>67451.900000000009</v>
      </c>
      <c r="E383" s="13">
        <f t="shared" si="178"/>
        <v>67451.900000000009</v>
      </c>
      <c r="F383" s="25">
        <f>E383/B383*100</f>
        <v>98.281685297648878</v>
      </c>
      <c r="G383" s="25">
        <f>E383/C383*100</f>
        <v>98.281685297648878</v>
      </c>
      <c r="H383" s="13">
        <f t="shared" ref="H383:AE384" si="179">H365+H250+H128</f>
        <v>5663.7000000000007</v>
      </c>
      <c r="I383" s="13">
        <f t="shared" si="179"/>
        <v>4482.8</v>
      </c>
      <c r="J383" s="13">
        <f t="shared" si="179"/>
        <v>7059</v>
      </c>
      <c r="K383" s="13">
        <f t="shared" si="179"/>
        <v>4966.1000000000004</v>
      </c>
      <c r="L383" s="13">
        <f t="shared" si="179"/>
        <v>7059</v>
      </c>
      <c r="M383" s="13">
        <f t="shared" si="179"/>
        <v>5666.2999999999993</v>
      </c>
      <c r="N383" s="13">
        <f t="shared" si="179"/>
        <v>7072.3</v>
      </c>
      <c r="O383" s="13">
        <f t="shared" si="179"/>
        <v>6271.6</v>
      </c>
      <c r="P383" s="13">
        <f t="shared" si="179"/>
        <v>9363.1</v>
      </c>
      <c r="Q383" s="13">
        <f t="shared" si="179"/>
        <v>9416.7999999999993</v>
      </c>
      <c r="R383" s="13">
        <f t="shared" si="179"/>
        <v>8284.6</v>
      </c>
      <c r="S383" s="13">
        <f t="shared" si="179"/>
        <v>7028.5</v>
      </c>
      <c r="T383" s="13">
        <f t="shared" si="179"/>
        <v>1004.5999999999999</v>
      </c>
      <c r="U383" s="13">
        <f t="shared" si="179"/>
        <v>3127.4</v>
      </c>
      <c r="V383" s="13">
        <f t="shared" si="179"/>
        <v>1003</v>
      </c>
      <c r="W383" s="13">
        <f t="shared" si="179"/>
        <v>556.1</v>
      </c>
      <c r="X383" s="13">
        <f t="shared" si="179"/>
        <v>5925.2999999999993</v>
      </c>
      <c r="Y383" s="13">
        <f t="shared" si="179"/>
        <v>5083.7000000000007</v>
      </c>
      <c r="Z383" s="13">
        <f t="shared" si="179"/>
        <v>7039</v>
      </c>
      <c r="AA383" s="13">
        <f t="shared" si="179"/>
        <v>6597.9</v>
      </c>
      <c r="AB383" s="13">
        <f t="shared" si="179"/>
        <v>6649.1</v>
      </c>
      <c r="AC383" s="13">
        <f t="shared" si="179"/>
        <v>7138.1</v>
      </c>
      <c r="AD383" s="13">
        <f t="shared" si="179"/>
        <v>2508.4999999999995</v>
      </c>
      <c r="AE383" s="13">
        <f t="shared" si="179"/>
        <v>7234.6</v>
      </c>
      <c r="AF383" s="35"/>
      <c r="AG383" s="15"/>
      <c r="AH383" s="15"/>
      <c r="AI383" s="15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</row>
    <row r="384" spans="1:62" ht="18.75" x14ac:dyDescent="0.3">
      <c r="A384" s="19" t="s">
        <v>29</v>
      </c>
      <c r="B384" s="57">
        <f t="shared" si="178"/>
        <v>35166</v>
      </c>
      <c r="C384" s="57">
        <f t="shared" si="178"/>
        <v>35166</v>
      </c>
      <c r="D384" s="57">
        <f t="shared" si="178"/>
        <v>30919.800000000003</v>
      </c>
      <c r="E384" s="57">
        <f t="shared" si="178"/>
        <v>30919.800000000003</v>
      </c>
      <c r="F384" s="120">
        <f>IFERROR(E384/B384*100,0)</f>
        <v>87.925268725473487</v>
      </c>
      <c r="G384" s="120">
        <f>IFERROR(E384/C384*100,0)</f>
        <v>87.925268725473487</v>
      </c>
      <c r="H384" s="57">
        <f t="shared" si="179"/>
        <v>0</v>
      </c>
      <c r="I384" s="57">
        <f t="shared" si="179"/>
        <v>0</v>
      </c>
      <c r="J384" s="57">
        <f t="shared" si="179"/>
        <v>0</v>
      </c>
      <c r="K384" s="57">
        <f t="shared" si="179"/>
        <v>0</v>
      </c>
      <c r="L384" s="57">
        <f t="shared" si="179"/>
        <v>5558.7</v>
      </c>
      <c r="M384" s="57">
        <f t="shared" si="179"/>
        <v>5558.7</v>
      </c>
      <c r="N384" s="57">
        <f t="shared" si="179"/>
        <v>7274</v>
      </c>
      <c r="O384" s="57">
        <f t="shared" si="179"/>
        <v>0</v>
      </c>
      <c r="P384" s="57">
        <f t="shared" si="179"/>
        <v>5911.4</v>
      </c>
      <c r="Q384" s="57">
        <f t="shared" si="179"/>
        <v>0</v>
      </c>
      <c r="R384" s="57">
        <f t="shared" si="179"/>
        <v>5793.4</v>
      </c>
      <c r="S384" s="57">
        <f t="shared" si="179"/>
        <v>118</v>
      </c>
      <c r="T384" s="57">
        <f t="shared" si="179"/>
        <v>0</v>
      </c>
      <c r="U384" s="57">
        <f t="shared" si="179"/>
        <v>9079.2000000000007</v>
      </c>
      <c r="V384" s="57">
        <f t="shared" si="179"/>
        <v>1081.5999999999999</v>
      </c>
      <c r="W384" s="57">
        <f t="shared" si="179"/>
        <v>1081.5999999999999</v>
      </c>
      <c r="X384" s="57">
        <f t="shared" si="179"/>
        <v>146.70000000000073</v>
      </c>
      <c r="Y384" s="57">
        <f t="shared" si="179"/>
        <v>8171.1</v>
      </c>
      <c r="Z384" s="57">
        <f t="shared" si="179"/>
        <v>4500</v>
      </c>
      <c r="AA384" s="57">
        <f t="shared" si="179"/>
        <v>4042.9</v>
      </c>
      <c r="AB384" s="57">
        <f t="shared" si="179"/>
        <v>3786</v>
      </c>
      <c r="AC384" s="57">
        <f t="shared" si="179"/>
        <v>2578.3000000000002</v>
      </c>
      <c r="AD384" s="57">
        <f t="shared" si="179"/>
        <v>1114.2</v>
      </c>
      <c r="AE384" s="57">
        <f t="shared" si="179"/>
        <v>290</v>
      </c>
      <c r="AF384" s="35"/>
      <c r="AG384" s="15"/>
      <c r="AH384" s="15"/>
      <c r="AI384" s="15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</row>
    <row r="385" spans="1:62" ht="56.25" x14ac:dyDescent="0.3">
      <c r="A385" s="105" t="s">
        <v>128</v>
      </c>
      <c r="B385" s="103"/>
      <c r="C385" s="103"/>
      <c r="D385" s="103"/>
      <c r="E385" s="103"/>
      <c r="F385" s="113"/>
      <c r="G385" s="11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42"/>
      <c r="AG385" s="15"/>
      <c r="AH385" s="15"/>
      <c r="AI385" s="15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</row>
    <row r="386" spans="1:62" ht="18.75" x14ac:dyDescent="0.3">
      <c r="A386" s="105" t="s">
        <v>117</v>
      </c>
      <c r="B386" s="103">
        <f>B387+B388+B389+B390</f>
        <v>378790.79</v>
      </c>
      <c r="C386" s="103">
        <f>C387+C388+C389+C390</f>
        <v>378790.79</v>
      </c>
      <c r="D386" s="103">
        <f>D387+D388+D389+D390</f>
        <v>378769.74</v>
      </c>
      <c r="E386" s="103">
        <f>E387+E388+E389+E390</f>
        <v>378769.74</v>
      </c>
      <c r="F386" s="103">
        <f>IFERROR(E386/B386*100,0)</f>
        <v>99.9944428427101</v>
      </c>
      <c r="G386" s="103">
        <f>IFERROR(E386/C386*100,0)</f>
        <v>99.9944428427101</v>
      </c>
      <c r="H386" s="103">
        <f>H387+H388+H389+H390</f>
        <v>6233.9</v>
      </c>
      <c r="I386" s="103">
        <f t="shared" ref="I386:AE386" si="180">I387+I388+I389+I390</f>
        <v>6233.9</v>
      </c>
      <c r="J386" s="103">
        <f t="shared" si="180"/>
        <v>6328.9</v>
      </c>
      <c r="K386" s="103">
        <f t="shared" si="180"/>
        <v>5327.3</v>
      </c>
      <c r="L386" s="103">
        <f t="shared" si="180"/>
        <v>6340.5999999999995</v>
      </c>
      <c r="M386" s="103">
        <f t="shared" si="180"/>
        <v>6651.3</v>
      </c>
      <c r="N386" s="103">
        <f t="shared" si="180"/>
        <v>6234.9</v>
      </c>
      <c r="O386" s="103">
        <f t="shared" si="180"/>
        <v>6234.9</v>
      </c>
      <c r="P386" s="103">
        <f t="shared" si="180"/>
        <v>6262.9</v>
      </c>
      <c r="Q386" s="103">
        <f t="shared" si="180"/>
        <v>6727</v>
      </c>
      <c r="R386" s="103">
        <f t="shared" si="180"/>
        <v>1300</v>
      </c>
      <c r="S386" s="103">
        <f t="shared" si="180"/>
        <v>1526.8</v>
      </c>
      <c r="T386" s="103">
        <f t="shared" si="180"/>
        <v>5063.5999999999995</v>
      </c>
      <c r="U386" s="103">
        <f t="shared" si="180"/>
        <v>5063.5999999999995</v>
      </c>
      <c r="V386" s="103">
        <f t="shared" si="180"/>
        <v>2113.4</v>
      </c>
      <c r="W386" s="103">
        <f t="shared" si="180"/>
        <v>2013.4</v>
      </c>
      <c r="X386" s="103">
        <f t="shared" si="180"/>
        <v>20428.8</v>
      </c>
      <c r="Y386" s="103">
        <f t="shared" si="180"/>
        <v>6332</v>
      </c>
      <c r="Z386" s="103">
        <f t="shared" si="180"/>
        <v>6237.2999999999993</v>
      </c>
      <c r="AA386" s="103">
        <f t="shared" si="180"/>
        <v>6231.84</v>
      </c>
      <c r="AB386" s="103">
        <f t="shared" si="180"/>
        <v>20227.199999999997</v>
      </c>
      <c r="AC386" s="103">
        <f t="shared" si="180"/>
        <v>3917.7</v>
      </c>
      <c r="AD386" s="103">
        <f t="shared" si="180"/>
        <v>292019.28999999998</v>
      </c>
      <c r="AE386" s="103">
        <f t="shared" si="180"/>
        <v>322510</v>
      </c>
      <c r="AF386" s="42"/>
      <c r="AG386" s="15"/>
      <c r="AH386" s="15"/>
      <c r="AI386" s="15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</row>
    <row r="387" spans="1:62" ht="18.75" x14ac:dyDescent="0.3">
      <c r="A387" s="105" t="s">
        <v>28</v>
      </c>
      <c r="B387" s="97">
        <f t="shared" ref="B387:E390" si="181">SUM(B133,B254,B369)</f>
        <v>145.9</v>
      </c>
      <c r="C387" s="97">
        <f t="shared" si="181"/>
        <v>145.9</v>
      </c>
      <c r="D387" s="97">
        <f t="shared" si="181"/>
        <v>145.9</v>
      </c>
      <c r="E387" s="97">
        <f t="shared" si="181"/>
        <v>145.9</v>
      </c>
      <c r="F387" s="119">
        <f>IFERROR(E387/B387*100,0)</f>
        <v>100</v>
      </c>
      <c r="G387" s="119">
        <f>IFERROR(E387/C387*100,0)</f>
        <v>100</v>
      </c>
      <c r="H387" s="97">
        <f t="shared" ref="H387:AE390" si="182">SUM(H133,H254,H369)</f>
        <v>0</v>
      </c>
      <c r="I387" s="97">
        <f t="shared" si="182"/>
        <v>0</v>
      </c>
      <c r="J387" s="97">
        <f t="shared" si="182"/>
        <v>0</v>
      </c>
      <c r="K387" s="97">
        <f t="shared" si="182"/>
        <v>0</v>
      </c>
      <c r="L387" s="97">
        <f t="shared" si="182"/>
        <v>0</v>
      </c>
      <c r="M387" s="97">
        <f t="shared" si="182"/>
        <v>0</v>
      </c>
      <c r="N387" s="97">
        <f t="shared" si="182"/>
        <v>0</v>
      </c>
      <c r="O387" s="97">
        <f t="shared" si="182"/>
        <v>0</v>
      </c>
      <c r="P387" s="97">
        <f t="shared" si="182"/>
        <v>0</v>
      </c>
      <c r="Q387" s="97">
        <f t="shared" si="182"/>
        <v>0</v>
      </c>
      <c r="R387" s="97">
        <f t="shared" si="182"/>
        <v>0</v>
      </c>
      <c r="S387" s="97">
        <f t="shared" si="182"/>
        <v>0</v>
      </c>
      <c r="T387" s="97">
        <f t="shared" si="182"/>
        <v>0</v>
      </c>
      <c r="U387" s="97">
        <f t="shared" si="182"/>
        <v>0</v>
      </c>
      <c r="V387" s="97">
        <f t="shared" si="182"/>
        <v>0</v>
      </c>
      <c r="W387" s="97">
        <f t="shared" si="182"/>
        <v>0</v>
      </c>
      <c r="X387" s="97">
        <f t="shared" si="182"/>
        <v>0</v>
      </c>
      <c r="Y387" s="97">
        <f t="shared" si="182"/>
        <v>0</v>
      </c>
      <c r="Z387" s="97">
        <f t="shared" si="182"/>
        <v>0</v>
      </c>
      <c r="AA387" s="97">
        <f t="shared" si="182"/>
        <v>0</v>
      </c>
      <c r="AB387" s="97">
        <f t="shared" si="182"/>
        <v>0</v>
      </c>
      <c r="AC387" s="97">
        <f t="shared" si="182"/>
        <v>0</v>
      </c>
      <c r="AD387" s="97">
        <f t="shared" si="182"/>
        <v>145.9</v>
      </c>
      <c r="AE387" s="97">
        <f t="shared" si="182"/>
        <v>145.9</v>
      </c>
      <c r="AF387" s="42"/>
      <c r="AG387" s="15"/>
      <c r="AH387" s="15"/>
      <c r="AI387" s="15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</row>
    <row r="388" spans="1:62" ht="18.75" x14ac:dyDescent="0.3">
      <c r="A388" s="105" t="s">
        <v>26</v>
      </c>
      <c r="B388" s="97">
        <f t="shared" si="181"/>
        <v>284007.08999999997</v>
      </c>
      <c r="C388" s="97">
        <f t="shared" si="181"/>
        <v>284007.08999999997</v>
      </c>
      <c r="D388" s="97">
        <f t="shared" si="181"/>
        <v>284004.89999999997</v>
      </c>
      <c r="E388" s="97">
        <f t="shared" si="181"/>
        <v>284004.89999999997</v>
      </c>
      <c r="F388" s="119">
        <f>IFERROR(E388/B388*100,0)</f>
        <v>99.999228892489967</v>
      </c>
      <c r="G388" s="119">
        <f>IFERROR(E388/C388*100,0)</f>
        <v>99.999228892489967</v>
      </c>
      <c r="H388" s="97">
        <f t="shared" si="182"/>
        <v>0</v>
      </c>
      <c r="I388" s="97">
        <f t="shared" si="182"/>
        <v>0</v>
      </c>
      <c r="J388" s="97">
        <f t="shared" si="182"/>
        <v>0</v>
      </c>
      <c r="K388" s="97">
        <f t="shared" si="182"/>
        <v>0</v>
      </c>
      <c r="L388" s="97">
        <f t="shared" si="182"/>
        <v>0</v>
      </c>
      <c r="M388" s="97">
        <f t="shared" si="182"/>
        <v>0</v>
      </c>
      <c r="N388" s="97">
        <f t="shared" si="182"/>
        <v>0</v>
      </c>
      <c r="O388" s="97">
        <f t="shared" si="182"/>
        <v>0</v>
      </c>
      <c r="P388" s="97">
        <f t="shared" si="182"/>
        <v>0</v>
      </c>
      <c r="Q388" s="97">
        <f t="shared" si="182"/>
        <v>0</v>
      </c>
      <c r="R388" s="97">
        <f t="shared" si="182"/>
        <v>0</v>
      </c>
      <c r="S388" s="97">
        <f t="shared" si="182"/>
        <v>0</v>
      </c>
      <c r="T388" s="97">
        <f t="shared" si="182"/>
        <v>1208.3</v>
      </c>
      <c r="U388" s="97">
        <f t="shared" si="182"/>
        <v>1208.3</v>
      </c>
      <c r="V388" s="97">
        <f t="shared" si="182"/>
        <v>1406</v>
      </c>
      <c r="W388" s="97">
        <f t="shared" si="182"/>
        <v>1406</v>
      </c>
      <c r="X388" s="97">
        <f t="shared" si="182"/>
        <v>12777.1</v>
      </c>
      <c r="Y388" s="97">
        <f t="shared" si="182"/>
        <v>0</v>
      </c>
      <c r="Z388" s="97">
        <f t="shared" si="182"/>
        <v>0</v>
      </c>
      <c r="AA388" s="97">
        <f t="shared" si="182"/>
        <v>0</v>
      </c>
      <c r="AB388" s="97">
        <f t="shared" si="182"/>
        <v>10353</v>
      </c>
      <c r="AC388" s="97">
        <f t="shared" si="182"/>
        <v>0</v>
      </c>
      <c r="AD388" s="97">
        <f t="shared" si="182"/>
        <v>258262.69</v>
      </c>
      <c r="AE388" s="97">
        <f t="shared" si="182"/>
        <v>281390.59999999998</v>
      </c>
      <c r="AF388" s="42"/>
      <c r="AG388" s="15"/>
      <c r="AH388" s="15"/>
      <c r="AI388" s="15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</row>
    <row r="389" spans="1:62" ht="18.75" x14ac:dyDescent="0.3">
      <c r="A389" s="105" t="s">
        <v>27</v>
      </c>
      <c r="B389" s="97">
        <f t="shared" si="181"/>
        <v>94637.8</v>
      </c>
      <c r="C389" s="97">
        <f t="shared" si="181"/>
        <v>94637.8</v>
      </c>
      <c r="D389" s="97">
        <f t="shared" si="181"/>
        <v>94618.94</v>
      </c>
      <c r="E389" s="97">
        <f t="shared" si="181"/>
        <v>94618.939999999988</v>
      </c>
      <c r="F389" s="119">
        <f>IFERROR(E389/B389*100,0)</f>
        <v>99.980071387965481</v>
      </c>
      <c r="G389" s="119">
        <f>IFERROR(E389/C389*100,0)</f>
        <v>99.980071387965481</v>
      </c>
      <c r="H389" s="97">
        <f t="shared" si="182"/>
        <v>6233.9</v>
      </c>
      <c r="I389" s="97">
        <f t="shared" si="182"/>
        <v>6233.9</v>
      </c>
      <c r="J389" s="97">
        <f t="shared" si="182"/>
        <v>6328.9</v>
      </c>
      <c r="K389" s="97">
        <f t="shared" si="182"/>
        <v>5327.3</v>
      </c>
      <c r="L389" s="97">
        <f t="shared" si="182"/>
        <v>6340.5999999999995</v>
      </c>
      <c r="M389" s="97">
        <f t="shared" si="182"/>
        <v>6651.3</v>
      </c>
      <c r="N389" s="97">
        <f t="shared" si="182"/>
        <v>6234.9</v>
      </c>
      <c r="O389" s="97">
        <f t="shared" si="182"/>
        <v>6234.9</v>
      </c>
      <c r="P389" s="97">
        <f t="shared" si="182"/>
        <v>6262.9</v>
      </c>
      <c r="Q389" s="97">
        <f t="shared" si="182"/>
        <v>6727</v>
      </c>
      <c r="R389" s="97">
        <f t="shared" si="182"/>
        <v>1300</v>
      </c>
      <c r="S389" s="97">
        <f t="shared" si="182"/>
        <v>1526.8</v>
      </c>
      <c r="T389" s="97">
        <f t="shared" si="182"/>
        <v>3855.2999999999997</v>
      </c>
      <c r="U389" s="97">
        <f t="shared" si="182"/>
        <v>3855.2999999999997</v>
      </c>
      <c r="V389" s="97">
        <f t="shared" si="182"/>
        <v>707.4</v>
      </c>
      <c r="W389" s="97">
        <f t="shared" si="182"/>
        <v>607.4</v>
      </c>
      <c r="X389" s="97">
        <f t="shared" si="182"/>
        <v>7651.7</v>
      </c>
      <c r="Y389" s="97">
        <f t="shared" si="182"/>
        <v>6332</v>
      </c>
      <c r="Z389" s="97">
        <f t="shared" si="182"/>
        <v>6237.2999999999993</v>
      </c>
      <c r="AA389" s="97">
        <f t="shared" si="182"/>
        <v>6231.84</v>
      </c>
      <c r="AB389" s="97">
        <f t="shared" si="182"/>
        <v>9874.1999999999989</v>
      </c>
      <c r="AC389" s="97">
        <f t="shared" si="182"/>
        <v>3917.7</v>
      </c>
      <c r="AD389" s="97">
        <f t="shared" si="182"/>
        <v>33610.699999999997</v>
      </c>
      <c r="AE389" s="97">
        <f t="shared" si="182"/>
        <v>40973.5</v>
      </c>
      <c r="AF389" s="42"/>
      <c r="AG389" s="15"/>
      <c r="AH389" s="15"/>
      <c r="AI389" s="15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</row>
    <row r="390" spans="1:62" ht="18.75" x14ac:dyDescent="0.3">
      <c r="A390" s="105" t="s">
        <v>118</v>
      </c>
      <c r="B390" s="97">
        <f t="shared" si="181"/>
        <v>0</v>
      </c>
      <c r="C390" s="97">
        <f t="shared" si="181"/>
        <v>0</v>
      </c>
      <c r="D390" s="97">
        <f t="shared" si="181"/>
        <v>0</v>
      </c>
      <c r="E390" s="97">
        <f t="shared" si="181"/>
        <v>0</v>
      </c>
      <c r="F390" s="119">
        <f>IFERROR(E390/B390*100,0)</f>
        <v>0</v>
      </c>
      <c r="G390" s="119">
        <f>IFERROR(E390/C390*100,0)</f>
        <v>0</v>
      </c>
      <c r="H390" s="97">
        <f t="shared" si="182"/>
        <v>0</v>
      </c>
      <c r="I390" s="97">
        <f t="shared" si="182"/>
        <v>0</v>
      </c>
      <c r="J390" s="97">
        <f t="shared" si="182"/>
        <v>0</v>
      </c>
      <c r="K390" s="97">
        <f t="shared" si="182"/>
        <v>0</v>
      </c>
      <c r="L390" s="97">
        <f t="shared" si="182"/>
        <v>0</v>
      </c>
      <c r="M390" s="97">
        <f t="shared" si="182"/>
        <v>0</v>
      </c>
      <c r="N390" s="97">
        <f t="shared" si="182"/>
        <v>0</v>
      </c>
      <c r="O390" s="97">
        <f t="shared" si="182"/>
        <v>0</v>
      </c>
      <c r="P390" s="97">
        <f t="shared" si="182"/>
        <v>0</v>
      </c>
      <c r="Q390" s="97">
        <f t="shared" si="182"/>
        <v>0</v>
      </c>
      <c r="R390" s="97">
        <f t="shared" si="182"/>
        <v>0</v>
      </c>
      <c r="S390" s="97">
        <f t="shared" si="182"/>
        <v>0</v>
      </c>
      <c r="T390" s="97">
        <f t="shared" si="182"/>
        <v>0</v>
      </c>
      <c r="U390" s="97">
        <f t="shared" si="182"/>
        <v>0</v>
      </c>
      <c r="V390" s="97">
        <f t="shared" si="182"/>
        <v>0</v>
      </c>
      <c r="W390" s="97">
        <f t="shared" si="182"/>
        <v>0</v>
      </c>
      <c r="X390" s="97">
        <f t="shared" si="182"/>
        <v>0</v>
      </c>
      <c r="Y390" s="97">
        <f t="shared" si="182"/>
        <v>0</v>
      </c>
      <c r="Z390" s="97">
        <f t="shared" si="182"/>
        <v>0</v>
      </c>
      <c r="AA390" s="97">
        <f t="shared" si="182"/>
        <v>0</v>
      </c>
      <c r="AB390" s="97">
        <f t="shared" si="182"/>
        <v>0</v>
      </c>
      <c r="AC390" s="97">
        <f t="shared" si="182"/>
        <v>0</v>
      </c>
      <c r="AD390" s="97">
        <f t="shared" si="182"/>
        <v>0</v>
      </c>
      <c r="AE390" s="97">
        <f t="shared" si="182"/>
        <v>0</v>
      </c>
      <c r="AF390" s="42"/>
      <c r="AG390" s="15"/>
      <c r="AH390" s="15"/>
      <c r="AI390" s="15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</row>
    <row r="391" spans="1:62" ht="31.5" customHeight="1" x14ac:dyDescent="0.35">
      <c r="A391" s="114" t="s">
        <v>129</v>
      </c>
      <c r="B391" s="103"/>
      <c r="C391" s="103"/>
      <c r="D391" s="103"/>
      <c r="E391" s="103"/>
      <c r="F391" s="113"/>
      <c r="G391" s="11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42"/>
      <c r="AG391" s="15"/>
      <c r="AH391" s="15"/>
      <c r="AI391" s="15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</row>
    <row r="392" spans="1:62" ht="18.75" x14ac:dyDescent="0.3">
      <c r="A392" s="105" t="s">
        <v>117</v>
      </c>
      <c r="B392" s="103">
        <f>B393+B394+B395+B396</f>
        <v>0</v>
      </c>
      <c r="C392" s="103">
        <f>C393+C394+C395+C396</f>
        <v>0</v>
      </c>
      <c r="D392" s="103">
        <f>D393+D394+D395+D396</f>
        <v>0</v>
      </c>
      <c r="E392" s="103">
        <f>E393+E394+E395+E396</f>
        <v>0</v>
      </c>
      <c r="F392" s="103">
        <f>IFERROR(E392/B392*100,0)</f>
        <v>0</v>
      </c>
      <c r="G392" s="103">
        <f>IFERROR(E392/C392*100,0)</f>
        <v>0</v>
      </c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42"/>
      <c r="AG392" s="15"/>
      <c r="AH392" s="15"/>
      <c r="AI392" s="15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</row>
    <row r="393" spans="1:62" ht="18.75" x14ac:dyDescent="0.3">
      <c r="A393" s="105" t="s">
        <v>28</v>
      </c>
      <c r="B393" s="97"/>
      <c r="C393" s="97"/>
      <c r="D393" s="97"/>
      <c r="E393" s="97"/>
      <c r="F393" s="119">
        <f>IFERROR(E393/B393*100,0)</f>
        <v>0</v>
      </c>
      <c r="G393" s="119">
        <f>IFERROR(E393/C393*100,0)</f>
        <v>0</v>
      </c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42"/>
      <c r="AG393" s="15"/>
      <c r="AH393" s="15"/>
      <c r="AI393" s="15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</row>
    <row r="394" spans="1:62" ht="18.75" x14ac:dyDescent="0.3">
      <c r="A394" s="105" t="s">
        <v>26</v>
      </c>
      <c r="B394" s="97"/>
      <c r="C394" s="97"/>
      <c r="D394" s="97"/>
      <c r="E394" s="97"/>
      <c r="F394" s="119">
        <f>IFERROR(E394/B394*100,0)</f>
        <v>0</v>
      </c>
      <c r="G394" s="119">
        <f>IFERROR(E394/C394*100,0)</f>
        <v>0</v>
      </c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42"/>
      <c r="AG394" s="15"/>
      <c r="AH394" s="15"/>
      <c r="AI394" s="15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</row>
    <row r="395" spans="1:62" ht="18.75" x14ac:dyDescent="0.3">
      <c r="A395" s="105" t="s">
        <v>27</v>
      </c>
      <c r="B395" s="97"/>
      <c r="C395" s="97"/>
      <c r="D395" s="97"/>
      <c r="E395" s="97"/>
      <c r="F395" s="119">
        <f>IFERROR(E395/B395*100,0)</f>
        <v>0</v>
      </c>
      <c r="G395" s="119">
        <f>IFERROR(E395/C395*100,0)</f>
        <v>0</v>
      </c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42"/>
      <c r="AG395" s="15"/>
      <c r="AH395" s="15"/>
      <c r="AI395" s="15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</row>
    <row r="396" spans="1:62" ht="18.75" x14ac:dyDescent="0.3">
      <c r="A396" s="105" t="s">
        <v>118</v>
      </c>
      <c r="B396" s="97"/>
      <c r="C396" s="97"/>
      <c r="D396" s="97"/>
      <c r="E396" s="97"/>
      <c r="F396" s="119">
        <f>IFERROR(E396/B396*100,0)</f>
        <v>0</v>
      </c>
      <c r="G396" s="119">
        <f>IFERROR(E396/C396*100,0)</f>
        <v>0</v>
      </c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42"/>
      <c r="AG396" s="15"/>
      <c r="AH396" s="15"/>
      <c r="AI396" s="15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</row>
    <row r="397" spans="1:62" ht="31.5" customHeight="1" x14ac:dyDescent="0.35">
      <c r="A397" s="114" t="s">
        <v>130</v>
      </c>
      <c r="B397" s="103"/>
      <c r="C397" s="103"/>
      <c r="D397" s="103"/>
      <c r="E397" s="103"/>
      <c r="F397" s="113"/>
      <c r="G397" s="11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42"/>
      <c r="AG397" s="15"/>
      <c r="AH397" s="15"/>
      <c r="AI397" s="15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</row>
    <row r="398" spans="1:62" ht="18.75" x14ac:dyDescent="0.3">
      <c r="A398" s="105" t="s">
        <v>117</v>
      </c>
      <c r="B398" s="103">
        <f>B399+B400+B401+B402</f>
        <v>0</v>
      </c>
      <c r="C398" s="103">
        <f>C399+C400+C401+C402</f>
        <v>0</v>
      </c>
      <c r="D398" s="103">
        <f>D399+D400+D401+D402</f>
        <v>0</v>
      </c>
      <c r="E398" s="103">
        <f>E399+E400+E401+E402</f>
        <v>0</v>
      </c>
      <c r="F398" s="103">
        <f>IFERROR(E398/B398*100,0)</f>
        <v>0</v>
      </c>
      <c r="G398" s="103">
        <f>IFERROR(E398/C398*100,0)</f>
        <v>0</v>
      </c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42"/>
      <c r="AG398" s="15"/>
      <c r="AH398" s="15"/>
      <c r="AI398" s="15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</row>
    <row r="399" spans="1:62" ht="18.75" x14ac:dyDescent="0.3">
      <c r="A399" s="105" t="s">
        <v>28</v>
      </c>
      <c r="B399" s="97"/>
      <c r="C399" s="97"/>
      <c r="D399" s="97"/>
      <c r="E399" s="97"/>
      <c r="F399" s="119">
        <f>IFERROR(E399/B399*100,0)</f>
        <v>0</v>
      </c>
      <c r="G399" s="119">
        <f>IFERROR(E399/C399*100,0)</f>
        <v>0</v>
      </c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42"/>
      <c r="AG399" s="15"/>
      <c r="AH399" s="15"/>
      <c r="AI399" s="15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</row>
    <row r="400" spans="1:62" ht="18.75" x14ac:dyDescent="0.3">
      <c r="A400" s="105" t="s">
        <v>26</v>
      </c>
      <c r="B400" s="97"/>
      <c r="C400" s="97"/>
      <c r="D400" s="97"/>
      <c r="E400" s="97"/>
      <c r="F400" s="119">
        <f>IFERROR(E400/B400*100,0)</f>
        <v>0</v>
      </c>
      <c r="G400" s="119">
        <f>IFERROR(E400/C400*100,0)</f>
        <v>0</v>
      </c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42"/>
      <c r="AG400" s="15"/>
      <c r="AH400" s="15"/>
      <c r="AI400" s="15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</row>
    <row r="401" spans="1:62" ht="18.75" x14ac:dyDescent="0.3">
      <c r="A401" s="105" t="s">
        <v>27</v>
      </c>
      <c r="B401" s="97"/>
      <c r="C401" s="97"/>
      <c r="D401" s="97"/>
      <c r="E401" s="97"/>
      <c r="F401" s="119">
        <f>IFERROR(E401/B401*100,0)</f>
        <v>0</v>
      </c>
      <c r="G401" s="119">
        <f>IFERROR(E401/C401*100,0)</f>
        <v>0</v>
      </c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42"/>
      <c r="AG401" s="15"/>
      <c r="AH401" s="15"/>
      <c r="AI401" s="15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</row>
    <row r="402" spans="1:62" ht="18.75" x14ac:dyDescent="0.3">
      <c r="A402" s="105" t="s">
        <v>118</v>
      </c>
      <c r="B402" s="97"/>
      <c r="C402" s="97"/>
      <c r="D402" s="97"/>
      <c r="E402" s="97"/>
      <c r="F402" s="119">
        <f>IFERROR(E402/B402*100,0)</f>
        <v>0</v>
      </c>
      <c r="G402" s="119">
        <f>IFERROR(E402/C402*100,0)</f>
        <v>0</v>
      </c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42"/>
      <c r="AG402" s="15"/>
      <c r="AH402" s="15"/>
      <c r="AI402" s="15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</row>
    <row r="403" spans="1:62" ht="56.25" x14ac:dyDescent="0.3">
      <c r="A403" s="106" t="s">
        <v>131</v>
      </c>
      <c r="B403" s="110"/>
      <c r="C403" s="110"/>
      <c r="D403" s="110"/>
      <c r="E403" s="110"/>
      <c r="F403" s="115"/>
      <c r="G403" s="115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42"/>
      <c r="AG403" s="15"/>
      <c r="AH403" s="15"/>
      <c r="AI403" s="15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</row>
    <row r="404" spans="1:62" ht="18.75" x14ac:dyDescent="0.3">
      <c r="A404" s="106" t="s">
        <v>117</v>
      </c>
      <c r="B404" s="110">
        <f>B405+B406+B407+B408</f>
        <v>3010577.5</v>
      </c>
      <c r="C404" s="110">
        <f>C405+C406+C407+C408</f>
        <v>3010577.5</v>
      </c>
      <c r="D404" s="110">
        <f>D405+D406+D407+D408</f>
        <v>2965548.0999999996</v>
      </c>
      <c r="E404" s="110">
        <f>E405+E406+E407+E408</f>
        <v>2965548.0999999996</v>
      </c>
      <c r="F404" s="110">
        <f>IFERROR(E404/B404*100,0)</f>
        <v>98.504293611441653</v>
      </c>
      <c r="G404" s="110">
        <f>IFERROR(E404/C404*100,0)</f>
        <v>98.504293611441653</v>
      </c>
      <c r="H404" s="110">
        <f>H405+H406+H407+H408</f>
        <v>216433.5</v>
      </c>
      <c r="I404" s="110">
        <f t="shared" ref="I404:AE404" si="183">I405+I406+I407+I408</f>
        <v>207615.19999999998</v>
      </c>
      <c r="J404" s="110">
        <f t="shared" si="183"/>
        <v>300631.2</v>
      </c>
      <c r="K404" s="110">
        <f t="shared" si="183"/>
        <v>283007</v>
      </c>
      <c r="L404" s="110">
        <f t="shared" si="183"/>
        <v>273844.30000000005</v>
      </c>
      <c r="M404" s="110">
        <f t="shared" si="183"/>
        <v>239340.69999999995</v>
      </c>
      <c r="N404" s="110">
        <f t="shared" si="183"/>
        <v>278809.10000000003</v>
      </c>
      <c r="O404" s="110">
        <f t="shared" si="183"/>
        <v>275768.3</v>
      </c>
      <c r="P404" s="110">
        <f t="shared" si="183"/>
        <v>477496.9</v>
      </c>
      <c r="Q404" s="110">
        <f t="shared" si="183"/>
        <v>472703.3</v>
      </c>
      <c r="R404" s="110">
        <f t="shared" si="183"/>
        <v>273150.09999999998</v>
      </c>
      <c r="S404" s="110">
        <f t="shared" si="183"/>
        <v>247596.9</v>
      </c>
      <c r="T404" s="110">
        <f t="shared" si="183"/>
        <v>252905.60000000003</v>
      </c>
      <c r="U404" s="110">
        <f t="shared" si="183"/>
        <v>261151.30000000002</v>
      </c>
      <c r="V404" s="110">
        <f t="shared" si="183"/>
        <v>129733.9</v>
      </c>
      <c r="W404" s="110">
        <f t="shared" si="183"/>
        <v>133117.30000000002</v>
      </c>
      <c r="X404" s="110">
        <f t="shared" si="183"/>
        <v>181884.2</v>
      </c>
      <c r="Y404" s="110">
        <f t="shared" si="183"/>
        <v>213351.9</v>
      </c>
      <c r="Z404" s="110">
        <f t="shared" si="183"/>
        <v>212020.1</v>
      </c>
      <c r="AA404" s="110">
        <f t="shared" si="183"/>
        <v>214810.7</v>
      </c>
      <c r="AB404" s="110">
        <f t="shared" si="183"/>
        <v>197186.3</v>
      </c>
      <c r="AC404" s="110">
        <f t="shared" si="183"/>
        <v>138021.49999999997</v>
      </c>
      <c r="AD404" s="110">
        <f t="shared" si="183"/>
        <v>216482.3</v>
      </c>
      <c r="AE404" s="110">
        <f t="shared" si="183"/>
        <v>279179.5</v>
      </c>
      <c r="AF404" s="42"/>
      <c r="AG404" s="15"/>
      <c r="AH404" s="15"/>
      <c r="AI404" s="15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</row>
    <row r="405" spans="1:62" ht="18.75" x14ac:dyDescent="0.3">
      <c r="A405" s="106" t="s">
        <v>28</v>
      </c>
      <c r="B405" s="97">
        <f t="shared" ref="B405:E408" si="184">SUM(B139,B165,B260,B375)</f>
        <v>340182.69999999995</v>
      </c>
      <c r="C405" s="97">
        <f t="shared" si="184"/>
        <v>340182.69999999995</v>
      </c>
      <c r="D405" s="97">
        <f t="shared" si="184"/>
        <v>331005.90000000002</v>
      </c>
      <c r="E405" s="97">
        <f t="shared" si="184"/>
        <v>331005.90000000002</v>
      </c>
      <c r="F405" s="119">
        <f>IFERROR(E405/B405*100,0)</f>
        <v>97.302390744738062</v>
      </c>
      <c r="G405" s="119">
        <f>IFERROR(E405/C405*100,0)</f>
        <v>97.302390744738062</v>
      </c>
      <c r="H405" s="97">
        <f t="shared" ref="H405:AE408" si="185">SUM(H139,H165,H260,H375)</f>
        <v>25466.5</v>
      </c>
      <c r="I405" s="97">
        <f t="shared" si="185"/>
        <v>22421</v>
      </c>
      <c r="J405" s="97">
        <f t="shared" si="185"/>
        <v>33272.200000000004</v>
      </c>
      <c r="K405" s="97">
        <f t="shared" si="185"/>
        <v>26738.799999999999</v>
      </c>
      <c r="L405" s="97">
        <f t="shared" si="185"/>
        <v>31839.7</v>
      </c>
      <c r="M405" s="97">
        <f t="shared" si="185"/>
        <v>15440.400000000001</v>
      </c>
      <c r="N405" s="97">
        <f t="shared" si="185"/>
        <v>32768.6</v>
      </c>
      <c r="O405" s="97">
        <f t="shared" si="185"/>
        <v>31643.699999999997</v>
      </c>
      <c r="P405" s="97">
        <f t="shared" si="185"/>
        <v>35314.399999999994</v>
      </c>
      <c r="Q405" s="97">
        <f t="shared" si="185"/>
        <v>36729.599999999999</v>
      </c>
      <c r="R405" s="97">
        <f t="shared" si="185"/>
        <v>29598.9</v>
      </c>
      <c r="S405" s="97">
        <f t="shared" si="185"/>
        <v>26054.199999999997</v>
      </c>
      <c r="T405" s="97">
        <f t="shared" si="185"/>
        <v>35810.400000000001</v>
      </c>
      <c r="U405" s="97">
        <f t="shared" si="185"/>
        <v>35736</v>
      </c>
      <c r="V405" s="97">
        <f t="shared" si="185"/>
        <v>10220.5</v>
      </c>
      <c r="W405" s="97">
        <f t="shared" si="185"/>
        <v>11292</v>
      </c>
      <c r="X405" s="97">
        <f t="shared" si="185"/>
        <v>23439.699999999997</v>
      </c>
      <c r="Y405" s="97">
        <f t="shared" si="185"/>
        <v>34319.200000000004</v>
      </c>
      <c r="Z405" s="97">
        <f t="shared" si="185"/>
        <v>33928.800000000003</v>
      </c>
      <c r="AA405" s="97">
        <f t="shared" si="185"/>
        <v>31373.399999999998</v>
      </c>
      <c r="AB405" s="97">
        <f t="shared" si="185"/>
        <v>27400.999999999996</v>
      </c>
      <c r="AC405" s="97">
        <f t="shared" si="185"/>
        <v>16616.300000000003</v>
      </c>
      <c r="AD405" s="97">
        <f t="shared" si="185"/>
        <v>21122</v>
      </c>
      <c r="AE405" s="97">
        <f t="shared" si="185"/>
        <v>42757.9</v>
      </c>
      <c r="AF405" s="42"/>
      <c r="AG405" s="15"/>
      <c r="AH405" s="15"/>
      <c r="AI405" s="15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</row>
    <row r="406" spans="1:62" ht="18.75" x14ac:dyDescent="0.3">
      <c r="A406" s="106" t="s">
        <v>26</v>
      </c>
      <c r="B406" s="97">
        <f t="shared" si="184"/>
        <v>1967902.0999999999</v>
      </c>
      <c r="C406" s="97">
        <f t="shared" si="184"/>
        <v>1967902.0999999999</v>
      </c>
      <c r="D406" s="97">
        <f t="shared" si="184"/>
        <v>1949885.5999999999</v>
      </c>
      <c r="E406" s="97">
        <f t="shared" si="184"/>
        <v>1949885.5999999999</v>
      </c>
      <c r="F406" s="119">
        <f>IFERROR(E406/B406*100,0)</f>
        <v>99.084481895720316</v>
      </c>
      <c r="G406" s="119">
        <f>IFERROR(E406/C406*100,0)</f>
        <v>99.084481895720316</v>
      </c>
      <c r="H406" s="97">
        <f t="shared" si="185"/>
        <v>117065.8</v>
      </c>
      <c r="I406" s="97">
        <f t="shared" si="185"/>
        <v>113708.59999999999</v>
      </c>
      <c r="J406" s="97">
        <f t="shared" si="185"/>
        <v>195327</v>
      </c>
      <c r="K406" s="97">
        <f t="shared" si="185"/>
        <v>186867.3</v>
      </c>
      <c r="L406" s="97">
        <f t="shared" si="185"/>
        <v>174431</v>
      </c>
      <c r="M406" s="97">
        <f t="shared" si="185"/>
        <v>162257.59999999998</v>
      </c>
      <c r="N406" s="97">
        <f t="shared" si="185"/>
        <v>177882.19999999998</v>
      </c>
      <c r="O406" s="97">
        <f t="shared" si="185"/>
        <v>178135.69999999998</v>
      </c>
      <c r="P406" s="97">
        <f t="shared" si="185"/>
        <v>374838.5</v>
      </c>
      <c r="Q406" s="97">
        <f t="shared" si="185"/>
        <v>374915.8</v>
      </c>
      <c r="R406" s="97">
        <f t="shared" si="185"/>
        <v>180368.6</v>
      </c>
      <c r="S406" s="97">
        <f t="shared" si="185"/>
        <v>171200.09999999998</v>
      </c>
      <c r="T406" s="97">
        <f t="shared" si="185"/>
        <v>125710.3</v>
      </c>
      <c r="U406" s="97">
        <f t="shared" si="185"/>
        <v>127097.20000000001</v>
      </c>
      <c r="V406" s="97">
        <f t="shared" si="185"/>
        <v>82666.7</v>
      </c>
      <c r="W406" s="97">
        <f t="shared" si="185"/>
        <v>86736.7</v>
      </c>
      <c r="X406" s="97">
        <f t="shared" si="185"/>
        <v>126891.8</v>
      </c>
      <c r="Y406" s="97">
        <f t="shared" si="185"/>
        <v>133670.39999999999</v>
      </c>
      <c r="Z406" s="97">
        <f t="shared" si="185"/>
        <v>129449.5</v>
      </c>
      <c r="AA406" s="97">
        <f t="shared" si="185"/>
        <v>135660.70000000001</v>
      </c>
      <c r="AB406" s="97">
        <f t="shared" si="185"/>
        <v>132552.29999999999</v>
      </c>
      <c r="AC406" s="97">
        <f t="shared" si="185"/>
        <v>106941.49999999999</v>
      </c>
      <c r="AD406" s="97">
        <f t="shared" si="185"/>
        <v>150718.39999999999</v>
      </c>
      <c r="AE406" s="97">
        <f t="shared" si="185"/>
        <v>172694.00000000003</v>
      </c>
      <c r="AF406" s="42"/>
      <c r="AG406" s="15"/>
      <c r="AH406" s="15"/>
      <c r="AI406" s="15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</row>
    <row r="407" spans="1:62" ht="18.75" x14ac:dyDescent="0.3">
      <c r="A407" s="106" t="s">
        <v>27</v>
      </c>
      <c r="B407" s="97">
        <f t="shared" si="184"/>
        <v>666188.20000000007</v>
      </c>
      <c r="C407" s="97">
        <f t="shared" si="184"/>
        <v>666188.20000000007</v>
      </c>
      <c r="D407" s="97">
        <f t="shared" si="184"/>
        <v>652639.80000000005</v>
      </c>
      <c r="E407" s="97">
        <f t="shared" si="184"/>
        <v>652639.80000000005</v>
      </c>
      <c r="F407" s="119">
        <f>IFERROR(E407/B407*100,0)</f>
        <v>97.966280399442667</v>
      </c>
      <c r="G407" s="119">
        <f>IFERROR(E407/C407*100,0)</f>
        <v>97.966280399442667</v>
      </c>
      <c r="H407" s="97">
        <f t="shared" si="185"/>
        <v>73818.499999999985</v>
      </c>
      <c r="I407" s="97">
        <f t="shared" si="185"/>
        <v>71452.399999999994</v>
      </c>
      <c r="J407" s="97">
        <f t="shared" si="185"/>
        <v>71874.8</v>
      </c>
      <c r="K407" s="97">
        <f t="shared" si="185"/>
        <v>69341.399999999994</v>
      </c>
      <c r="L407" s="97">
        <f t="shared" si="185"/>
        <v>61857.7</v>
      </c>
      <c r="M407" s="97">
        <f t="shared" si="185"/>
        <v>55975.900000000009</v>
      </c>
      <c r="N407" s="97">
        <f t="shared" si="185"/>
        <v>60727.100000000006</v>
      </c>
      <c r="O407" s="97">
        <f t="shared" si="185"/>
        <v>65863.5</v>
      </c>
      <c r="P407" s="97">
        <f t="shared" si="185"/>
        <v>61308.5</v>
      </c>
      <c r="Q407" s="97">
        <f t="shared" si="185"/>
        <v>60934.900000000009</v>
      </c>
      <c r="R407" s="97">
        <f t="shared" si="185"/>
        <v>57347.8</v>
      </c>
      <c r="S407" s="97">
        <f t="shared" si="185"/>
        <v>50138.400000000001</v>
      </c>
      <c r="T407" s="97">
        <f t="shared" si="185"/>
        <v>91384.900000000009</v>
      </c>
      <c r="U407" s="97">
        <f t="shared" si="185"/>
        <v>89238.9</v>
      </c>
      <c r="V407" s="97">
        <f t="shared" si="185"/>
        <v>35765.1</v>
      </c>
      <c r="W407" s="97">
        <f t="shared" si="185"/>
        <v>34007</v>
      </c>
      <c r="X407" s="97">
        <f t="shared" si="185"/>
        <v>31315</v>
      </c>
      <c r="Y407" s="97">
        <f t="shared" si="185"/>
        <v>37101.4</v>
      </c>
      <c r="Z407" s="97">
        <f t="shared" si="185"/>
        <v>43984.6</v>
      </c>
      <c r="AA407" s="97">
        <f t="shared" si="185"/>
        <v>43565.9</v>
      </c>
      <c r="AB407" s="97">
        <f t="shared" si="185"/>
        <v>33306.300000000003</v>
      </c>
      <c r="AC407" s="97">
        <f t="shared" si="185"/>
        <v>11751.9</v>
      </c>
      <c r="AD407" s="97">
        <f t="shared" si="185"/>
        <v>43497.9</v>
      </c>
      <c r="AE407" s="97">
        <f t="shared" si="185"/>
        <v>63267.1</v>
      </c>
      <c r="AF407" s="42"/>
      <c r="AG407" s="15"/>
      <c r="AH407" s="15"/>
      <c r="AI407" s="15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</row>
    <row r="408" spans="1:62" ht="18.75" x14ac:dyDescent="0.3">
      <c r="A408" s="106" t="s">
        <v>118</v>
      </c>
      <c r="B408" s="97">
        <f t="shared" si="184"/>
        <v>36304.5</v>
      </c>
      <c r="C408" s="97">
        <f t="shared" si="184"/>
        <v>36304.5</v>
      </c>
      <c r="D408" s="97">
        <f t="shared" si="184"/>
        <v>32016.800000000003</v>
      </c>
      <c r="E408" s="97">
        <f t="shared" si="184"/>
        <v>32016.800000000003</v>
      </c>
      <c r="F408" s="119">
        <f>IFERROR(E408/B408*100,0)</f>
        <v>88.189618366869126</v>
      </c>
      <c r="G408" s="119">
        <f>IFERROR(E408/C408*100,0)</f>
        <v>88.189618366869126</v>
      </c>
      <c r="H408" s="97">
        <f t="shared" si="185"/>
        <v>82.7</v>
      </c>
      <c r="I408" s="97">
        <f t="shared" si="185"/>
        <v>33.200000000000003</v>
      </c>
      <c r="J408" s="97">
        <f t="shared" si="185"/>
        <v>157.19999999999999</v>
      </c>
      <c r="K408" s="97">
        <f t="shared" si="185"/>
        <v>59.5</v>
      </c>
      <c r="L408" s="97">
        <f t="shared" si="185"/>
        <v>5715.9</v>
      </c>
      <c r="M408" s="97">
        <f t="shared" si="185"/>
        <v>5666.8</v>
      </c>
      <c r="N408" s="97">
        <f t="shared" si="185"/>
        <v>7431.2</v>
      </c>
      <c r="O408" s="97">
        <f t="shared" si="185"/>
        <v>125.4</v>
      </c>
      <c r="P408" s="97">
        <f t="shared" si="185"/>
        <v>6035.5</v>
      </c>
      <c r="Q408" s="97">
        <f t="shared" si="185"/>
        <v>123</v>
      </c>
      <c r="R408" s="97">
        <f t="shared" si="185"/>
        <v>5834.7999999999993</v>
      </c>
      <c r="S408" s="97">
        <f t="shared" si="185"/>
        <v>204.2</v>
      </c>
      <c r="T408" s="97">
        <f t="shared" si="185"/>
        <v>0</v>
      </c>
      <c r="U408" s="97">
        <f t="shared" si="185"/>
        <v>9079.2000000000007</v>
      </c>
      <c r="V408" s="97">
        <f t="shared" si="185"/>
        <v>1081.5999999999999</v>
      </c>
      <c r="W408" s="97">
        <f t="shared" si="185"/>
        <v>1081.5999999999999</v>
      </c>
      <c r="X408" s="97">
        <f t="shared" si="185"/>
        <v>237.70000000000073</v>
      </c>
      <c r="Y408" s="97">
        <f t="shared" si="185"/>
        <v>8260.9</v>
      </c>
      <c r="Z408" s="97">
        <f t="shared" si="185"/>
        <v>4657.2</v>
      </c>
      <c r="AA408" s="97">
        <f t="shared" si="185"/>
        <v>4210.7</v>
      </c>
      <c r="AB408" s="97">
        <f t="shared" si="185"/>
        <v>3926.7</v>
      </c>
      <c r="AC408" s="97">
        <f t="shared" si="185"/>
        <v>2711.8</v>
      </c>
      <c r="AD408" s="97">
        <f t="shared" si="185"/>
        <v>1144</v>
      </c>
      <c r="AE408" s="97">
        <f t="shared" si="185"/>
        <v>460.5</v>
      </c>
      <c r="AF408" s="42"/>
      <c r="AG408" s="15"/>
      <c r="AH408" s="15"/>
      <c r="AI408" s="15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</row>
    <row r="409" spans="1:62" ht="15.75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5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</row>
    <row r="410" spans="1:62" ht="64.5" customHeight="1" x14ac:dyDescent="0.25">
      <c r="A410" s="155" t="s">
        <v>141</v>
      </c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3"/>
      <c r="AF410" s="58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</row>
    <row r="411" spans="1:62" ht="15.75" x14ac:dyDescent="0.25">
      <c r="A411" s="60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61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</row>
    <row r="412" spans="1:62" ht="18.75" x14ac:dyDescent="0.25">
      <c r="A412" s="155" t="s">
        <v>43</v>
      </c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3"/>
      <c r="AF412" s="62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</row>
    <row r="413" spans="1:62" ht="15.75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5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</row>
    <row r="414" spans="1:62" ht="15.75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5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</row>
    <row r="415" spans="1:62" ht="15.75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5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</row>
  </sheetData>
  <mergeCells count="92">
    <mergeCell ref="AF318:AF321"/>
    <mergeCell ref="A332:AD332"/>
    <mergeCell ref="A339:AE339"/>
    <mergeCell ref="AF339:BJ339"/>
    <mergeCell ref="AF340:AF345"/>
    <mergeCell ref="AG340:AG345"/>
    <mergeCell ref="AF294:AF298"/>
    <mergeCell ref="A299:AE299"/>
    <mergeCell ref="AF300:AF304"/>
    <mergeCell ref="A305:AD305"/>
    <mergeCell ref="A312:AE312"/>
    <mergeCell ref="A229:AE229"/>
    <mergeCell ref="A235:AE235"/>
    <mergeCell ref="AF236:AF244"/>
    <mergeCell ref="A241:AE241"/>
    <mergeCell ref="AF104:AF110"/>
    <mergeCell ref="A111:AE111"/>
    <mergeCell ref="A169:AD169"/>
    <mergeCell ref="A171:AE171"/>
    <mergeCell ref="A174:AE174"/>
    <mergeCell ref="A205:AE205"/>
    <mergeCell ref="A211:AE211"/>
    <mergeCell ref="AF211:AF216"/>
    <mergeCell ref="A217:AE217"/>
    <mergeCell ref="A223:AE223"/>
    <mergeCell ref="A151:AE151"/>
    <mergeCell ref="AF112:AF117"/>
    <mergeCell ref="A118:AE118"/>
    <mergeCell ref="A10:AD10"/>
    <mergeCell ref="A12:AE12"/>
    <mergeCell ref="A18:AE18"/>
    <mergeCell ref="A43:AE43"/>
    <mergeCell ref="A61:AE61"/>
    <mergeCell ref="A67:AE67"/>
    <mergeCell ref="A104:AE104"/>
    <mergeCell ref="AF43:AF46"/>
    <mergeCell ref="A49:AE49"/>
    <mergeCell ref="AB6:AC7"/>
    <mergeCell ref="AF6:AF8"/>
    <mergeCell ref="P6:Q7"/>
    <mergeCell ref="AD6:AE7"/>
    <mergeCell ref="N6:O7"/>
    <mergeCell ref="R6:S7"/>
    <mergeCell ref="T6:U7"/>
    <mergeCell ref="V6:W7"/>
    <mergeCell ref="AF18:AF23"/>
    <mergeCell ref="A24:AE24"/>
    <mergeCell ref="AF24:AF29"/>
    <mergeCell ref="A31:AE31"/>
    <mergeCell ref="A37:AE37"/>
    <mergeCell ref="AF49:AF52"/>
    <mergeCell ref="A55:AE55"/>
    <mergeCell ref="AF55:AF60"/>
    <mergeCell ref="AF67:AF72"/>
    <mergeCell ref="A73:AE73"/>
    <mergeCell ref="AF73:AF79"/>
    <mergeCell ref="A79:AE79"/>
    <mergeCell ref="T1:Y1"/>
    <mergeCell ref="T2:AD2"/>
    <mergeCell ref="A3:O3"/>
    <mergeCell ref="T3:AD3"/>
    <mergeCell ref="A4:O4"/>
    <mergeCell ref="A145:AE145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  <mergeCell ref="A143:AD143"/>
    <mergeCell ref="A85:AE85"/>
    <mergeCell ref="A91:AE91"/>
    <mergeCell ref="A97:AE97"/>
    <mergeCell ref="A187:AE187"/>
    <mergeCell ref="A193:AE193"/>
    <mergeCell ref="AF193:AF198"/>
    <mergeCell ref="A199:AE199"/>
    <mergeCell ref="AF199:AF202"/>
    <mergeCell ref="A410:AD410"/>
    <mergeCell ref="A412:AD412"/>
    <mergeCell ref="A264:AD264"/>
    <mergeCell ref="A266:AD266"/>
    <mergeCell ref="A273:AE273"/>
    <mergeCell ref="A281:AD281"/>
    <mergeCell ref="A287:AE287"/>
    <mergeCell ref="A293:AE293"/>
    <mergeCell ref="A318:AE318"/>
  </mergeCells>
  <pageMargins left="0" right="0" top="0" bottom="0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3" workbookViewId="0">
      <selection activeCell="D20" sqref="D20"/>
    </sheetView>
  </sheetViews>
  <sheetFormatPr defaultRowHeight="15" x14ac:dyDescent="0.25"/>
  <cols>
    <col min="2" max="2" width="28.140625" customWidth="1"/>
    <col min="11" max="16" width="14.85546875" customWidth="1"/>
    <col min="17" max="17" width="11.85546875" customWidth="1"/>
  </cols>
  <sheetData>
    <row r="1" spans="1:18" s="76" customFormat="1" ht="25.15" customHeight="1" x14ac:dyDescent="0.2">
      <c r="A1" s="209" t="s">
        <v>47</v>
      </c>
      <c r="B1" s="210" t="s">
        <v>48</v>
      </c>
      <c r="C1" s="210" t="s">
        <v>49</v>
      </c>
      <c r="D1" s="212" t="s">
        <v>99</v>
      </c>
      <c r="E1" s="212"/>
      <c r="F1" s="212"/>
      <c r="G1" s="212"/>
      <c r="H1" s="212"/>
      <c r="I1" s="212"/>
      <c r="J1" s="74"/>
      <c r="K1" s="213" t="s">
        <v>50</v>
      </c>
      <c r="L1" s="213"/>
      <c r="M1" s="213"/>
      <c r="N1" s="213"/>
      <c r="O1" s="213"/>
      <c r="P1" s="213"/>
      <c r="Q1" s="75"/>
      <c r="R1" s="75"/>
    </row>
    <row r="2" spans="1:18" s="76" customFormat="1" ht="93" customHeight="1" thickBot="1" x14ac:dyDescent="0.25">
      <c r="A2" s="209"/>
      <c r="B2" s="211"/>
      <c r="C2" s="210"/>
      <c r="D2" s="77" t="s">
        <v>100</v>
      </c>
      <c r="E2" s="77" t="s">
        <v>101</v>
      </c>
      <c r="F2" s="77" t="s">
        <v>51</v>
      </c>
      <c r="G2" s="77" t="s">
        <v>52</v>
      </c>
      <c r="H2" s="77" t="s">
        <v>102</v>
      </c>
      <c r="I2" s="77" t="s">
        <v>53</v>
      </c>
      <c r="J2" s="77" t="s">
        <v>103</v>
      </c>
      <c r="K2" s="214"/>
      <c r="L2" s="214"/>
      <c r="M2" s="214"/>
      <c r="N2" s="214"/>
      <c r="O2" s="214"/>
      <c r="P2" s="214"/>
      <c r="Q2" s="75"/>
      <c r="R2" s="75"/>
    </row>
    <row r="3" spans="1:18" s="64" customFormat="1" ht="72" customHeight="1" x14ac:dyDescent="0.2">
      <c r="A3" s="185">
        <v>1</v>
      </c>
      <c r="B3" s="188" t="s">
        <v>104</v>
      </c>
      <c r="C3" s="65" t="s">
        <v>28</v>
      </c>
      <c r="D3" s="66"/>
      <c r="E3" s="66"/>
      <c r="F3" s="66"/>
      <c r="G3" s="67"/>
      <c r="H3" s="66"/>
      <c r="I3" s="67"/>
      <c r="J3" s="67">
        <f t="shared" ref="J3:J6" si="0">IFERROR(H3/E3*100,0)</f>
        <v>0</v>
      </c>
      <c r="K3" s="200" t="s">
        <v>110</v>
      </c>
      <c r="L3" s="201"/>
      <c r="M3" s="201"/>
      <c r="N3" s="201"/>
      <c r="O3" s="201"/>
      <c r="P3" s="202"/>
      <c r="Q3" s="63"/>
      <c r="R3" s="63"/>
    </row>
    <row r="4" spans="1:18" s="64" customFormat="1" ht="36.75" customHeight="1" x14ac:dyDescent="0.2">
      <c r="A4" s="186"/>
      <c r="B4" s="189"/>
      <c r="C4" s="68" t="s">
        <v>26</v>
      </c>
      <c r="D4" s="69">
        <v>3840</v>
      </c>
      <c r="E4" s="69">
        <v>360</v>
      </c>
      <c r="F4" s="69">
        <v>360</v>
      </c>
      <c r="G4" s="70">
        <f t="shared" ref="G4:G19" si="1">F4/D4*100</f>
        <v>9.375</v>
      </c>
      <c r="H4" s="69">
        <v>360</v>
      </c>
      <c r="I4" s="70">
        <f t="shared" ref="I4" si="2">IFERROR(H4/F4*100,0)</f>
        <v>100</v>
      </c>
      <c r="J4" s="70">
        <f>IFERROR(H4/E4*100,0)</f>
        <v>100</v>
      </c>
      <c r="K4" s="203"/>
      <c r="L4" s="204"/>
      <c r="M4" s="204"/>
      <c r="N4" s="204"/>
      <c r="O4" s="204"/>
      <c r="P4" s="205"/>
      <c r="Q4" s="80"/>
      <c r="R4" s="63"/>
    </row>
    <row r="5" spans="1:18" s="64" customFormat="1" ht="36.75" customHeight="1" x14ac:dyDescent="0.2">
      <c r="A5" s="186"/>
      <c r="B5" s="189"/>
      <c r="C5" s="68" t="s">
        <v>45</v>
      </c>
      <c r="D5" s="69"/>
      <c r="E5" s="69"/>
      <c r="F5" s="69"/>
      <c r="G5" s="70"/>
      <c r="H5" s="69"/>
      <c r="I5" s="70"/>
      <c r="J5" s="70">
        <f t="shared" si="0"/>
        <v>0</v>
      </c>
      <c r="K5" s="203"/>
      <c r="L5" s="204"/>
      <c r="M5" s="204"/>
      <c r="N5" s="204"/>
      <c r="O5" s="204"/>
      <c r="P5" s="205"/>
      <c r="Q5" s="63"/>
      <c r="R5" s="63"/>
    </row>
    <row r="6" spans="1:18" s="64" customFormat="1" ht="27.75" customHeight="1" thickBot="1" x14ac:dyDescent="0.25">
      <c r="A6" s="187"/>
      <c r="B6" s="190"/>
      <c r="C6" s="71" t="s">
        <v>46</v>
      </c>
      <c r="D6" s="72">
        <f>D3+D4+D5</f>
        <v>3840</v>
      </c>
      <c r="E6" s="72">
        <f>E3+E4+E5</f>
        <v>360</v>
      </c>
      <c r="F6" s="72">
        <f>F3+F4+F5</f>
        <v>360</v>
      </c>
      <c r="G6" s="73">
        <f t="shared" si="1"/>
        <v>9.375</v>
      </c>
      <c r="H6" s="72">
        <f>H3+H4+H5</f>
        <v>360</v>
      </c>
      <c r="I6" s="72">
        <f t="shared" ref="I6" si="3">IFERROR(H6/F6*100,0)</f>
        <v>100</v>
      </c>
      <c r="J6" s="72">
        <f t="shared" si="0"/>
        <v>100</v>
      </c>
      <c r="K6" s="206"/>
      <c r="L6" s="207"/>
      <c r="M6" s="207"/>
      <c r="N6" s="207"/>
      <c r="O6" s="207"/>
      <c r="P6" s="208"/>
      <c r="Q6" s="63"/>
      <c r="R6" s="63"/>
    </row>
    <row r="7" spans="1:18" s="64" customFormat="1" ht="59.25" customHeight="1" x14ac:dyDescent="0.2">
      <c r="A7" s="185">
        <v>2</v>
      </c>
      <c r="B7" s="188" t="s">
        <v>105</v>
      </c>
      <c r="C7" s="65" t="s">
        <v>28</v>
      </c>
      <c r="D7" s="66"/>
      <c r="E7" s="66"/>
      <c r="F7" s="66"/>
      <c r="G7" s="67"/>
      <c r="H7" s="66"/>
      <c r="I7" s="67"/>
      <c r="J7" s="67">
        <f t="shared" ref="J7:J10" si="4">IFERROR(H7/E7*100,0)</f>
        <v>0</v>
      </c>
      <c r="K7" s="200" t="s">
        <v>111</v>
      </c>
      <c r="L7" s="201"/>
      <c r="M7" s="201"/>
      <c r="N7" s="201"/>
      <c r="O7" s="201"/>
      <c r="P7" s="202"/>
      <c r="Q7" s="63"/>
      <c r="R7" s="63"/>
    </row>
    <row r="8" spans="1:18" s="64" customFormat="1" ht="36.75" customHeight="1" x14ac:dyDescent="0.2">
      <c r="A8" s="186"/>
      <c r="B8" s="189"/>
      <c r="C8" s="68" t="s">
        <v>26</v>
      </c>
      <c r="D8" s="69">
        <v>16389.7</v>
      </c>
      <c r="E8" s="69">
        <v>1500</v>
      </c>
      <c r="F8" s="69">
        <v>1500</v>
      </c>
      <c r="G8" s="70">
        <f t="shared" si="1"/>
        <v>9.1520894220150453</v>
      </c>
      <c r="H8" s="69">
        <v>1500</v>
      </c>
      <c r="I8" s="70">
        <f t="shared" ref="I8" si="5">IFERROR(H8/F8*100,0)</f>
        <v>100</v>
      </c>
      <c r="J8" s="70">
        <f t="shared" si="4"/>
        <v>100</v>
      </c>
      <c r="K8" s="203"/>
      <c r="L8" s="204"/>
      <c r="M8" s="204"/>
      <c r="N8" s="204"/>
      <c r="O8" s="204"/>
      <c r="P8" s="205"/>
      <c r="Q8" s="80"/>
      <c r="R8" s="63"/>
    </row>
    <row r="9" spans="1:18" s="64" customFormat="1" ht="36.75" customHeight="1" x14ac:dyDescent="0.2">
      <c r="A9" s="186"/>
      <c r="B9" s="189"/>
      <c r="C9" s="68" t="s">
        <v>45</v>
      </c>
      <c r="D9" s="69"/>
      <c r="E9" s="69"/>
      <c r="F9" s="69"/>
      <c r="G9" s="70"/>
      <c r="H9" s="69"/>
      <c r="I9" s="70"/>
      <c r="J9" s="70">
        <f t="shared" si="4"/>
        <v>0</v>
      </c>
      <c r="K9" s="203"/>
      <c r="L9" s="204"/>
      <c r="M9" s="204"/>
      <c r="N9" s="204"/>
      <c r="O9" s="204"/>
      <c r="P9" s="205"/>
      <c r="Q9" s="63"/>
      <c r="R9" s="63"/>
    </row>
    <row r="10" spans="1:18" s="64" customFormat="1" ht="36.75" customHeight="1" thickBot="1" x14ac:dyDescent="0.25">
      <c r="A10" s="187"/>
      <c r="B10" s="190"/>
      <c r="C10" s="71" t="s">
        <v>46</v>
      </c>
      <c r="D10" s="72">
        <f>D7+D8+D9</f>
        <v>16389.7</v>
      </c>
      <c r="E10" s="72">
        <f>E7+E8+E9</f>
        <v>1500</v>
      </c>
      <c r="F10" s="72">
        <f>F7+F8+F9</f>
        <v>1500</v>
      </c>
      <c r="G10" s="73">
        <f t="shared" si="1"/>
        <v>9.1520894220150453</v>
      </c>
      <c r="H10" s="72">
        <f>H7+H8+H9</f>
        <v>1500</v>
      </c>
      <c r="I10" s="72">
        <f t="shared" ref="I10" si="6">IFERROR(H10/F10*100,0)</f>
        <v>100</v>
      </c>
      <c r="J10" s="72">
        <f t="shared" si="4"/>
        <v>100</v>
      </c>
      <c r="K10" s="206"/>
      <c r="L10" s="207"/>
      <c r="M10" s="207"/>
      <c r="N10" s="207"/>
      <c r="O10" s="207"/>
      <c r="P10" s="208"/>
      <c r="Q10" s="63"/>
      <c r="R10" s="63"/>
    </row>
    <row r="11" spans="1:18" s="64" customFormat="1" ht="36.75" customHeight="1" x14ac:dyDescent="0.2">
      <c r="A11" s="185">
        <v>3</v>
      </c>
      <c r="B11" s="188" t="s">
        <v>107</v>
      </c>
      <c r="C11" s="65" t="s">
        <v>28</v>
      </c>
      <c r="D11" s="66"/>
      <c r="E11" s="66"/>
      <c r="F11" s="66"/>
      <c r="G11" s="67"/>
      <c r="H11" s="66"/>
      <c r="I11" s="67"/>
      <c r="J11" s="67">
        <f t="shared" ref="J11:J14" si="7">IFERROR(H11/E11*100,0)</f>
        <v>0</v>
      </c>
      <c r="K11" s="200" t="s">
        <v>106</v>
      </c>
      <c r="L11" s="201"/>
      <c r="M11" s="201"/>
      <c r="N11" s="201"/>
      <c r="O11" s="201"/>
      <c r="P11" s="202"/>
      <c r="Q11" s="63"/>
      <c r="R11" s="63"/>
    </row>
    <row r="12" spans="1:18" s="64" customFormat="1" ht="51.75" customHeight="1" x14ac:dyDescent="0.2">
      <c r="A12" s="186"/>
      <c r="B12" s="189"/>
      <c r="C12" s="68" t="s">
        <v>26</v>
      </c>
      <c r="D12" s="69">
        <v>22809.200000000001</v>
      </c>
      <c r="E12" s="69"/>
      <c r="F12" s="69"/>
      <c r="G12" s="70">
        <f t="shared" si="1"/>
        <v>0</v>
      </c>
      <c r="H12" s="69"/>
      <c r="I12" s="70">
        <f t="shared" ref="I12:I13" si="8">IFERROR(H12/F12*100,0)</f>
        <v>0</v>
      </c>
      <c r="J12" s="70">
        <f t="shared" si="7"/>
        <v>0</v>
      </c>
      <c r="K12" s="203"/>
      <c r="L12" s="204"/>
      <c r="M12" s="204"/>
      <c r="N12" s="204"/>
      <c r="O12" s="204"/>
      <c r="P12" s="205"/>
      <c r="Q12" s="80"/>
      <c r="R12" s="63"/>
    </row>
    <row r="13" spans="1:18" s="64" customFormat="1" ht="36.75" customHeight="1" x14ac:dyDescent="0.2">
      <c r="A13" s="186"/>
      <c r="B13" s="189"/>
      <c r="C13" s="68" t="s">
        <v>45</v>
      </c>
      <c r="D13" s="69">
        <f>19762.3-1770.8</f>
        <v>17991.5</v>
      </c>
      <c r="E13" s="69"/>
      <c r="F13" s="69"/>
      <c r="G13" s="70">
        <f t="shared" si="1"/>
        <v>0</v>
      </c>
      <c r="H13" s="69"/>
      <c r="I13" s="70">
        <f t="shared" si="8"/>
        <v>0</v>
      </c>
      <c r="J13" s="70">
        <f t="shared" si="7"/>
        <v>0</v>
      </c>
      <c r="K13" s="203"/>
      <c r="L13" s="204"/>
      <c r="M13" s="204"/>
      <c r="N13" s="204"/>
      <c r="O13" s="204"/>
      <c r="P13" s="205"/>
      <c r="Q13" s="80"/>
      <c r="R13" s="63"/>
    </row>
    <row r="14" spans="1:18" s="64" customFormat="1" ht="39" customHeight="1" thickBot="1" x14ac:dyDescent="0.25">
      <c r="A14" s="187"/>
      <c r="B14" s="190"/>
      <c r="C14" s="71" t="s">
        <v>46</v>
      </c>
      <c r="D14" s="72">
        <f>D11+D12+D13</f>
        <v>40800.699999999997</v>
      </c>
      <c r="E14" s="72">
        <f>E11+E12+E13</f>
        <v>0</v>
      </c>
      <c r="F14" s="72">
        <f>F11+F12+F13</f>
        <v>0</v>
      </c>
      <c r="G14" s="73">
        <f t="shared" si="1"/>
        <v>0</v>
      </c>
      <c r="H14" s="72">
        <f>H11+H12+H13</f>
        <v>0</v>
      </c>
      <c r="I14" s="72">
        <f t="shared" ref="I14" si="9">IFERROR(H14/F14*100,0)</f>
        <v>0</v>
      </c>
      <c r="J14" s="72">
        <f t="shared" si="7"/>
        <v>0</v>
      </c>
      <c r="K14" s="206"/>
      <c r="L14" s="207"/>
      <c r="M14" s="207"/>
      <c r="N14" s="207"/>
      <c r="O14" s="207"/>
      <c r="P14" s="208"/>
      <c r="Q14" s="80"/>
      <c r="R14" s="63"/>
    </row>
    <row r="15" spans="1:18" s="64" customFormat="1" ht="36.75" customHeight="1" x14ac:dyDescent="0.2">
      <c r="A15" s="185">
        <v>7</v>
      </c>
      <c r="B15" s="188" t="s">
        <v>108</v>
      </c>
      <c r="C15" s="65" t="s">
        <v>28</v>
      </c>
      <c r="D15" s="66"/>
      <c r="E15" s="66"/>
      <c r="F15" s="66"/>
      <c r="G15" s="67" t="e">
        <f t="shared" ref="G15:G18" si="10">F15/D15*100</f>
        <v>#DIV/0!</v>
      </c>
      <c r="H15" s="66"/>
      <c r="I15" s="67"/>
      <c r="J15" s="67">
        <f t="shared" ref="J15:J18" si="11">IFERROR(H15/E15*100,0)</f>
        <v>0</v>
      </c>
      <c r="K15" s="191" t="s">
        <v>109</v>
      </c>
      <c r="L15" s="192"/>
      <c r="M15" s="192"/>
      <c r="N15" s="192"/>
      <c r="O15" s="192"/>
      <c r="P15" s="193"/>
      <c r="Q15" s="63"/>
      <c r="R15" s="63"/>
    </row>
    <row r="16" spans="1:18" s="64" customFormat="1" ht="36.75" customHeight="1" x14ac:dyDescent="0.2">
      <c r="A16" s="186"/>
      <c r="B16" s="189"/>
      <c r="C16" s="68" t="s">
        <v>26</v>
      </c>
      <c r="D16" s="69">
        <v>293913.2</v>
      </c>
      <c r="E16" s="69"/>
      <c r="F16" s="69"/>
      <c r="G16" s="70">
        <f t="shared" si="10"/>
        <v>0</v>
      </c>
      <c r="H16" s="69"/>
      <c r="I16" s="70">
        <f t="shared" ref="I16:I21" si="12">IFERROR(H16/F16*100,0)</f>
        <v>0</v>
      </c>
      <c r="J16" s="70">
        <f t="shared" si="11"/>
        <v>0</v>
      </c>
      <c r="K16" s="194"/>
      <c r="L16" s="195"/>
      <c r="M16" s="195"/>
      <c r="N16" s="195"/>
      <c r="O16" s="195"/>
      <c r="P16" s="196"/>
      <c r="Q16" s="63"/>
      <c r="R16" s="63"/>
    </row>
    <row r="17" spans="1:18" s="64" customFormat="1" ht="36.75" customHeight="1" x14ac:dyDescent="0.2">
      <c r="A17" s="186"/>
      <c r="B17" s="189"/>
      <c r="C17" s="68" t="s">
        <v>45</v>
      </c>
      <c r="D17" s="69">
        <v>32657.1</v>
      </c>
      <c r="E17" s="69"/>
      <c r="F17" s="69"/>
      <c r="G17" s="70">
        <f t="shared" si="10"/>
        <v>0</v>
      </c>
      <c r="H17" s="69"/>
      <c r="I17" s="70">
        <f t="shared" si="12"/>
        <v>0</v>
      </c>
      <c r="J17" s="70">
        <f t="shared" si="11"/>
        <v>0</v>
      </c>
      <c r="K17" s="194"/>
      <c r="L17" s="195"/>
      <c r="M17" s="195"/>
      <c r="N17" s="195"/>
      <c r="O17" s="195"/>
      <c r="P17" s="196"/>
      <c r="Q17" s="63"/>
      <c r="R17" s="63"/>
    </row>
    <row r="18" spans="1:18" s="64" customFormat="1" ht="55.5" customHeight="1" thickBot="1" x14ac:dyDescent="0.25">
      <c r="A18" s="187"/>
      <c r="B18" s="190"/>
      <c r="C18" s="71" t="s">
        <v>46</v>
      </c>
      <c r="D18" s="72">
        <f>D15+D16+D17</f>
        <v>326570.3</v>
      </c>
      <c r="E18" s="72">
        <f>E15+E16+E17</f>
        <v>0</v>
      </c>
      <c r="F18" s="72">
        <f>F15+F16+F17</f>
        <v>0</v>
      </c>
      <c r="G18" s="73">
        <f t="shared" si="10"/>
        <v>0</v>
      </c>
      <c r="H18" s="72">
        <f>H15+H16+H17</f>
        <v>0</v>
      </c>
      <c r="I18" s="72">
        <f t="shared" si="12"/>
        <v>0</v>
      </c>
      <c r="J18" s="72">
        <f t="shared" si="11"/>
        <v>0</v>
      </c>
      <c r="K18" s="197"/>
      <c r="L18" s="198"/>
      <c r="M18" s="198"/>
      <c r="N18" s="198"/>
      <c r="O18" s="198"/>
      <c r="P18" s="199"/>
      <c r="Q18" s="63"/>
      <c r="R18" s="63"/>
    </row>
    <row r="19" spans="1:18" s="64" customFormat="1" ht="36.75" customHeight="1" x14ac:dyDescent="0.2">
      <c r="A19" s="185"/>
      <c r="B19" s="188" t="s">
        <v>54</v>
      </c>
      <c r="C19" s="65" t="s">
        <v>28</v>
      </c>
      <c r="D19" s="66">
        <f>D15+D11+D7+D3</f>
        <v>0</v>
      </c>
      <c r="E19" s="66">
        <f t="shared" ref="E19:F19" si="13">E15+E11+E7+E3</f>
        <v>0</v>
      </c>
      <c r="F19" s="66">
        <f t="shared" si="13"/>
        <v>0</v>
      </c>
      <c r="G19" s="67" t="e">
        <f t="shared" si="1"/>
        <v>#DIV/0!</v>
      </c>
      <c r="H19" s="66">
        <f t="shared" ref="H19" si="14">H15+H11+H7+H3</f>
        <v>0</v>
      </c>
      <c r="I19" s="70">
        <f t="shared" si="12"/>
        <v>0</v>
      </c>
      <c r="J19" s="67">
        <f t="shared" ref="J19:J22" si="15">IFERROR(H19/E19*100,0)</f>
        <v>0</v>
      </c>
      <c r="K19" s="191"/>
      <c r="L19" s="192"/>
      <c r="M19" s="192"/>
      <c r="N19" s="192"/>
      <c r="O19" s="192"/>
      <c r="P19" s="193"/>
      <c r="Q19" s="63"/>
      <c r="R19" s="63"/>
    </row>
    <row r="20" spans="1:18" s="64" customFormat="1" ht="36.75" customHeight="1" x14ac:dyDescent="0.2">
      <c r="A20" s="186"/>
      <c r="B20" s="189"/>
      <c r="C20" s="68" t="s">
        <v>26</v>
      </c>
      <c r="D20" s="66">
        <f t="shared" ref="D20:F21" si="16">D16+D12+D8+D4</f>
        <v>336952.10000000003</v>
      </c>
      <c r="E20" s="66">
        <f t="shared" si="16"/>
        <v>1860</v>
      </c>
      <c r="F20" s="66">
        <f t="shared" si="16"/>
        <v>1860</v>
      </c>
      <c r="G20" s="67">
        <f t="shared" ref="G20:G21" si="17">F20/D20*100</f>
        <v>0.55200724375957289</v>
      </c>
      <c r="H20" s="66">
        <f t="shared" ref="H20" si="18">H16+H12+H8+H4</f>
        <v>1860</v>
      </c>
      <c r="I20" s="70">
        <f t="shared" si="12"/>
        <v>100</v>
      </c>
      <c r="J20" s="67">
        <f t="shared" ref="J20:J21" si="19">IFERROR(H20/E20*100,0)</f>
        <v>100</v>
      </c>
      <c r="K20" s="194"/>
      <c r="L20" s="195"/>
      <c r="M20" s="195"/>
      <c r="N20" s="195"/>
      <c r="O20" s="195"/>
      <c r="P20" s="196"/>
      <c r="Q20" s="63"/>
      <c r="R20" s="63"/>
    </row>
    <row r="21" spans="1:18" s="64" customFormat="1" ht="36.75" customHeight="1" x14ac:dyDescent="0.2">
      <c r="A21" s="186"/>
      <c r="B21" s="189"/>
      <c r="C21" s="68" t="s">
        <v>45</v>
      </c>
      <c r="D21" s="66">
        <f t="shared" si="16"/>
        <v>50648.6</v>
      </c>
      <c r="E21" s="66">
        <f t="shared" si="16"/>
        <v>0</v>
      </c>
      <c r="F21" s="66">
        <f t="shared" si="16"/>
        <v>0</v>
      </c>
      <c r="G21" s="67">
        <f t="shared" si="17"/>
        <v>0</v>
      </c>
      <c r="H21" s="66">
        <f t="shared" ref="H21" si="20">H17+H13+H9+H5</f>
        <v>0</v>
      </c>
      <c r="I21" s="70">
        <f t="shared" si="12"/>
        <v>0</v>
      </c>
      <c r="J21" s="67">
        <f t="shared" si="19"/>
        <v>0</v>
      </c>
      <c r="K21" s="194"/>
      <c r="L21" s="195"/>
      <c r="M21" s="195"/>
      <c r="N21" s="195"/>
      <c r="O21" s="195"/>
      <c r="P21" s="196"/>
      <c r="Q21" s="63"/>
      <c r="R21" s="63"/>
    </row>
    <row r="22" spans="1:18" s="64" customFormat="1" ht="28.5" customHeight="1" thickBot="1" x14ac:dyDescent="0.25">
      <c r="A22" s="187"/>
      <c r="B22" s="190"/>
      <c r="C22" s="71" t="s">
        <v>46</v>
      </c>
      <c r="D22" s="72">
        <f>D19+D20+D21</f>
        <v>387600.7</v>
      </c>
      <c r="E22" s="72">
        <f>E19+E20+E21</f>
        <v>1860</v>
      </c>
      <c r="F22" s="72">
        <f>F19+F20+F21</f>
        <v>1860</v>
      </c>
      <c r="G22" s="73">
        <f>F22/D22*100</f>
        <v>0.47987529434286363</v>
      </c>
      <c r="H22" s="72">
        <f>H19+H20+H21</f>
        <v>1860</v>
      </c>
      <c r="I22" s="72">
        <f t="shared" ref="I22" si="21">IFERROR(H22/F22*100,0)</f>
        <v>100</v>
      </c>
      <c r="J22" s="72">
        <f t="shared" si="15"/>
        <v>100</v>
      </c>
      <c r="K22" s="197"/>
      <c r="L22" s="198"/>
      <c r="M22" s="198"/>
      <c r="N22" s="198"/>
      <c r="O22" s="198"/>
      <c r="P22" s="199"/>
      <c r="Q22" s="63"/>
      <c r="R22" s="63"/>
    </row>
  </sheetData>
  <mergeCells count="20">
    <mergeCell ref="A3:A6"/>
    <mergeCell ref="B3:B6"/>
    <mergeCell ref="K3:P6"/>
    <mergeCell ref="A7:A10"/>
    <mergeCell ref="B7:B10"/>
    <mergeCell ref="K7:P10"/>
    <mergeCell ref="A1:A2"/>
    <mergeCell ref="B1:B2"/>
    <mergeCell ref="C1:C2"/>
    <mergeCell ref="D1:I1"/>
    <mergeCell ref="K1:P2"/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</mergeCells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 СОВЕЩ. по программам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2023-02-03T10:28:17Z</dcterms:modified>
</cp:coreProperties>
</file>