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1700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G11" i="1" l="1"/>
  <c r="AF11" i="1"/>
  <c r="AE11" i="1"/>
  <c r="AD11" i="1"/>
  <c r="AC11" i="1"/>
  <c r="AB11" i="1"/>
  <c r="AA11" i="1"/>
  <c r="Z11" i="1"/>
  <c r="Y11" i="1"/>
  <c r="X11" i="1"/>
  <c r="W11" i="1"/>
  <c r="V11" i="1"/>
  <c r="U11" i="1"/>
  <c r="T11" i="1"/>
  <c r="S11" i="1"/>
  <c r="R11" i="1"/>
  <c r="Q11" i="1"/>
  <c r="P11" i="1"/>
  <c r="O11" i="1"/>
  <c r="N11" i="1"/>
  <c r="M11" i="1"/>
  <c r="L11" i="1"/>
  <c r="K11" i="1"/>
  <c r="J11" i="1"/>
  <c r="D11" i="1" s="1"/>
  <c r="AG10" i="1"/>
  <c r="AF10" i="1"/>
  <c r="AE10" i="1"/>
  <c r="AD10" i="1"/>
  <c r="AC10" i="1"/>
  <c r="AB10" i="1"/>
  <c r="AA10" i="1"/>
  <c r="Z10" i="1"/>
  <c r="Y10" i="1"/>
  <c r="X10" i="1"/>
  <c r="W10" i="1"/>
  <c r="V10" i="1"/>
  <c r="U10" i="1"/>
  <c r="T10" i="1"/>
  <c r="S10" i="1"/>
  <c r="R10" i="1"/>
  <c r="Q10" i="1"/>
  <c r="P10" i="1"/>
  <c r="O10" i="1"/>
  <c r="N10" i="1"/>
  <c r="M10" i="1"/>
  <c r="L10" i="1"/>
  <c r="K10" i="1"/>
  <c r="J10" i="1"/>
  <c r="D10" i="1" s="1"/>
  <c r="AG9" i="1"/>
  <c r="AF9" i="1"/>
  <c r="AE9" i="1"/>
  <c r="AD9" i="1"/>
  <c r="AC9" i="1"/>
  <c r="AB9" i="1"/>
  <c r="AA9" i="1"/>
  <c r="Z9" i="1"/>
  <c r="Y9" i="1"/>
  <c r="X9" i="1"/>
  <c r="W9" i="1"/>
  <c r="V9" i="1"/>
  <c r="U9" i="1"/>
  <c r="T9" i="1"/>
  <c r="S9" i="1"/>
  <c r="R9" i="1"/>
  <c r="Q9" i="1"/>
  <c r="P9" i="1"/>
  <c r="O9" i="1"/>
  <c r="N9" i="1"/>
  <c r="M9" i="1"/>
  <c r="L9" i="1"/>
  <c r="K9" i="1"/>
  <c r="J9" i="1"/>
  <c r="D9" i="1" s="1"/>
  <c r="D8" i="1" s="1"/>
  <c r="D23" i="1"/>
  <c r="D21" i="1"/>
  <c r="D19" i="1"/>
  <c r="D18" i="1"/>
  <c r="D16" i="1"/>
  <c r="D15" i="1"/>
  <c r="D14" i="1"/>
  <c r="E10" i="1"/>
  <c r="E11" i="1" l="1"/>
  <c r="E9" i="1"/>
  <c r="G11" i="1"/>
  <c r="F11" i="1"/>
  <c r="G10" i="1"/>
  <c r="F10" i="1"/>
  <c r="G9" i="1"/>
  <c r="F9" i="1"/>
  <c r="G27" i="1" l="1"/>
  <c r="F27" i="1" s="1"/>
  <c r="E27" i="1"/>
  <c r="D27" i="1"/>
  <c r="G26" i="1"/>
  <c r="H26" i="1" s="1"/>
  <c r="F26" i="1"/>
  <c r="F25" i="1" s="1"/>
  <c r="E26" i="1"/>
  <c r="I26" i="1" s="1"/>
  <c r="D26" i="1"/>
  <c r="AG25" i="1"/>
  <c r="AF25" i="1"/>
  <c r="AE25" i="1"/>
  <c r="AD25" i="1"/>
  <c r="AC25" i="1"/>
  <c r="AB25" i="1"/>
  <c r="AA25" i="1"/>
  <c r="Z25" i="1"/>
  <c r="Y25" i="1"/>
  <c r="X25" i="1"/>
  <c r="W25" i="1"/>
  <c r="V25" i="1"/>
  <c r="U25" i="1"/>
  <c r="T25" i="1"/>
  <c r="S25" i="1"/>
  <c r="R25" i="1"/>
  <c r="Q25" i="1"/>
  <c r="P25" i="1"/>
  <c r="O25" i="1"/>
  <c r="N25" i="1"/>
  <c r="M25" i="1"/>
  <c r="L25" i="1"/>
  <c r="K25" i="1"/>
  <c r="J25" i="1"/>
  <c r="G25" i="1"/>
  <c r="D25" i="1"/>
  <c r="G23" i="1"/>
  <c r="H23" i="1" s="1"/>
  <c r="E23" i="1"/>
  <c r="AG22" i="1"/>
  <c r="AF22" i="1"/>
  <c r="AE22" i="1"/>
  <c r="AD22" i="1"/>
  <c r="AC22" i="1"/>
  <c r="AB22" i="1"/>
  <c r="AA22" i="1"/>
  <c r="Z22" i="1"/>
  <c r="Y22" i="1"/>
  <c r="X22" i="1"/>
  <c r="W22" i="1"/>
  <c r="V22" i="1"/>
  <c r="U22" i="1"/>
  <c r="T22" i="1"/>
  <c r="S22" i="1"/>
  <c r="R22" i="1"/>
  <c r="Q22" i="1"/>
  <c r="P22" i="1"/>
  <c r="O22" i="1"/>
  <c r="N22" i="1"/>
  <c r="M22" i="1"/>
  <c r="L22" i="1"/>
  <c r="K22" i="1"/>
  <c r="J22" i="1"/>
  <c r="D22" i="1"/>
  <c r="G21" i="1"/>
  <c r="H21" i="1" s="1"/>
  <c r="F21" i="1"/>
  <c r="F20" i="1" s="1"/>
  <c r="E21" i="1"/>
  <c r="I21" i="1" s="1"/>
  <c r="AG20" i="1"/>
  <c r="AF20" i="1"/>
  <c r="AE20" i="1"/>
  <c r="AD20" i="1"/>
  <c r="AC20" i="1"/>
  <c r="AB20" i="1"/>
  <c r="AA20" i="1"/>
  <c r="Z20" i="1"/>
  <c r="Y20" i="1"/>
  <c r="X20" i="1"/>
  <c r="W20" i="1"/>
  <c r="V20" i="1"/>
  <c r="U20" i="1"/>
  <c r="T20" i="1"/>
  <c r="S20" i="1"/>
  <c r="R20" i="1"/>
  <c r="Q20" i="1"/>
  <c r="P20" i="1"/>
  <c r="O20" i="1"/>
  <c r="N20" i="1"/>
  <c r="M20" i="1"/>
  <c r="L20" i="1"/>
  <c r="K20" i="1"/>
  <c r="J20" i="1"/>
  <c r="G20" i="1"/>
  <c r="D20" i="1"/>
  <c r="G19" i="1"/>
  <c r="H19" i="1" s="1"/>
  <c r="F19" i="1"/>
  <c r="E19" i="1"/>
  <c r="I19" i="1" s="1"/>
  <c r="G18" i="1"/>
  <c r="F18" i="1" s="1"/>
  <c r="F17" i="1" s="1"/>
  <c r="E18" i="1"/>
  <c r="AG17" i="1"/>
  <c r="AF17" i="1"/>
  <c r="AE17" i="1"/>
  <c r="AD17" i="1"/>
  <c r="AC17" i="1"/>
  <c r="AB17" i="1"/>
  <c r="AA17" i="1"/>
  <c r="Z17" i="1"/>
  <c r="Y17" i="1"/>
  <c r="X17" i="1"/>
  <c r="W17" i="1"/>
  <c r="V17" i="1"/>
  <c r="U17" i="1"/>
  <c r="T17" i="1"/>
  <c r="S17" i="1"/>
  <c r="R17" i="1"/>
  <c r="Q17" i="1"/>
  <c r="P17" i="1"/>
  <c r="O17" i="1"/>
  <c r="N17" i="1"/>
  <c r="M17" i="1"/>
  <c r="L17" i="1"/>
  <c r="K17" i="1"/>
  <c r="J17" i="1"/>
  <c r="E17" i="1"/>
  <c r="D17" i="1"/>
  <c r="G16" i="1"/>
  <c r="F16" i="1" s="1"/>
  <c r="E16" i="1"/>
  <c r="D13" i="1"/>
  <c r="G15" i="1"/>
  <c r="H15" i="1" s="1"/>
  <c r="F15" i="1"/>
  <c r="E15" i="1"/>
  <c r="I15" i="1" s="1"/>
  <c r="G14" i="1"/>
  <c r="F14" i="1" s="1"/>
  <c r="E14" i="1"/>
  <c r="AG13" i="1"/>
  <c r="AF13" i="1"/>
  <c r="AE13" i="1"/>
  <c r="AD13" i="1"/>
  <c r="AC13" i="1"/>
  <c r="AB13" i="1"/>
  <c r="AA13" i="1"/>
  <c r="Z13" i="1"/>
  <c r="Y13" i="1"/>
  <c r="X13" i="1"/>
  <c r="W13" i="1"/>
  <c r="V13" i="1"/>
  <c r="U13" i="1"/>
  <c r="T13" i="1"/>
  <c r="S13" i="1"/>
  <c r="R13" i="1"/>
  <c r="Q13" i="1"/>
  <c r="P13" i="1"/>
  <c r="O13" i="1"/>
  <c r="N13" i="1"/>
  <c r="M13" i="1"/>
  <c r="L13" i="1"/>
  <c r="K13" i="1"/>
  <c r="J13" i="1"/>
  <c r="E13" i="1"/>
  <c r="Q8" i="1"/>
  <c r="I11" i="1"/>
  <c r="AF8" i="1"/>
  <c r="AE8" i="1"/>
  <c r="AB8" i="1"/>
  <c r="AA8" i="1"/>
  <c r="X8" i="1"/>
  <c r="W8" i="1"/>
  <c r="T8" i="1"/>
  <c r="S8" i="1"/>
  <c r="P8" i="1"/>
  <c r="O8" i="1"/>
  <c r="L8" i="1"/>
  <c r="K8" i="1"/>
  <c r="AG8" i="1"/>
  <c r="AD8" i="1"/>
  <c r="AC8" i="1"/>
  <c r="Z8" i="1"/>
  <c r="Y8" i="1"/>
  <c r="V8" i="1"/>
  <c r="U8" i="1"/>
  <c r="R8" i="1"/>
  <c r="N8" i="1"/>
  <c r="M8" i="1"/>
  <c r="J8" i="1"/>
  <c r="G22" i="1" l="1"/>
  <c r="I23" i="1"/>
  <c r="F23" i="1"/>
  <c r="F22" i="1" s="1"/>
  <c r="F13" i="1"/>
  <c r="I22" i="1"/>
  <c r="H9" i="1"/>
  <c r="H11" i="1"/>
  <c r="H14" i="1"/>
  <c r="H16" i="1"/>
  <c r="H18" i="1"/>
  <c r="H20" i="1"/>
  <c r="H22" i="1"/>
  <c r="H25" i="1"/>
  <c r="H27" i="1"/>
  <c r="E8" i="1"/>
  <c r="G13" i="1"/>
  <c r="I14" i="1"/>
  <c r="I16" i="1"/>
  <c r="G17" i="1"/>
  <c r="I18" i="1"/>
  <c r="E20" i="1"/>
  <c r="I20" i="1" s="1"/>
  <c r="E22" i="1"/>
  <c r="E25" i="1"/>
  <c r="I25" i="1" s="1"/>
  <c r="I27" i="1"/>
  <c r="I13" i="1" l="1"/>
  <c r="H13" i="1"/>
  <c r="I17" i="1"/>
  <c r="H17" i="1"/>
  <c r="H10" i="1"/>
  <c r="I10" i="1"/>
  <c r="I9" i="1"/>
  <c r="F8" i="1"/>
  <c r="G8" i="1"/>
  <c r="H8" i="1" l="1"/>
  <c r="I8" i="1"/>
</calcChain>
</file>

<file path=xl/comments1.xml><?xml version="1.0" encoding="utf-8"?>
<comments xmlns="http://schemas.openxmlformats.org/spreadsheetml/2006/main">
  <authors>
    <author>Автор</author>
  </authors>
  <commentList>
    <comment ref="B25" authorId="0" shapeId="0">
      <text>
        <r>
          <rPr>
            <b/>
            <sz val="9"/>
            <color indexed="81"/>
            <rFont val="Tahoma"/>
            <family val="2"/>
            <charset val="204"/>
          </rPr>
          <t>Митина Екатерина Сергеевна: Реализация данного проекта предусмотрена в 2026 году (фин.средств на 2025 год нет)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<sst xmlns="http://schemas.openxmlformats.org/spreadsheetml/2006/main" count="85" uniqueCount="48">
  <si>
    <t xml:space="preserve">Отчет о ходе реализации муниципальной программы </t>
  </si>
  <si>
    <t xml:space="preserve"> "Формирование комфортной городской среды в городе Когалыме" </t>
  </si>
  <si>
    <t>тыс. рублей</t>
  </si>
  <si>
    <t>№п/п</t>
  </si>
  <si>
    <t>Наименование направления (подпрограмм), структурных элементов</t>
  </si>
  <si>
    <t>Источники финансирования</t>
  </si>
  <si>
    <t>План на</t>
  </si>
  <si>
    <t xml:space="preserve">Профинансировано на </t>
  </si>
  <si>
    <t xml:space="preserve">Кассовый расход на </t>
  </si>
  <si>
    <t>Исполнение, %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</si>
  <si>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</si>
  <si>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</si>
  <si>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</si>
  <si>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</si>
  <si>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</si>
  <si>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</si>
  <si>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</si>
  <si>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</si>
  <si>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</si>
  <si>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</si>
  <si>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</si>
  <si>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</si>
  <si>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Результаты реализации и причины отклонений факта от плана</t>
  </si>
  <si>
    <t>к плану на год</t>
  </si>
  <si>
    <t>к плану на отчетную дату</t>
  </si>
  <si>
    <t xml:space="preserve">план </t>
  </si>
  <si>
    <t>кассовый расход</t>
  </si>
  <si>
    <t>Всего по муниципальной программе</t>
  </si>
  <si>
    <t>Всего</t>
  </si>
  <si>
    <t>федеральный бюджет</t>
  </si>
  <si>
    <t>бюджет автономного округа</t>
  </si>
  <si>
    <t>бюджет города Когалыма</t>
  </si>
  <si>
    <t>Направление (подпрограмма) Повышение уровня благоустройства общественных территорий города Когалыма</t>
  </si>
  <si>
    <t>РП 1.1</t>
  </si>
  <si>
    <t>Региональный проект «Формирование комфортной городской среды» / Реализация программ формирования современной городской среды</t>
  </si>
  <si>
    <t>1.Муниципальный контракт № 0187300013724000198 от 30.09.2024 на выполнение работ по строительству объекта благоустройства "Парк Первопроходцев в городе Когалыме" (1 этап);
- цена контракта 377 990,18 тыс. руб. (из них 2024 год - 372 999,26 тыс.руб., 2025 год - 4 990,92 тыс.руб.) 
- сроки выполнения работ: I - этап 30.09.2024-01.Муниципальный контракт № 0187300013724000198 от 30.09.2024 на выполнение работ по строительству объекта благоустройства "Парк Первопроходцев в городе Когалыме" (1 этап);
- цена контракта 377 990,18 тыс. руб. (из них 2024 год - 372 999,26 тыс.руб., 2025 год - 4 990,92 тыс.руб.) 
- сроки выполнения работ: I - этап 30.09.2024-02.12.2024; II - этап 15.05.2025-25.08.2025
- ведется выполнение работ
2. Муниципальный контракт № 0187300013725000012 от 26.03.2025 на выполнение работ по благоустройству объекта "Парк Первопроходцев в городе Когалыме" (2 этап)
-цена контракта 298 000,00 тыс.руб., перечислен аванс 30% от цены контракта, что составило 89 400,00 тыс. руб.
- сроки вполнения работ: 25.08.2025 года
- ведется выполнение работ
3. Договор № КГ-119.25 от 27.03.2025 на технологическое присоединение для электроснабжения объекта "Объект благоустройства "Парк Первопроходцев в городе Когалыме" (2,3 этап)" расположенного по адресу: Ханты-Мансийский АО - Югра, г. Когалым, ул. Дружбы Народов.
- цена договора 884,99 тыс.руб (авансирование 100% - оплата произведена 28.03.2025)
- выполнение технологического присоединения в течени 1 года с момента заключения договора.
4. Контракт № 1/Л от 01.04.2025 (функции заказчика переданы 03.04.2025) на выполнение работ по благоустройству объекта "Парк Первопроходцев в городе Когалыме" (3 этап)
- цена контракта 99 000,00 тыс.руб., перечислен аванс 70% от цены контракта, что составило 69 300,00 тыс.руб.
- сроки выполнения работ: 25.08.2025
- ведется выполнение работ                              5. Муниципальный контракт № 0187300013725000024 от 26.03.2025 на выполнение работ по благоустройству объекта "Экотропа в городе Когалыме"
- цена контракта: 89 000,00 тыс.руб.
- сроки выполнения работ: 15.08.2025.           Ведутся работы</t>
  </si>
  <si>
    <t>ПК 1.1</t>
  </si>
  <si>
    <t xml:space="preserve">Муниципальный проект «Сквер вблизи СК «Олимп» </t>
  </si>
  <si>
    <t>Размен открытый конкурс в электронной форме № 0187300013725000118, ведется заключение муниципального контракта.</t>
  </si>
  <si>
    <t xml:space="preserve"> 1.1</t>
  </si>
  <si>
    <t>Комплекс процессных мероприятий «Благоустройство городских территорий в городе
Когалыме»/ Оформление улиц города Когалыма к Юбилею (установка памятников, скамеек и малых
архитектурных форм)/Выполнение работ по благоустройству дворовых территорий/
Выполнение работ по благоустройству общественных территорий «Этностойбище коренных народов ХМАО-Югры «Вонт – Корт» (лесное стойбище) в городе Когалыме/ Выполнение работ по благоустройству общественных пространств (ремонт тротуаров, перенос
рекламной конструкции, ремонт объекта «Архитектурная композиция «Жемчужина»)</t>
  </si>
  <si>
    <t>1.Муниципальный контракт № 0387300043825000001 от 18.02.2025 на выполнение работ по устройству этнических сооружений на объекте благоустройства «Этностойбище коренных народов ХМАО-Югры «Вонт-Корт» (лесное стойбище) в г. Когалыме»
- цена контракта 990,0 тыс. руб. 
- сроки выполнения работ: 31.03.2025 год.
2. Муниципальный контракт № 0387300043825000003 от 04.04.2025 на выполнение работ по устройству этнических сооружений на объекте благоустройства «Этностойбище коренных народов ХМАО-Югры «Вонт-Корт» (лесное стойбище) в г. Когалыме»
- цена контракта 976,00 тыс.руб
- срок выполнения работ: 11.06.2025.          3. Муниципральный контракт 0187300013725000144 от 15.07.2025 на выполнение работ поблагоустройству автомобильного проезда по проезду Солнечный, дом №15 до торгового центра в 10 микрорайоне города Когалыма
- цена контракта -  9998,36395 ( тыс. руб.
- сроки выполнения работ по 15.09.2025</t>
  </si>
  <si>
    <t xml:space="preserve"> 1.2</t>
  </si>
  <si>
    <t xml:space="preserve">Комплекс процессных мероприятий «Участие объектов благоустройства в конкурсных
мероприятиях» </t>
  </si>
  <si>
    <t>Направление (подпрограмма) Градостроительное обеспечение и комплексное развитие территорий</t>
  </si>
  <si>
    <t xml:space="preserve"> РП 2.1</t>
  </si>
  <si>
    <t>Региональный проект «Национальная система пространственных данных» / Выполнение комплексных кадастровых работ</t>
  </si>
  <si>
    <t>Заключены МК:
- на подготовку Конкурсной заявки 
на участие во Всероссийском конкурсе лучших проектов создания комфортной городской среды в категории «Малые города и исторические поселения» с проектом благоустройства «Этнодеревня в городе Когалыме» (IV этап). Цена контракта - 4 500,0 тыс.руб. Проведена оплата аванса в размере 1 800,0 тыс.руб.
- на разработку проектно-сметной документации
на участие во Всероссийском конкурсе лучших проектов создания комфортной городской среды в категории «Малые города и исторические поселения» с проектом благоустройства «Этнодеревня в городе Когалыме» (IV этап). Цена контракта - 5 500,0 тыс.руб.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</si>
</sst>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_ ;[Red]\-#,##0.0\ "/>
    <numFmt numFmtId="165" formatCode="#,##0_ ;[Red]\-#,##0\ "/>
    <numFmt numFmtId="166" formatCode="#,##0.00_ ;[Red]\-#,##0.00\ 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9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99">
    <xf numFmtId="0" fontId="0" fillId="0" borderId="0" xfId="0"/>
    <xf numFmtId="0" fontId="2" fillId="0" borderId="0" xfId="1" applyFont="1" applyProtection="1"/>
    <xf numFmtId="0" fontId="2" fillId="0" borderId="0" xfId="1" applyFont="1" applyAlignment="1" applyProtection="1">
      <alignment horizontal="left" vertical="top" wrapText="1"/>
    </xf>
    <xf numFmtId="0" fontId="2" fillId="0" borderId="0" xfId="1" applyFont="1" applyAlignment="1" applyProtection="1">
      <alignment horizontal="justify" vertical="center" wrapText="1"/>
    </xf>
    <xf numFmtId="0" fontId="2" fillId="0" borderId="0" xfId="1" applyFont="1" applyAlignment="1" applyProtection="1">
      <alignment vertical="center" wrapText="1"/>
    </xf>
    <xf numFmtId="164" fontId="2" fillId="0" borderId="0" xfId="1" applyNumberFormat="1" applyFont="1" applyAlignment="1" applyProtection="1">
      <alignment vertical="center" wrapText="1"/>
    </xf>
    <xf numFmtId="164" fontId="2" fillId="0" borderId="0" xfId="1" applyNumberFormat="1" applyFont="1" applyAlignment="1" applyProtection="1">
      <alignment horizontal="left" vertical="center" wrapText="1"/>
    </xf>
    <xf numFmtId="164" fontId="3" fillId="0" borderId="0" xfId="1" applyNumberFormat="1" applyFont="1" applyAlignment="1" applyProtection="1">
      <alignment vertical="center" wrapText="1"/>
    </xf>
    <xf numFmtId="164" fontId="3" fillId="0" borderId="1" xfId="1" applyNumberFormat="1" applyFont="1" applyBorder="1" applyAlignment="1" applyProtection="1">
      <alignment vertical="center" wrapText="1"/>
    </xf>
    <xf numFmtId="164" fontId="2" fillId="0" borderId="1" xfId="1" applyNumberFormat="1" applyFont="1" applyBorder="1" applyAlignment="1" applyProtection="1">
      <alignment horizontal="right" vertical="center" wrapText="1"/>
    </xf>
    <xf numFmtId="0" fontId="3" fillId="0" borderId="9" xfId="1" applyFont="1" applyBorder="1" applyAlignment="1" applyProtection="1">
      <alignment horizontal="center" vertical="center" wrapText="1"/>
    </xf>
    <xf numFmtId="14" fontId="3" fillId="0" borderId="9" xfId="1" applyNumberFormat="1" applyFont="1" applyBorder="1" applyAlignment="1" applyProtection="1">
      <alignment horizontal="center" vertical="center" wrapText="1"/>
    </xf>
    <xf numFmtId="49" fontId="3" fillId="0" borderId="9" xfId="1" applyNumberFormat="1" applyFont="1" applyBorder="1" applyAlignment="1" applyProtection="1">
      <alignment horizontal="center" vertical="center" wrapText="1"/>
    </xf>
    <xf numFmtId="165" fontId="2" fillId="0" borderId="9" xfId="1" applyNumberFormat="1" applyFont="1" applyBorder="1" applyAlignment="1" applyProtection="1">
      <alignment horizontal="center" vertical="center" wrapText="1"/>
    </xf>
    <xf numFmtId="0" fontId="3" fillId="0" borderId="9" xfId="1" applyFont="1" applyFill="1" applyBorder="1" applyAlignment="1" applyProtection="1">
      <alignment horizontal="left" vertical="center" wrapText="1"/>
    </xf>
    <xf numFmtId="166" fontId="3" fillId="0" borderId="9" xfId="1" applyNumberFormat="1" applyFont="1" applyFill="1" applyBorder="1" applyAlignment="1" applyProtection="1">
      <alignment horizontal="center" vertical="center"/>
    </xf>
    <xf numFmtId="166" fontId="3" fillId="0" borderId="9" xfId="1" applyNumberFormat="1" applyFont="1" applyFill="1" applyBorder="1" applyAlignment="1" applyProtection="1">
      <alignment horizontal="center" vertical="center"/>
      <protection locked="0"/>
    </xf>
    <xf numFmtId="0" fontId="3" fillId="0" borderId="9" xfId="1" applyFont="1" applyFill="1" applyBorder="1" applyAlignment="1" applyProtection="1">
      <alignment vertical="center" wrapText="1"/>
    </xf>
    <xf numFmtId="0" fontId="3" fillId="0" borderId="0" xfId="1" applyFont="1" applyFill="1" applyAlignment="1" applyProtection="1">
      <alignment vertical="center"/>
    </xf>
    <xf numFmtId="0" fontId="2" fillId="0" borderId="9" xfId="1" applyFont="1" applyFill="1" applyBorder="1" applyAlignment="1" applyProtection="1">
      <alignment horizontal="left" vertical="center" wrapText="1"/>
    </xf>
    <xf numFmtId="166" fontId="2" fillId="0" borderId="9" xfId="1" applyNumberFormat="1" applyFont="1" applyFill="1" applyBorder="1" applyAlignment="1" applyProtection="1">
      <alignment horizontal="center" vertical="center"/>
    </xf>
    <xf numFmtId="0" fontId="2" fillId="0" borderId="9" xfId="1" applyFont="1" applyFill="1" applyBorder="1" applyAlignment="1" applyProtection="1">
      <alignment vertical="center" wrapText="1"/>
    </xf>
    <xf numFmtId="0" fontId="2" fillId="0" borderId="0" xfId="1" applyFont="1" applyFill="1" applyAlignment="1" applyProtection="1">
      <alignment vertical="center"/>
    </xf>
    <xf numFmtId="0" fontId="4" fillId="0" borderId="9" xfId="1" applyFont="1" applyBorder="1" applyAlignment="1" applyProtection="1">
      <alignment vertical="center"/>
    </xf>
    <xf numFmtId="0" fontId="4" fillId="0" borderId="9" xfId="1" applyFont="1" applyBorder="1" applyAlignment="1" applyProtection="1">
      <alignment vertical="center" wrapText="1"/>
    </xf>
    <xf numFmtId="0" fontId="4" fillId="0" borderId="0" xfId="1" applyFont="1" applyAlignment="1" applyProtection="1">
      <alignment vertical="center"/>
    </xf>
    <xf numFmtId="0" fontId="3" fillId="0" borderId="9" xfId="1" applyFont="1" applyBorder="1" applyAlignment="1" applyProtection="1">
      <alignment horizontal="left" vertical="center" wrapText="1"/>
    </xf>
    <xf numFmtId="166" fontId="3" fillId="0" borderId="9" xfId="1" applyNumberFormat="1" applyFont="1" applyBorder="1" applyAlignment="1" applyProtection="1">
      <alignment horizontal="center" vertical="center"/>
    </xf>
    <xf numFmtId="0" fontId="3" fillId="0" borderId="9" xfId="1" applyFont="1" applyBorder="1" applyAlignment="1" applyProtection="1">
      <alignment vertical="center" wrapText="1"/>
    </xf>
    <xf numFmtId="166" fontId="3" fillId="0" borderId="0" xfId="1" applyNumberFormat="1" applyFont="1" applyAlignment="1" applyProtection="1">
      <alignment vertical="center"/>
    </xf>
    <xf numFmtId="0" fontId="3" fillId="0" borderId="0" xfId="1" applyFont="1" applyAlignment="1" applyProtection="1">
      <alignment vertical="center"/>
    </xf>
    <xf numFmtId="0" fontId="2" fillId="0" borderId="9" xfId="1" applyFont="1" applyBorder="1" applyAlignment="1" applyProtection="1">
      <alignment horizontal="left" vertical="center" wrapText="1"/>
    </xf>
    <xf numFmtId="166" fontId="2" fillId="0" borderId="9" xfId="1" applyNumberFormat="1" applyFont="1" applyBorder="1" applyAlignment="1" applyProtection="1">
      <alignment horizontal="center" vertical="center"/>
    </xf>
    <xf numFmtId="0" fontId="5" fillId="0" borderId="9" xfId="1" applyFont="1" applyBorder="1" applyAlignment="1" applyProtection="1">
      <alignment vertical="center" wrapText="1"/>
    </xf>
    <xf numFmtId="166" fontId="2" fillId="0" borderId="9" xfId="1" applyNumberFormat="1" applyFont="1" applyBorder="1" applyAlignment="1" applyProtection="1">
      <alignment horizontal="center" vertical="center"/>
      <protection locked="0"/>
    </xf>
    <xf numFmtId="166" fontId="2" fillId="0" borderId="9" xfId="1" applyNumberFormat="1" applyFont="1" applyFill="1" applyBorder="1" applyAlignment="1" applyProtection="1">
      <alignment horizontal="center" vertical="center"/>
      <protection locked="0"/>
    </xf>
    <xf numFmtId="0" fontId="2" fillId="0" borderId="9" xfId="1" applyFont="1" applyBorder="1" applyAlignment="1" applyProtection="1">
      <alignment vertical="center" wrapText="1"/>
    </xf>
    <xf numFmtId="166" fontId="2" fillId="0" borderId="0" xfId="1" applyNumberFormat="1" applyFont="1" applyAlignment="1" applyProtection="1">
      <alignment vertical="center"/>
    </xf>
    <xf numFmtId="0" fontId="2" fillId="0" borderId="0" xfId="1" applyFont="1" applyAlignment="1" applyProtection="1">
      <alignment vertical="center"/>
    </xf>
    <xf numFmtId="0" fontId="3" fillId="0" borderId="5" xfId="1" applyFont="1" applyBorder="1" applyAlignment="1" applyProtection="1">
      <alignment horizontal="center" vertical="center"/>
    </xf>
    <xf numFmtId="0" fontId="3" fillId="0" borderId="5" xfId="1" applyFont="1" applyBorder="1" applyAlignment="1" applyProtection="1">
      <alignment horizontal="center" vertical="center" wrapText="1"/>
    </xf>
    <xf numFmtId="0" fontId="6" fillId="0" borderId="9" xfId="1" applyFont="1" applyBorder="1" applyAlignment="1" applyProtection="1">
      <alignment vertical="center" wrapText="1"/>
    </xf>
    <xf numFmtId="0" fontId="6" fillId="0" borderId="9" xfId="0" applyFont="1" applyFill="1" applyBorder="1" applyAlignment="1">
      <alignment horizontal="left" vertical="center" wrapText="1"/>
    </xf>
    <xf numFmtId="166" fontId="3" fillId="0" borderId="9" xfId="1" applyNumberFormat="1" applyFont="1" applyBorder="1" applyAlignment="1" applyProtection="1">
      <alignment horizontal="center" vertical="center"/>
      <protection locked="0"/>
    </xf>
    <xf numFmtId="0" fontId="7" fillId="0" borderId="9" xfId="1" applyFont="1" applyBorder="1" applyAlignment="1" applyProtection="1">
      <alignment vertical="center" wrapText="1"/>
    </xf>
    <xf numFmtId="0" fontId="4" fillId="2" borderId="9" xfId="1" applyFont="1" applyFill="1" applyBorder="1" applyAlignment="1" applyProtection="1">
      <alignment vertical="center"/>
    </xf>
    <xf numFmtId="0" fontId="4" fillId="2" borderId="9" xfId="1" applyFont="1" applyFill="1" applyBorder="1" applyAlignment="1" applyProtection="1">
      <alignment vertical="center" wrapText="1"/>
    </xf>
    <xf numFmtId="166" fontId="4" fillId="0" borderId="0" xfId="1" applyNumberFormat="1" applyFont="1" applyFill="1" applyAlignment="1" applyProtection="1">
      <alignment vertical="center"/>
    </xf>
    <xf numFmtId="0" fontId="4" fillId="0" borderId="0" xfId="1" applyFont="1" applyFill="1" applyAlignment="1" applyProtection="1">
      <alignment vertical="center"/>
    </xf>
    <xf numFmtId="0" fontId="3" fillId="2" borderId="9" xfId="1" applyFont="1" applyFill="1" applyBorder="1" applyAlignment="1" applyProtection="1">
      <alignment horizontal="left" vertical="center" wrapText="1"/>
    </xf>
    <xf numFmtId="166" fontId="3" fillId="2" borderId="9" xfId="1" applyNumberFormat="1" applyFont="1" applyFill="1" applyBorder="1" applyAlignment="1" applyProtection="1">
      <alignment horizontal="center" vertical="center"/>
    </xf>
    <xf numFmtId="166" fontId="3" fillId="2" borderId="9" xfId="1" applyNumberFormat="1" applyFont="1" applyFill="1" applyBorder="1" applyAlignment="1" applyProtection="1">
      <alignment horizontal="center" vertical="center"/>
      <protection locked="0"/>
    </xf>
    <xf numFmtId="0" fontId="3" fillId="2" borderId="9" xfId="1" applyFont="1" applyFill="1" applyBorder="1" applyAlignment="1" applyProtection="1">
      <alignment vertical="center" wrapText="1"/>
    </xf>
    <xf numFmtId="166" fontId="2" fillId="0" borderId="0" xfId="1" applyNumberFormat="1" applyFont="1" applyFill="1" applyAlignment="1" applyProtection="1">
      <alignment vertical="center"/>
    </xf>
    <xf numFmtId="0" fontId="2" fillId="2" borderId="9" xfId="1" applyFont="1" applyFill="1" applyBorder="1" applyAlignment="1" applyProtection="1">
      <alignment horizontal="left" vertical="center" wrapText="1"/>
    </xf>
    <xf numFmtId="166" fontId="2" fillId="2" borderId="9" xfId="1" applyNumberFormat="1" applyFont="1" applyFill="1" applyBorder="1" applyAlignment="1" applyProtection="1">
      <alignment horizontal="center" vertical="center"/>
    </xf>
    <xf numFmtId="166" fontId="2" fillId="2" borderId="9" xfId="1" applyNumberFormat="1" applyFont="1" applyFill="1" applyBorder="1" applyAlignment="1" applyProtection="1">
      <alignment horizontal="center" vertical="center"/>
      <protection locked="0"/>
    </xf>
    <xf numFmtId="0" fontId="2" fillId="2" borderId="9" xfId="1" applyFont="1" applyFill="1" applyBorder="1" applyAlignment="1" applyProtection="1">
      <alignment vertical="center" wrapText="1"/>
    </xf>
    <xf numFmtId="0" fontId="4" fillId="0" borderId="0" xfId="1" applyFont="1" applyProtection="1"/>
    <xf numFmtId="0" fontId="4" fillId="0" borderId="0" xfId="1" applyFont="1" applyAlignment="1" applyProtection="1">
      <alignment vertical="top"/>
    </xf>
    <xf numFmtId="16" fontId="3" fillId="0" borderId="2" xfId="1" applyNumberFormat="1" applyFont="1" applyBorder="1" applyAlignment="1" applyProtection="1">
      <alignment horizontal="center" vertical="center"/>
    </xf>
    <xf numFmtId="0" fontId="3" fillId="0" borderId="5" xfId="1" applyFont="1" applyBorder="1" applyAlignment="1" applyProtection="1">
      <alignment horizontal="center" vertical="center"/>
    </xf>
    <xf numFmtId="0" fontId="3" fillId="0" borderId="2" xfId="1" applyFont="1" applyBorder="1" applyAlignment="1" applyProtection="1">
      <alignment horizontal="center" vertical="center" wrapText="1"/>
    </xf>
    <xf numFmtId="0" fontId="3" fillId="0" borderId="5" xfId="1" applyFont="1" applyBorder="1" applyAlignment="1" applyProtection="1">
      <alignment horizontal="center" vertical="center" wrapText="1"/>
    </xf>
    <xf numFmtId="0" fontId="2" fillId="2" borderId="10" xfId="1" applyFont="1" applyFill="1" applyBorder="1" applyAlignment="1" applyProtection="1">
      <alignment horizontal="left" vertical="center" wrapText="1"/>
    </xf>
    <xf numFmtId="0" fontId="2" fillId="2" borderId="11" xfId="1" applyFont="1" applyFill="1" applyBorder="1" applyAlignment="1" applyProtection="1">
      <alignment horizontal="left" vertical="center" wrapText="1"/>
    </xf>
    <xf numFmtId="0" fontId="2" fillId="2" borderId="12" xfId="1" applyFont="1" applyFill="1" applyBorder="1" applyAlignment="1" applyProtection="1">
      <alignment horizontal="left" vertical="center" wrapText="1"/>
    </xf>
    <xf numFmtId="0" fontId="3" fillId="2" borderId="2" xfId="1" applyFont="1" applyFill="1" applyBorder="1" applyAlignment="1" applyProtection="1">
      <alignment horizontal="center" vertical="center"/>
    </xf>
    <xf numFmtId="0" fontId="3" fillId="2" borderId="5" xfId="1" applyFont="1" applyFill="1" applyBorder="1" applyAlignment="1" applyProtection="1">
      <alignment horizontal="center" vertical="center"/>
    </xf>
    <xf numFmtId="0" fontId="3" fillId="2" borderId="8" xfId="1" applyFont="1" applyFill="1" applyBorder="1" applyAlignment="1" applyProtection="1">
      <alignment horizontal="center" vertical="center"/>
    </xf>
    <xf numFmtId="0" fontId="3" fillId="2" borderId="2" xfId="1" applyFont="1" applyFill="1" applyBorder="1" applyAlignment="1" applyProtection="1">
      <alignment horizontal="center" vertical="center" wrapText="1"/>
    </xf>
    <xf numFmtId="0" fontId="3" fillId="2" borderId="5" xfId="1" applyFont="1" applyFill="1" applyBorder="1" applyAlignment="1" applyProtection="1">
      <alignment horizontal="center" vertical="center" wrapText="1"/>
    </xf>
    <xf numFmtId="0" fontId="3" fillId="2" borderId="8" xfId="1" applyFont="1" applyFill="1" applyBorder="1" applyAlignment="1" applyProtection="1">
      <alignment horizontal="center" vertical="center" wrapText="1"/>
    </xf>
    <xf numFmtId="0" fontId="3" fillId="0" borderId="8" xfId="1" applyFont="1" applyBorder="1" applyAlignment="1" applyProtection="1">
      <alignment horizontal="center" vertical="center" wrapText="1"/>
    </xf>
    <xf numFmtId="0" fontId="3" fillId="0" borderId="2" xfId="1" applyFont="1" applyFill="1" applyBorder="1" applyAlignment="1" applyProtection="1">
      <alignment horizontal="center" vertical="center"/>
    </xf>
    <xf numFmtId="0" fontId="3" fillId="0" borderId="5" xfId="1" applyFont="1" applyFill="1" applyBorder="1" applyAlignment="1" applyProtection="1">
      <alignment horizontal="center" vertical="center"/>
    </xf>
    <xf numFmtId="0" fontId="3" fillId="0" borderId="8" xfId="1" applyFont="1" applyFill="1" applyBorder="1" applyAlignment="1" applyProtection="1">
      <alignment horizontal="center" vertical="center"/>
    </xf>
    <xf numFmtId="0" fontId="3" fillId="0" borderId="2" xfId="1" applyFont="1" applyFill="1" applyBorder="1" applyAlignment="1" applyProtection="1">
      <alignment horizontal="center" vertical="center" wrapText="1"/>
    </xf>
    <xf numFmtId="0" fontId="3" fillId="0" borderId="5" xfId="1" applyFont="1" applyFill="1" applyBorder="1" applyAlignment="1" applyProtection="1">
      <alignment horizontal="center" vertical="center" wrapText="1"/>
    </xf>
    <xf numFmtId="0" fontId="3" fillId="0" borderId="8" xfId="1" applyFont="1" applyFill="1" applyBorder="1" applyAlignment="1" applyProtection="1">
      <alignment horizontal="center" vertical="center" wrapText="1"/>
    </xf>
    <xf numFmtId="0" fontId="2" fillId="0" borderId="10" xfId="1" applyFont="1" applyBorder="1" applyAlignment="1" applyProtection="1">
      <alignment horizontal="left" vertical="center" wrapText="1"/>
    </xf>
    <xf numFmtId="0" fontId="2" fillId="0" borderId="11" xfId="1" applyFont="1" applyBorder="1" applyAlignment="1" applyProtection="1">
      <alignment horizontal="left" vertical="center" wrapText="1"/>
    </xf>
    <xf numFmtId="0" fontId="2" fillId="0" borderId="12" xfId="1" applyFont="1" applyBorder="1" applyAlignment="1" applyProtection="1">
      <alignment horizontal="left" vertical="center" wrapText="1"/>
    </xf>
    <xf numFmtId="0" fontId="3" fillId="0" borderId="2" xfId="1" applyFont="1" applyBorder="1" applyAlignment="1" applyProtection="1">
      <alignment horizontal="center" vertical="center"/>
    </xf>
    <xf numFmtId="0" fontId="3" fillId="0" borderId="8" xfId="1" applyFont="1" applyBorder="1" applyAlignment="1" applyProtection="1">
      <alignment horizontal="center" vertical="center"/>
    </xf>
    <xf numFmtId="164" fontId="3" fillId="0" borderId="3" xfId="1" applyNumberFormat="1" applyFont="1" applyBorder="1" applyAlignment="1" applyProtection="1">
      <alignment horizontal="center" vertical="center" wrapText="1"/>
    </xf>
    <xf numFmtId="164" fontId="3" fillId="0" borderId="4" xfId="1" applyNumberFormat="1" applyFont="1" applyBorder="1" applyAlignment="1" applyProtection="1">
      <alignment horizontal="center" vertical="center" wrapText="1"/>
    </xf>
    <xf numFmtId="164" fontId="3" fillId="0" borderId="6" xfId="1" applyNumberFormat="1" applyFont="1" applyBorder="1" applyAlignment="1" applyProtection="1">
      <alignment horizontal="center" vertical="center" wrapText="1"/>
    </xf>
    <xf numFmtId="164" fontId="3" fillId="0" borderId="7" xfId="1" applyNumberFormat="1" applyFont="1" applyBorder="1" applyAlignment="1" applyProtection="1">
      <alignment horizontal="center" vertical="center" wrapText="1"/>
    </xf>
    <xf numFmtId="164" fontId="3" fillId="0" borderId="0" xfId="1" applyNumberFormat="1" applyFont="1" applyAlignment="1" applyProtection="1">
      <alignment horizontal="center" vertical="center" wrapText="1"/>
    </xf>
    <xf numFmtId="164" fontId="3" fillId="0" borderId="1" xfId="1" applyNumberFormat="1" applyFont="1" applyBorder="1" applyAlignment="1" applyProtection="1">
      <alignment horizontal="center" vertical="center" wrapText="1"/>
    </xf>
    <xf numFmtId="164" fontId="3" fillId="0" borderId="2" xfId="1" applyNumberFormat="1" applyFont="1" applyBorder="1" applyAlignment="1" applyProtection="1">
      <alignment horizontal="center" vertical="center" wrapText="1"/>
    </xf>
    <xf numFmtId="164" fontId="3" fillId="0" borderId="5" xfId="1" applyNumberFormat="1" applyFont="1" applyBorder="1" applyAlignment="1" applyProtection="1">
      <alignment horizontal="center" vertical="center" wrapText="1"/>
    </xf>
    <xf numFmtId="0" fontId="3" fillId="0" borderId="2" xfId="1" applyFont="1" applyBorder="1" applyAlignment="1" applyProtection="1">
      <alignment horizontal="left" vertical="top" wrapText="1"/>
    </xf>
    <xf numFmtId="0" fontId="3" fillId="0" borderId="5" xfId="1" applyFont="1" applyBorder="1" applyAlignment="1" applyProtection="1">
      <alignment horizontal="left" vertical="top" wrapText="1"/>
    </xf>
    <xf numFmtId="0" fontId="3" fillId="0" borderId="8" xfId="1" applyFont="1" applyBorder="1" applyAlignment="1" applyProtection="1">
      <alignment horizontal="left" vertical="top" wrapText="1"/>
    </xf>
    <xf numFmtId="0" fontId="3" fillId="0" borderId="2" xfId="1" applyFont="1" applyBorder="1" applyAlignment="1" applyProtection="1">
      <alignment horizontal="center" vertical="top" wrapText="1"/>
    </xf>
    <xf numFmtId="0" fontId="3" fillId="0" borderId="5" xfId="1" applyFont="1" applyBorder="1" applyAlignment="1" applyProtection="1">
      <alignment horizontal="center" vertical="top" wrapText="1"/>
    </xf>
    <xf numFmtId="0" fontId="3" fillId="0" borderId="8" xfId="1" applyFont="1" applyBorder="1" applyAlignment="1" applyProtection="1">
      <alignment horizontal="center" vertical="top" wrapText="1"/>
    </xf>
  </cellXfs>
  <cellStyles count="2">
    <cellStyle name="Обычный" xfId="0" builtinId="0"/>
    <cellStyle name="Обычный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I27"/>
  <sheetViews>
    <sheetView tabSelected="1" workbookViewId="0">
      <selection activeCell="J9" sqref="J9:AG11"/>
    </sheetView>
  </sheetViews>
  <sheetFormatPr defaultColWidth="9.140625" defaultRowHeight="15.75" x14ac:dyDescent="0.25"/>
  <cols>
    <col min="1" max="1" width="9.85546875" style="58" customWidth="1"/>
    <col min="2" max="2" width="42.140625" style="58" customWidth="1"/>
    <col min="3" max="3" width="18.5703125" style="59" customWidth="1"/>
    <col min="4" max="4" width="18" style="58" customWidth="1"/>
    <col min="5" max="5" width="14.7109375" style="58" customWidth="1"/>
    <col min="6" max="6" width="15" style="58" customWidth="1"/>
    <col min="7" max="7" width="13.85546875" style="58" customWidth="1"/>
    <col min="8" max="8" width="12.140625" style="58" customWidth="1"/>
    <col min="9" max="9" width="10.85546875" style="58" customWidth="1"/>
    <col min="10" max="10" width="14.28515625" style="58" customWidth="1"/>
    <col min="11" max="11" width="13.5703125" style="58" customWidth="1"/>
    <col min="12" max="12" width="13.85546875" style="58" customWidth="1"/>
    <col min="13" max="13" width="13" style="58" customWidth="1"/>
    <col min="14" max="14" width="13.42578125" style="58" customWidth="1"/>
    <col min="15" max="15" width="11.5703125" style="58" customWidth="1"/>
    <col min="16" max="16" width="13.42578125" style="58" customWidth="1"/>
    <col min="17" max="17" width="11.5703125" style="58" customWidth="1"/>
    <col min="18" max="18" width="13" style="58" customWidth="1"/>
    <col min="19" max="19" width="14.42578125" style="58" customWidth="1"/>
    <col min="20" max="20" width="13" style="58" customWidth="1"/>
    <col min="21" max="21" width="11.5703125" style="58" customWidth="1"/>
    <col min="22" max="22" width="14.28515625" style="58" customWidth="1"/>
    <col min="23" max="23" width="11.5703125" style="58" customWidth="1"/>
    <col min="24" max="24" width="13.5703125" style="58" customWidth="1"/>
    <col min="25" max="25" width="11.5703125" style="58" customWidth="1"/>
    <col min="26" max="26" width="16.140625" style="58" customWidth="1"/>
    <col min="27" max="27" width="11.5703125" style="58" customWidth="1"/>
    <col min="28" max="28" width="14.85546875" style="58" customWidth="1"/>
    <col min="29" max="29" width="11.5703125" style="58" customWidth="1"/>
    <col min="30" max="30" width="13.42578125" style="58" customWidth="1"/>
    <col min="31" max="33" width="11.5703125" style="58" customWidth="1"/>
    <col min="34" max="34" width="38.5703125" style="58" customWidth="1"/>
    <col min="35" max="16384" width="9.140625" style="58"/>
  </cols>
  <sheetData>
    <row r="1" spans="1:35" s="1" customFormat="1" x14ac:dyDescent="0.25">
      <c r="C1" s="2"/>
      <c r="D1" s="3"/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5"/>
      <c r="W1" s="5"/>
      <c r="X1" s="5"/>
      <c r="Y1" s="5"/>
      <c r="Z1" s="5"/>
      <c r="AA1" s="5"/>
      <c r="AB1" s="5"/>
      <c r="AC1" s="5"/>
      <c r="AD1" s="6"/>
      <c r="AE1" s="6"/>
      <c r="AF1" s="6"/>
      <c r="AG1" s="4"/>
      <c r="AH1" s="4"/>
    </row>
    <row r="2" spans="1:35" s="1" customFormat="1" x14ac:dyDescent="0.25">
      <c r="C2" s="89" t="s">
        <v>0</v>
      </c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  <c r="O2" s="89"/>
      <c r="P2" s="89"/>
      <c r="Q2" s="89"/>
      <c r="R2" s="89"/>
      <c r="S2" s="89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</row>
    <row r="3" spans="1:35" s="1" customFormat="1" ht="31.5" x14ac:dyDescent="0.25">
      <c r="C3" s="90" t="s">
        <v>1</v>
      </c>
      <c r="D3" s="90"/>
      <c r="E3" s="90"/>
      <c r="F3" s="90"/>
      <c r="G3" s="90"/>
      <c r="H3" s="90"/>
      <c r="I3" s="90"/>
      <c r="J3" s="90"/>
      <c r="K3" s="90"/>
      <c r="L3" s="90"/>
      <c r="M3" s="90"/>
      <c r="N3" s="90"/>
      <c r="O3" s="90"/>
      <c r="P3" s="90"/>
      <c r="Q3" s="90"/>
      <c r="R3" s="90"/>
      <c r="S3" s="90"/>
      <c r="T3" s="8"/>
      <c r="U3" s="8"/>
      <c r="V3" s="8"/>
      <c r="W3" s="8"/>
      <c r="X3" s="8"/>
      <c r="Y3" s="8"/>
      <c r="Z3" s="8"/>
      <c r="AA3" s="8"/>
      <c r="AB3" s="8"/>
      <c r="AC3" s="8"/>
      <c r="AD3" s="9"/>
      <c r="AE3" s="9"/>
      <c r="AF3" s="9"/>
      <c r="AG3" s="9" t="s">
        <v>2</v>
      </c>
      <c r="AH3" s="9"/>
    </row>
    <row r="4" spans="1:35" s="1" customFormat="1" x14ac:dyDescent="0.25">
      <c r="A4" s="93" t="s">
        <v>3</v>
      </c>
      <c r="B4" s="96" t="s">
        <v>4</v>
      </c>
      <c r="C4" s="96" t="s">
        <v>5</v>
      </c>
      <c r="D4" s="91" t="s">
        <v>6</v>
      </c>
      <c r="E4" s="91" t="s">
        <v>6</v>
      </c>
      <c r="F4" s="91" t="s">
        <v>7</v>
      </c>
      <c r="G4" s="91" t="s">
        <v>8</v>
      </c>
      <c r="H4" s="85" t="s">
        <v>9</v>
      </c>
      <c r="I4" s="86"/>
      <c r="J4" s="85" t="s">
        <v>10</v>
      </c>
      <c r="K4" s="86"/>
      <c r="L4" s="85" t="s">
        <v>11</v>
      </c>
      <c r="M4" s="86"/>
      <c r="N4" s="85" t="s">
        <v>12</v>
      </c>
      <c r="O4" s="86"/>
      <c r="P4" s="85" t="s">
        <v>13</v>
      </c>
      <c r="Q4" s="86"/>
      <c r="R4" s="85" t="s">
        <v>14</v>
      </c>
      <c r="S4" s="86"/>
      <c r="T4" s="85" t="s">
        <v>15</v>
      </c>
      <c r="U4" s="86"/>
      <c r="V4" s="85" t="s">
        <v>16</v>
      </c>
      <c r="W4" s="86"/>
      <c r="X4" s="85" t="s">
        <v>17</v>
      </c>
      <c r="Y4" s="86"/>
      <c r="Z4" s="85" t="s">
        <v>18</v>
      </c>
      <c r="AA4" s="86"/>
      <c r="AB4" s="85" t="s">
        <v>19</v>
      </c>
      <c r="AC4" s="86"/>
      <c r="AD4" s="85" t="s">
        <v>20</v>
      </c>
      <c r="AE4" s="86"/>
      <c r="AF4" s="85" t="s">
        <v>21</v>
      </c>
      <c r="AG4" s="86"/>
      <c r="AH4" s="62" t="s">
        <v>22</v>
      </c>
    </row>
    <row r="5" spans="1:35" s="1" customFormat="1" x14ac:dyDescent="0.25">
      <c r="A5" s="94"/>
      <c r="B5" s="97"/>
      <c r="C5" s="97"/>
      <c r="D5" s="92"/>
      <c r="E5" s="92"/>
      <c r="F5" s="92"/>
      <c r="G5" s="92"/>
      <c r="H5" s="87"/>
      <c r="I5" s="88"/>
      <c r="J5" s="87"/>
      <c r="K5" s="88"/>
      <c r="L5" s="87"/>
      <c r="M5" s="88"/>
      <c r="N5" s="87"/>
      <c r="O5" s="88"/>
      <c r="P5" s="87"/>
      <c r="Q5" s="88"/>
      <c r="R5" s="87"/>
      <c r="S5" s="88"/>
      <c r="T5" s="87"/>
      <c r="U5" s="88"/>
      <c r="V5" s="87"/>
      <c r="W5" s="88"/>
      <c r="X5" s="87"/>
      <c r="Y5" s="88"/>
      <c r="Z5" s="87"/>
      <c r="AA5" s="88"/>
      <c r="AB5" s="87"/>
      <c r="AC5" s="88"/>
      <c r="AD5" s="87"/>
      <c r="AE5" s="88"/>
      <c r="AF5" s="87"/>
      <c r="AG5" s="88"/>
      <c r="AH5" s="63"/>
    </row>
    <row r="6" spans="1:35" s="1" customFormat="1" ht="63" x14ac:dyDescent="0.25">
      <c r="A6" s="95"/>
      <c r="B6" s="98"/>
      <c r="C6" s="98"/>
      <c r="D6" s="10">
        <v>2025</v>
      </c>
      <c r="E6" s="11">
        <v>45839</v>
      </c>
      <c r="F6" s="11">
        <v>45839</v>
      </c>
      <c r="G6" s="11">
        <v>45839</v>
      </c>
      <c r="H6" s="12" t="s">
        <v>23</v>
      </c>
      <c r="I6" s="12" t="s">
        <v>24</v>
      </c>
      <c r="J6" s="12" t="s">
        <v>25</v>
      </c>
      <c r="K6" s="12" t="s">
        <v>26</v>
      </c>
      <c r="L6" s="12" t="s">
        <v>25</v>
      </c>
      <c r="M6" s="12" t="s">
        <v>26</v>
      </c>
      <c r="N6" s="12" t="s">
        <v>25</v>
      </c>
      <c r="O6" s="12" t="s">
        <v>26</v>
      </c>
      <c r="P6" s="12" t="s">
        <v>25</v>
      </c>
      <c r="Q6" s="12" t="s">
        <v>26</v>
      </c>
      <c r="R6" s="12" t="s">
        <v>25</v>
      </c>
      <c r="S6" s="12" t="s">
        <v>26</v>
      </c>
      <c r="T6" s="12" t="s">
        <v>25</v>
      </c>
      <c r="U6" s="12" t="s">
        <v>26</v>
      </c>
      <c r="V6" s="12" t="s">
        <v>25</v>
      </c>
      <c r="W6" s="12" t="s">
        <v>26</v>
      </c>
      <c r="X6" s="12" t="s">
        <v>25</v>
      </c>
      <c r="Y6" s="12" t="s">
        <v>26</v>
      </c>
      <c r="Z6" s="12" t="s">
        <v>25</v>
      </c>
      <c r="AA6" s="12" t="s">
        <v>26</v>
      </c>
      <c r="AB6" s="12" t="s">
        <v>25</v>
      </c>
      <c r="AC6" s="12" t="s">
        <v>26</v>
      </c>
      <c r="AD6" s="12" t="s">
        <v>25</v>
      </c>
      <c r="AE6" s="12" t="s">
        <v>26</v>
      </c>
      <c r="AF6" s="12" t="s">
        <v>25</v>
      </c>
      <c r="AG6" s="12" t="s">
        <v>26</v>
      </c>
      <c r="AH6" s="73"/>
    </row>
    <row r="7" spans="1:35" s="1" customFormat="1" x14ac:dyDescent="0.25">
      <c r="A7" s="13">
        <v>1</v>
      </c>
      <c r="B7" s="13">
        <v>2</v>
      </c>
      <c r="C7" s="13">
        <v>3</v>
      </c>
      <c r="D7" s="13">
        <v>4</v>
      </c>
      <c r="E7" s="13">
        <v>5</v>
      </c>
      <c r="F7" s="13">
        <v>6</v>
      </c>
      <c r="G7" s="13">
        <v>7</v>
      </c>
      <c r="H7" s="13">
        <v>8</v>
      </c>
      <c r="I7" s="13">
        <v>9</v>
      </c>
      <c r="J7" s="13">
        <v>10</v>
      </c>
      <c r="K7" s="13">
        <v>11</v>
      </c>
      <c r="L7" s="13">
        <v>12</v>
      </c>
      <c r="M7" s="13">
        <v>13</v>
      </c>
      <c r="N7" s="13">
        <v>14</v>
      </c>
      <c r="O7" s="13">
        <v>15</v>
      </c>
      <c r="P7" s="13">
        <v>16</v>
      </c>
      <c r="Q7" s="13">
        <v>17</v>
      </c>
      <c r="R7" s="13">
        <v>18</v>
      </c>
      <c r="S7" s="13">
        <v>19</v>
      </c>
      <c r="T7" s="13">
        <v>20</v>
      </c>
      <c r="U7" s="13">
        <v>21</v>
      </c>
      <c r="V7" s="13">
        <v>22</v>
      </c>
      <c r="W7" s="13">
        <v>23</v>
      </c>
      <c r="X7" s="13">
        <v>24</v>
      </c>
      <c r="Y7" s="13">
        <v>25</v>
      </c>
      <c r="Z7" s="13">
        <v>26</v>
      </c>
      <c r="AA7" s="13">
        <v>27</v>
      </c>
      <c r="AB7" s="13">
        <v>28</v>
      </c>
      <c r="AC7" s="13">
        <v>29</v>
      </c>
      <c r="AD7" s="13">
        <v>30</v>
      </c>
      <c r="AE7" s="13">
        <v>31</v>
      </c>
      <c r="AF7" s="13">
        <v>32</v>
      </c>
      <c r="AG7" s="13">
        <v>33</v>
      </c>
      <c r="AH7" s="13">
        <v>34</v>
      </c>
    </row>
    <row r="8" spans="1:35" s="18" customFormat="1" x14ac:dyDescent="0.25">
      <c r="A8" s="74"/>
      <c r="B8" s="77" t="s">
        <v>27</v>
      </c>
      <c r="C8" s="14" t="s">
        <v>28</v>
      </c>
      <c r="D8" s="15">
        <f>D9+D10+D11</f>
        <v>914237.57000000007</v>
      </c>
      <c r="E8" s="15">
        <f t="shared" ref="E8:G8" si="0">E9+E10+E11</f>
        <v>274160.69</v>
      </c>
      <c r="F8" s="15">
        <f t="shared" si="0"/>
        <v>221044.41</v>
      </c>
      <c r="G8" s="15">
        <f t="shared" si="0"/>
        <v>221044.41</v>
      </c>
      <c r="H8" s="15">
        <f>IFERROR(G8/D8*100,0)</f>
        <v>24.178005504630484</v>
      </c>
      <c r="I8" s="15">
        <f>IFERROR(G8/E8*100,0)</f>
        <v>80.625858506556867</v>
      </c>
      <c r="J8" s="16">
        <f>J9+J10+J11</f>
        <v>0</v>
      </c>
      <c r="K8" s="16">
        <f t="shared" ref="K8:AG8" si="1">K9+K10+K11</f>
        <v>0</v>
      </c>
      <c r="L8" s="16">
        <f t="shared" si="1"/>
        <v>0</v>
      </c>
      <c r="M8" s="16">
        <f t="shared" si="1"/>
        <v>0</v>
      </c>
      <c r="N8" s="16">
        <f t="shared" si="1"/>
        <v>884.99</v>
      </c>
      <c r="O8" s="16">
        <f t="shared" si="1"/>
        <v>884.99</v>
      </c>
      <c r="P8" s="16">
        <f t="shared" si="1"/>
        <v>94720</v>
      </c>
      <c r="Q8" s="16">
        <f t="shared" si="1"/>
        <v>74090</v>
      </c>
      <c r="R8" s="16">
        <f t="shared" si="1"/>
        <v>175855.7</v>
      </c>
      <c r="S8" s="16">
        <f t="shared" si="1"/>
        <v>132120</v>
      </c>
      <c r="T8" s="16">
        <f t="shared" si="1"/>
        <v>2700</v>
      </c>
      <c r="U8" s="16">
        <f t="shared" si="1"/>
        <v>13949.420000000002</v>
      </c>
      <c r="V8" s="16">
        <f t="shared" si="1"/>
        <v>3000</v>
      </c>
      <c r="W8" s="16">
        <f t="shared" si="1"/>
        <v>0</v>
      </c>
      <c r="X8" s="16">
        <f t="shared" si="1"/>
        <v>0</v>
      </c>
      <c r="Y8" s="16">
        <f t="shared" si="1"/>
        <v>0</v>
      </c>
      <c r="Z8" s="16">
        <f t="shared" si="1"/>
        <v>317320.48</v>
      </c>
      <c r="AA8" s="16">
        <f t="shared" si="1"/>
        <v>0</v>
      </c>
      <c r="AB8" s="16">
        <f t="shared" si="1"/>
        <v>295654.51</v>
      </c>
      <c r="AC8" s="16">
        <f t="shared" si="1"/>
        <v>0</v>
      </c>
      <c r="AD8" s="16">
        <f t="shared" si="1"/>
        <v>21351.89</v>
      </c>
      <c r="AE8" s="16">
        <f t="shared" si="1"/>
        <v>0</v>
      </c>
      <c r="AF8" s="16">
        <f t="shared" si="1"/>
        <v>2750</v>
      </c>
      <c r="AG8" s="16">
        <f t="shared" si="1"/>
        <v>0</v>
      </c>
      <c r="AH8" s="17"/>
    </row>
    <row r="9" spans="1:35" s="22" customFormat="1" ht="31.5" x14ac:dyDescent="0.25">
      <c r="A9" s="75"/>
      <c r="B9" s="78"/>
      <c r="C9" s="19" t="s">
        <v>29</v>
      </c>
      <c r="D9" s="20">
        <f>J9+L9+N9+P9+R9+T9+V9+X9+Z9+AB9+AD9+AF9</f>
        <v>103776.40000000001</v>
      </c>
      <c r="E9" s="20">
        <f>L9+J9+N9+P9+R9+T9</f>
        <v>72933.52</v>
      </c>
      <c r="F9" s="20">
        <f t="shared" ref="F9:G9" si="2">F14</f>
        <v>42180.86</v>
      </c>
      <c r="G9" s="20">
        <f t="shared" si="2"/>
        <v>42180.86</v>
      </c>
      <c r="H9" s="20">
        <f t="shared" ref="H9" si="3">IFERROR(G9/D9*100,0)</f>
        <v>40.645907932824798</v>
      </c>
      <c r="I9" s="20">
        <f t="shared" ref="I9" si="4">IFERROR(G9/E9*100,0)</f>
        <v>57.834669161724264</v>
      </c>
      <c r="J9" s="20">
        <f t="shared" ref="J9:AG9" si="5">J14</f>
        <v>0</v>
      </c>
      <c r="K9" s="20">
        <f t="shared" si="5"/>
        <v>0</v>
      </c>
      <c r="L9" s="20">
        <f t="shared" si="5"/>
        <v>0</v>
      </c>
      <c r="M9" s="20">
        <f t="shared" si="5"/>
        <v>0</v>
      </c>
      <c r="N9" s="20">
        <f t="shared" si="5"/>
        <v>0</v>
      </c>
      <c r="O9" s="20">
        <f t="shared" si="5"/>
        <v>0</v>
      </c>
      <c r="P9" s="20">
        <f t="shared" si="5"/>
        <v>0</v>
      </c>
      <c r="Q9" s="20">
        <f t="shared" si="5"/>
        <v>0</v>
      </c>
      <c r="R9" s="20">
        <f t="shared" si="5"/>
        <v>72933.52</v>
      </c>
      <c r="S9" s="20">
        <f t="shared" si="5"/>
        <v>31132.92</v>
      </c>
      <c r="T9" s="20">
        <f t="shared" si="5"/>
        <v>0</v>
      </c>
      <c r="U9" s="20">
        <f t="shared" si="5"/>
        <v>11047.94</v>
      </c>
      <c r="V9" s="20">
        <f t="shared" si="5"/>
        <v>0</v>
      </c>
      <c r="W9" s="20">
        <f t="shared" si="5"/>
        <v>0</v>
      </c>
      <c r="X9" s="20">
        <f t="shared" si="5"/>
        <v>0</v>
      </c>
      <c r="Y9" s="20">
        <f t="shared" si="5"/>
        <v>0</v>
      </c>
      <c r="Z9" s="20">
        <f t="shared" si="5"/>
        <v>30842.880000000001</v>
      </c>
      <c r="AA9" s="20">
        <f t="shared" si="5"/>
        <v>0</v>
      </c>
      <c r="AB9" s="20">
        <f t="shared" si="5"/>
        <v>0</v>
      </c>
      <c r="AC9" s="20">
        <f t="shared" si="5"/>
        <v>0</v>
      </c>
      <c r="AD9" s="20">
        <f t="shared" si="5"/>
        <v>0</v>
      </c>
      <c r="AE9" s="20">
        <f t="shared" si="5"/>
        <v>0</v>
      </c>
      <c r="AF9" s="20">
        <f t="shared" si="5"/>
        <v>0</v>
      </c>
      <c r="AG9" s="20">
        <f t="shared" si="5"/>
        <v>0</v>
      </c>
      <c r="AH9" s="21"/>
    </row>
    <row r="10" spans="1:35" s="22" customFormat="1" ht="47.25" x14ac:dyDescent="0.25">
      <c r="A10" s="75"/>
      <c r="B10" s="78"/>
      <c r="C10" s="19" t="s">
        <v>30</v>
      </c>
      <c r="D10" s="20">
        <f t="shared" ref="D10" si="6">J10+L10+N10+P10+R10+T10+V10+X10+Z10+AB10+AD10+AF10</f>
        <v>94419.4</v>
      </c>
      <c r="E10" s="20">
        <f t="shared" ref="E10:E11" si="7">L10+J10+N10+P10+R10+T10</f>
        <v>40216.19</v>
      </c>
      <c r="F10" s="20">
        <f t="shared" ref="F10:G10" si="8">F15+F18+F26</f>
        <v>39905.549999999996</v>
      </c>
      <c r="G10" s="20">
        <f t="shared" si="8"/>
        <v>39905.549999999996</v>
      </c>
      <c r="H10" s="20">
        <f>IFERROR(G10/D10*100,0)</f>
        <v>42.264142750324609</v>
      </c>
      <c r="I10" s="20">
        <f>IFERROR(G10/E10*100,0)</f>
        <v>99.227574765287301</v>
      </c>
      <c r="J10" s="20">
        <f t="shared" ref="J10:AG10" si="9">J15+J18+J26</f>
        <v>0</v>
      </c>
      <c r="K10" s="20">
        <f t="shared" si="9"/>
        <v>0</v>
      </c>
      <c r="L10" s="20">
        <f t="shared" si="9"/>
        <v>0</v>
      </c>
      <c r="M10" s="20">
        <f t="shared" si="9"/>
        <v>0</v>
      </c>
      <c r="N10" s="20">
        <f t="shared" si="9"/>
        <v>0</v>
      </c>
      <c r="O10" s="20">
        <f t="shared" si="9"/>
        <v>0</v>
      </c>
      <c r="P10" s="20">
        <f t="shared" si="9"/>
        <v>0</v>
      </c>
      <c r="Q10" s="20">
        <f t="shared" si="9"/>
        <v>0</v>
      </c>
      <c r="R10" s="20">
        <f t="shared" si="9"/>
        <v>40216.19</v>
      </c>
      <c r="S10" s="20">
        <f t="shared" si="9"/>
        <v>39793.949999999997</v>
      </c>
      <c r="T10" s="20">
        <f t="shared" si="9"/>
        <v>0</v>
      </c>
      <c r="U10" s="20">
        <f t="shared" si="9"/>
        <v>111.6</v>
      </c>
      <c r="V10" s="20">
        <f t="shared" si="9"/>
        <v>0</v>
      </c>
      <c r="W10" s="20">
        <f t="shared" si="9"/>
        <v>0</v>
      </c>
      <c r="X10" s="20">
        <f t="shared" si="9"/>
        <v>0</v>
      </c>
      <c r="Y10" s="20">
        <f t="shared" si="9"/>
        <v>0</v>
      </c>
      <c r="Z10" s="20">
        <f t="shared" si="9"/>
        <v>7770.43</v>
      </c>
      <c r="AA10" s="20">
        <f t="shared" si="9"/>
        <v>0</v>
      </c>
      <c r="AB10" s="20">
        <f t="shared" si="9"/>
        <v>46432.78</v>
      </c>
      <c r="AC10" s="20">
        <f t="shared" si="9"/>
        <v>0</v>
      </c>
      <c r="AD10" s="20">
        <f t="shared" si="9"/>
        <v>0</v>
      </c>
      <c r="AE10" s="20">
        <f t="shared" si="9"/>
        <v>0</v>
      </c>
      <c r="AF10" s="20">
        <f t="shared" si="9"/>
        <v>0</v>
      </c>
      <c r="AG10" s="20">
        <f t="shared" si="9"/>
        <v>0</v>
      </c>
      <c r="AH10" s="21"/>
    </row>
    <row r="11" spans="1:35" s="22" customFormat="1" ht="31.5" x14ac:dyDescent="0.25">
      <c r="A11" s="76"/>
      <c r="B11" s="79"/>
      <c r="C11" s="19" t="s">
        <v>31</v>
      </c>
      <c r="D11" s="20">
        <f>J11+L11+N11+P11+R11+T11+V11+X11+Z11+AB11+AD11+AF11</f>
        <v>716041.77</v>
      </c>
      <c r="E11" s="20">
        <f t="shared" si="7"/>
        <v>161010.98000000001</v>
      </c>
      <c r="F11" s="20">
        <f t="shared" ref="F11:G11" si="10">F16+F19+F21+F23+F27</f>
        <v>138958</v>
      </c>
      <c r="G11" s="20">
        <f t="shared" si="10"/>
        <v>138958</v>
      </c>
      <c r="H11" s="20">
        <f>IFERROR(G11/D11*100,0)</f>
        <v>19.406409768525094</v>
      </c>
      <c r="I11" s="20">
        <f>IFERROR(G11/E11*100,0)</f>
        <v>86.303430983402492</v>
      </c>
      <c r="J11" s="20">
        <f t="shared" ref="J11:AG11" si="11">J16+J19+J21+J23+J27</f>
        <v>0</v>
      </c>
      <c r="K11" s="20">
        <f t="shared" si="11"/>
        <v>0</v>
      </c>
      <c r="L11" s="20">
        <f t="shared" si="11"/>
        <v>0</v>
      </c>
      <c r="M11" s="20">
        <f t="shared" si="11"/>
        <v>0</v>
      </c>
      <c r="N11" s="20">
        <f t="shared" si="11"/>
        <v>884.99</v>
      </c>
      <c r="O11" s="20">
        <f t="shared" si="11"/>
        <v>884.99</v>
      </c>
      <c r="P11" s="20">
        <f t="shared" si="11"/>
        <v>94720</v>
      </c>
      <c r="Q11" s="20">
        <f t="shared" si="11"/>
        <v>74090</v>
      </c>
      <c r="R11" s="20">
        <f t="shared" si="11"/>
        <v>62705.99</v>
      </c>
      <c r="S11" s="20">
        <f t="shared" si="11"/>
        <v>61193.13</v>
      </c>
      <c r="T11" s="20">
        <f t="shared" si="11"/>
        <v>2700</v>
      </c>
      <c r="U11" s="20">
        <f t="shared" si="11"/>
        <v>2789.88</v>
      </c>
      <c r="V11" s="20">
        <f t="shared" si="11"/>
        <v>3000</v>
      </c>
      <c r="W11" s="20">
        <f t="shared" si="11"/>
        <v>0</v>
      </c>
      <c r="X11" s="20">
        <f t="shared" si="11"/>
        <v>0</v>
      </c>
      <c r="Y11" s="20">
        <f t="shared" si="11"/>
        <v>0</v>
      </c>
      <c r="Z11" s="20">
        <f t="shared" si="11"/>
        <v>278707.17</v>
      </c>
      <c r="AA11" s="20">
        <f t="shared" si="11"/>
        <v>0</v>
      </c>
      <c r="AB11" s="20">
        <f t="shared" si="11"/>
        <v>249221.72999999998</v>
      </c>
      <c r="AC11" s="20">
        <f t="shared" si="11"/>
        <v>0</v>
      </c>
      <c r="AD11" s="20">
        <f t="shared" si="11"/>
        <v>21351.89</v>
      </c>
      <c r="AE11" s="20">
        <f t="shared" si="11"/>
        <v>0</v>
      </c>
      <c r="AF11" s="20">
        <f t="shared" si="11"/>
        <v>2750</v>
      </c>
      <c r="AG11" s="20">
        <f t="shared" si="11"/>
        <v>0</v>
      </c>
      <c r="AH11" s="21"/>
    </row>
    <row r="12" spans="1:35" s="25" customFormat="1" x14ac:dyDescent="0.25">
      <c r="A12" s="23"/>
      <c r="B12" s="80" t="s">
        <v>32</v>
      </c>
      <c r="C12" s="81"/>
      <c r="D12" s="81"/>
      <c r="E12" s="81"/>
      <c r="F12" s="81"/>
      <c r="G12" s="81"/>
      <c r="H12" s="81"/>
      <c r="I12" s="81"/>
      <c r="J12" s="81"/>
      <c r="K12" s="81"/>
      <c r="L12" s="81"/>
      <c r="M12" s="81"/>
      <c r="N12" s="81"/>
      <c r="O12" s="81"/>
      <c r="P12" s="81"/>
      <c r="Q12" s="81"/>
      <c r="R12" s="81"/>
      <c r="S12" s="81"/>
      <c r="T12" s="81"/>
      <c r="U12" s="81"/>
      <c r="V12" s="81"/>
      <c r="W12" s="81"/>
      <c r="X12" s="81"/>
      <c r="Y12" s="81"/>
      <c r="Z12" s="81"/>
      <c r="AA12" s="81"/>
      <c r="AB12" s="81"/>
      <c r="AC12" s="81"/>
      <c r="AD12" s="81"/>
      <c r="AE12" s="81"/>
      <c r="AF12" s="81"/>
      <c r="AG12" s="82"/>
      <c r="AH12" s="24"/>
    </row>
    <row r="13" spans="1:35" s="30" customFormat="1" x14ac:dyDescent="0.25">
      <c r="A13" s="83" t="s">
        <v>33</v>
      </c>
      <c r="B13" s="62" t="s">
        <v>34</v>
      </c>
      <c r="C13" s="26" t="s">
        <v>28</v>
      </c>
      <c r="D13" s="27">
        <f>D15+D16+D14</f>
        <v>777723.43</v>
      </c>
      <c r="E13" s="27">
        <f>E15+E16+E14</f>
        <v>263920.69</v>
      </c>
      <c r="F13" s="27">
        <f>F15+F16+F14</f>
        <v>216254.40999999997</v>
      </c>
      <c r="G13" s="27">
        <f t="shared" ref="G13:AG13" si="12">G15+G16+G14</f>
        <v>216254.40999999997</v>
      </c>
      <c r="H13" s="27">
        <f t="shared" ref="H13:H23" si="13">IFERROR(G13/D13*100,0)</f>
        <v>27.806081398370619</v>
      </c>
      <c r="I13" s="27">
        <f t="shared" ref="I13:I23" si="14">IFERROR(G13/E13*100,0)</f>
        <v>81.939165133283026</v>
      </c>
      <c r="J13" s="27">
        <f t="shared" si="12"/>
        <v>0</v>
      </c>
      <c r="K13" s="27">
        <f t="shared" si="12"/>
        <v>0</v>
      </c>
      <c r="L13" s="27">
        <f t="shared" si="12"/>
        <v>0</v>
      </c>
      <c r="M13" s="27">
        <f t="shared" si="12"/>
        <v>0</v>
      </c>
      <c r="N13" s="27">
        <f t="shared" si="12"/>
        <v>884.99</v>
      </c>
      <c r="O13" s="27">
        <f t="shared" si="12"/>
        <v>884.99</v>
      </c>
      <c r="P13" s="27">
        <f t="shared" si="12"/>
        <v>87180</v>
      </c>
      <c r="Q13" s="27">
        <f t="shared" si="12"/>
        <v>69300</v>
      </c>
      <c r="R13" s="27">
        <f t="shared" si="12"/>
        <v>175855.7</v>
      </c>
      <c r="S13" s="27">
        <f t="shared" si="12"/>
        <v>132120</v>
      </c>
      <c r="T13" s="27">
        <f t="shared" si="12"/>
        <v>0</v>
      </c>
      <c r="U13" s="27">
        <f t="shared" si="12"/>
        <v>13949.42</v>
      </c>
      <c r="V13" s="27">
        <f t="shared" si="12"/>
        <v>0</v>
      </c>
      <c r="W13" s="27">
        <f t="shared" si="12"/>
        <v>0</v>
      </c>
      <c r="X13" s="27">
        <f t="shared" si="12"/>
        <v>0</v>
      </c>
      <c r="Y13" s="27">
        <f t="shared" si="12"/>
        <v>0</v>
      </c>
      <c r="Z13" s="27">
        <f t="shared" si="12"/>
        <v>314770.48</v>
      </c>
      <c r="AA13" s="27">
        <f t="shared" si="12"/>
        <v>0</v>
      </c>
      <c r="AB13" s="27">
        <f t="shared" si="12"/>
        <v>177680.37</v>
      </c>
      <c r="AC13" s="27">
        <f t="shared" si="12"/>
        <v>0</v>
      </c>
      <c r="AD13" s="27">
        <f t="shared" si="12"/>
        <v>21351.89</v>
      </c>
      <c r="AE13" s="27">
        <f t="shared" si="12"/>
        <v>0</v>
      </c>
      <c r="AF13" s="27">
        <f t="shared" si="12"/>
        <v>0</v>
      </c>
      <c r="AG13" s="27">
        <f t="shared" si="12"/>
        <v>0</v>
      </c>
      <c r="AH13" s="28"/>
      <c r="AI13" s="29"/>
    </row>
    <row r="14" spans="1:35" s="30" customFormat="1" ht="409.5" x14ac:dyDescent="0.25">
      <c r="A14" s="61"/>
      <c r="B14" s="63"/>
      <c r="C14" s="31" t="s">
        <v>29</v>
      </c>
      <c r="D14" s="20">
        <f t="shared" ref="D14:D23" si="15">J14+L14+N14+P14+R14+T14+V14+X14+Z14+AB14+AD14+AF14</f>
        <v>103776.40000000001</v>
      </c>
      <c r="E14" s="32">
        <f>J14+L14+N14+P14+R14+T14</f>
        <v>72933.52</v>
      </c>
      <c r="F14" s="32">
        <f>G14</f>
        <v>42180.86</v>
      </c>
      <c r="G14" s="32">
        <f>SUM(K14,M14,O14,Q14,S14,U14,W14,Y14,AA14,AC14,AE14,AG14)</f>
        <v>42180.86</v>
      </c>
      <c r="H14" s="32">
        <f t="shared" si="13"/>
        <v>40.645907932824798</v>
      </c>
      <c r="I14" s="32">
        <f t="shared" si="14"/>
        <v>57.834669161724264</v>
      </c>
      <c r="J14" s="32">
        <v>0</v>
      </c>
      <c r="K14" s="32">
        <v>0</v>
      </c>
      <c r="L14" s="32">
        <v>0</v>
      </c>
      <c r="M14" s="32">
        <v>0</v>
      </c>
      <c r="N14" s="32">
        <v>0</v>
      </c>
      <c r="O14" s="32">
        <v>0</v>
      </c>
      <c r="P14" s="32">
        <v>0</v>
      </c>
      <c r="Q14" s="32">
        <v>0</v>
      </c>
      <c r="R14" s="32">
        <v>72933.52</v>
      </c>
      <c r="S14" s="32">
        <v>31132.92</v>
      </c>
      <c r="T14" s="32">
        <v>0</v>
      </c>
      <c r="U14" s="32">
        <v>11047.94</v>
      </c>
      <c r="V14" s="32">
        <v>0</v>
      </c>
      <c r="W14" s="32">
        <v>0</v>
      </c>
      <c r="X14" s="32">
        <v>0</v>
      </c>
      <c r="Y14" s="32">
        <v>0</v>
      </c>
      <c r="Z14" s="32">
        <v>30842.880000000001</v>
      </c>
      <c r="AA14" s="32">
        <v>0</v>
      </c>
      <c r="AB14" s="32">
        <v>0</v>
      </c>
      <c r="AC14" s="32">
        <v>0</v>
      </c>
      <c r="AD14" s="32">
        <v>0</v>
      </c>
      <c r="AE14" s="32">
        <v>0</v>
      </c>
      <c r="AF14" s="32">
        <v>0</v>
      </c>
      <c r="AG14" s="32">
        <v>0</v>
      </c>
      <c r="AH14" s="33" t="s">
        <v>35</v>
      </c>
      <c r="AI14" s="29"/>
    </row>
    <row r="15" spans="1:35" s="30" customFormat="1" ht="47.25" x14ac:dyDescent="0.25">
      <c r="A15" s="61"/>
      <c r="B15" s="63"/>
      <c r="C15" s="31" t="s">
        <v>30</v>
      </c>
      <c r="D15" s="20">
        <f t="shared" si="15"/>
        <v>84419.4</v>
      </c>
      <c r="E15" s="32">
        <f>J15+L15+N15+P15+R15+T15</f>
        <v>40216.19</v>
      </c>
      <c r="F15" s="32">
        <f>G15</f>
        <v>39905.549999999996</v>
      </c>
      <c r="G15" s="32">
        <f>SUM(K15,M15,O15,Q15,S15,U15,W15,Y15,AA15,AC15,AE15,AG15)</f>
        <v>39905.549999999996</v>
      </c>
      <c r="H15" s="32">
        <f t="shared" si="13"/>
        <v>47.270591830787708</v>
      </c>
      <c r="I15" s="32">
        <f t="shared" si="14"/>
        <v>99.227574765287301</v>
      </c>
      <c r="J15" s="34">
        <v>0</v>
      </c>
      <c r="K15" s="34">
        <v>0</v>
      </c>
      <c r="L15" s="34">
        <v>0</v>
      </c>
      <c r="M15" s="34">
        <v>0</v>
      </c>
      <c r="N15" s="34">
        <v>0</v>
      </c>
      <c r="O15" s="34">
        <v>0</v>
      </c>
      <c r="P15" s="34">
        <v>0</v>
      </c>
      <c r="Q15" s="34">
        <v>0</v>
      </c>
      <c r="R15" s="34">
        <v>40216.19</v>
      </c>
      <c r="S15" s="34">
        <v>39793.949999999997</v>
      </c>
      <c r="T15" s="34">
        <v>0</v>
      </c>
      <c r="U15" s="34">
        <v>111.6</v>
      </c>
      <c r="V15" s="34">
        <v>0</v>
      </c>
      <c r="W15" s="34">
        <v>0</v>
      </c>
      <c r="X15" s="34">
        <v>0</v>
      </c>
      <c r="Y15" s="34">
        <v>0</v>
      </c>
      <c r="Z15" s="34">
        <v>7770.43</v>
      </c>
      <c r="AA15" s="34">
        <v>0</v>
      </c>
      <c r="AB15" s="34">
        <v>36432.78</v>
      </c>
      <c r="AC15" s="34">
        <v>0</v>
      </c>
      <c r="AD15" s="34">
        <v>0</v>
      </c>
      <c r="AE15" s="34">
        <v>0</v>
      </c>
      <c r="AF15" s="34">
        <v>0</v>
      </c>
      <c r="AG15" s="34">
        <v>0</v>
      </c>
      <c r="AH15" s="28"/>
      <c r="AI15" s="29"/>
    </row>
    <row r="16" spans="1:35" s="38" customFormat="1" ht="31.5" x14ac:dyDescent="0.25">
      <c r="A16" s="84"/>
      <c r="B16" s="73"/>
      <c r="C16" s="31" t="s">
        <v>31</v>
      </c>
      <c r="D16" s="20">
        <f t="shared" si="15"/>
        <v>589527.63</v>
      </c>
      <c r="E16" s="32">
        <f>J16+L16+N16+P16+R16+T16</f>
        <v>150770.98000000001</v>
      </c>
      <c r="F16" s="32">
        <f>G16</f>
        <v>134168</v>
      </c>
      <c r="G16" s="32">
        <f>SUM(K16,M16,O16,Q16,S16,U16,W16,Y16,AA16,AC16,AE16,AG16)</f>
        <v>134168</v>
      </c>
      <c r="H16" s="32">
        <f t="shared" si="13"/>
        <v>22.758560103450961</v>
      </c>
      <c r="I16" s="32">
        <f t="shared" si="14"/>
        <v>88.987947150041734</v>
      </c>
      <c r="J16" s="35">
        <v>0</v>
      </c>
      <c r="K16" s="35">
        <v>0</v>
      </c>
      <c r="L16" s="35">
        <v>0</v>
      </c>
      <c r="M16" s="35">
        <v>0</v>
      </c>
      <c r="N16" s="35">
        <v>884.99</v>
      </c>
      <c r="O16" s="35">
        <v>884.99</v>
      </c>
      <c r="P16" s="35">
        <v>87180</v>
      </c>
      <c r="Q16" s="35">
        <v>69300</v>
      </c>
      <c r="R16" s="35">
        <v>62705.99</v>
      </c>
      <c r="S16" s="35">
        <v>61193.13</v>
      </c>
      <c r="T16" s="35">
        <v>0</v>
      </c>
      <c r="U16" s="35">
        <v>2789.88</v>
      </c>
      <c r="V16" s="35">
        <v>0</v>
      </c>
      <c r="W16" s="35">
        <v>0</v>
      </c>
      <c r="X16" s="35">
        <v>0</v>
      </c>
      <c r="Y16" s="35">
        <v>0</v>
      </c>
      <c r="Z16" s="35">
        <v>276157.17</v>
      </c>
      <c r="AA16" s="35">
        <v>0</v>
      </c>
      <c r="AB16" s="35">
        <v>141247.59</v>
      </c>
      <c r="AC16" s="35">
        <v>0</v>
      </c>
      <c r="AD16" s="35">
        <v>21351.89</v>
      </c>
      <c r="AE16" s="35">
        <v>0</v>
      </c>
      <c r="AF16" s="35">
        <v>0</v>
      </c>
      <c r="AG16" s="35">
        <v>0</v>
      </c>
      <c r="AH16" s="36"/>
      <c r="AI16" s="37"/>
    </row>
    <row r="17" spans="1:35" s="38" customFormat="1" ht="45" x14ac:dyDescent="0.25">
      <c r="A17" s="39" t="s">
        <v>36</v>
      </c>
      <c r="B17" s="40" t="s">
        <v>37</v>
      </c>
      <c r="C17" s="26" t="s">
        <v>28</v>
      </c>
      <c r="D17" s="27">
        <f>D19</f>
        <v>42021.34</v>
      </c>
      <c r="E17" s="27">
        <f>E19</f>
        <v>0</v>
      </c>
      <c r="F17" s="27">
        <f>F18+F19</f>
        <v>0</v>
      </c>
      <c r="G17" s="27">
        <f>G18+G19</f>
        <v>0</v>
      </c>
      <c r="H17" s="27">
        <f t="shared" si="13"/>
        <v>0</v>
      </c>
      <c r="I17" s="27">
        <f t="shared" si="14"/>
        <v>0</v>
      </c>
      <c r="J17" s="27">
        <f t="shared" ref="J17:O17" si="16">J18+J19</f>
        <v>0</v>
      </c>
      <c r="K17" s="27">
        <f t="shared" si="16"/>
        <v>0</v>
      </c>
      <c r="L17" s="27">
        <f t="shared" si="16"/>
        <v>0</v>
      </c>
      <c r="M17" s="27">
        <f t="shared" si="16"/>
        <v>0</v>
      </c>
      <c r="N17" s="27">
        <f t="shared" si="16"/>
        <v>0</v>
      </c>
      <c r="O17" s="27">
        <f t="shared" si="16"/>
        <v>0</v>
      </c>
      <c r="P17" s="27">
        <f>P18+P19</f>
        <v>0</v>
      </c>
      <c r="Q17" s="27">
        <f t="shared" ref="Q17:AG17" si="17">Q18+Q19</f>
        <v>0</v>
      </c>
      <c r="R17" s="27">
        <f t="shared" si="17"/>
        <v>0</v>
      </c>
      <c r="S17" s="27">
        <f t="shared" si="17"/>
        <v>0</v>
      </c>
      <c r="T17" s="27">
        <f t="shared" si="17"/>
        <v>0</v>
      </c>
      <c r="U17" s="27">
        <f t="shared" si="17"/>
        <v>0</v>
      </c>
      <c r="V17" s="27">
        <f t="shared" si="17"/>
        <v>0</v>
      </c>
      <c r="W17" s="27">
        <f t="shared" si="17"/>
        <v>0</v>
      </c>
      <c r="X17" s="27">
        <f t="shared" si="17"/>
        <v>0</v>
      </c>
      <c r="Y17" s="27">
        <f t="shared" si="17"/>
        <v>0</v>
      </c>
      <c r="Z17" s="27">
        <f t="shared" si="17"/>
        <v>0</v>
      </c>
      <c r="AA17" s="27">
        <f t="shared" si="17"/>
        <v>0</v>
      </c>
      <c r="AB17" s="27">
        <f t="shared" si="17"/>
        <v>52021.34</v>
      </c>
      <c r="AC17" s="27">
        <f t="shared" si="17"/>
        <v>0</v>
      </c>
      <c r="AD17" s="27">
        <f t="shared" si="17"/>
        <v>0</v>
      </c>
      <c r="AE17" s="27">
        <f t="shared" si="17"/>
        <v>0</v>
      </c>
      <c r="AF17" s="27">
        <f t="shared" si="17"/>
        <v>0</v>
      </c>
      <c r="AG17" s="27">
        <f t="shared" si="17"/>
        <v>0</v>
      </c>
      <c r="AH17" s="41" t="s">
        <v>38</v>
      </c>
      <c r="AI17" s="37"/>
    </row>
    <row r="18" spans="1:35" s="38" customFormat="1" ht="45" x14ac:dyDescent="0.25">
      <c r="A18" s="39"/>
      <c r="B18" s="40"/>
      <c r="C18" s="42" t="s">
        <v>30</v>
      </c>
      <c r="D18" s="20">
        <f t="shared" si="15"/>
        <v>10000</v>
      </c>
      <c r="E18" s="32">
        <f>J18+L18+N18+P18+R18+T18</f>
        <v>0</v>
      </c>
      <c r="F18" s="32">
        <f>G18</f>
        <v>0</v>
      </c>
      <c r="G18" s="32">
        <f>SUM(K18,M18,O18,Q18,S18,U18,W18,Y18,AA18,AC18,AE18,AG18)</f>
        <v>0</v>
      </c>
      <c r="H18" s="32">
        <f>IFERROR(G18/D18*100,0)</f>
        <v>0</v>
      </c>
      <c r="I18" s="32">
        <f t="shared" si="14"/>
        <v>0</v>
      </c>
      <c r="J18" s="32">
        <v>0</v>
      </c>
      <c r="K18" s="32">
        <v>0</v>
      </c>
      <c r="L18" s="32">
        <v>0</v>
      </c>
      <c r="M18" s="32">
        <v>0</v>
      </c>
      <c r="N18" s="32">
        <v>0</v>
      </c>
      <c r="O18" s="32">
        <v>0</v>
      </c>
      <c r="P18" s="32">
        <v>0</v>
      </c>
      <c r="Q18" s="32">
        <v>0</v>
      </c>
      <c r="R18" s="32">
        <v>0</v>
      </c>
      <c r="S18" s="32">
        <v>0</v>
      </c>
      <c r="T18" s="32">
        <v>0</v>
      </c>
      <c r="U18" s="32">
        <v>0</v>
      </c>
      <c r="V18" s="32">
        <v>0</v>
      </c>
      <c r="W18" s="32">
        <v>0</v>
      </c>
      <c r="X18" s="32">
        <v>0</v>
      </c>
      <c r="Y18" s="32">
        <v>0</v>
      </c>
      <c r="Z18" s="32">
        <v>0</v>
      </c>
      <c r="AA18" s="32">
        <v>0</v>
      </c>
      <c r="AB18" s="32">
        <v>10000</v>
      </c>
      <c r="AC18" s="32">
        <v>0</v>
      </c>
      <c r="AD18" s="32">
        <v>0</v>
      </c>
      <c r="AE18" s="32">
        <v>0</v>
      </c>
      <c r="AF18" s="32">
        <v>0</v>
      </c>
      <c r="AG18" s="32">
        <v>0</v>
      </c>
      <c r="AH18" s="41"/>
      <c r="AI18" s="37"/>
    </row>
    <row r="19" spans="1:35" s="38" customFormat="1" ht="31.5" x14ac:dyDescent="0.25">
      <c r="A19" s="39"/>
      <c r="B19" s="40"/>
      <c r="C19" s="31" t="s">
        <v>31</v>
      </c>
      <c r="D19" s="20">
        <f t="shared" si="15"/>
        <v>42021.34</v>
      </c>
      <c r="E19" s="32">
        <f>J19+L19+N19+P19+R19+T19</f>
        <v>0</v>
      </c>
      <c r="F19" s="32">
        <f>G19</f>
        <v>0</v>
      </c>
      <c r="G19" s="32">
        <f>SUM(K19,M19,O19,Q19,S19,U19,W19,Y19,AA19,AC19,AE19,AG19)</f>
        <v>0</v>
      </c>
      <c r="H19" s="32">
        <f>IFERROR(G19/D19*100,0)</f>
        <v>0</v>
      </c>
      <c r="I19" s="32">
        <f t="shared" si="14"/>
        <v>0</v>
      </c>
      <c r="J19" s="32">
        <v>0</v>
      </c>
      <c r="K19" s="32">
        <v>0</v>
      </c>
      <c r="L19" s="32">
        <v>0</v>
      </c>
      <c r="M19" s="32">
        <v>0</v>
      </c>
      <c r="N19" s="32">
        <v>0</v>
      </c>
      <c r="O19" s="32">
        <v>0</v>
      </c>
      <c r="P19" s="32">
        <v>0</v>
      </c>
      <c r="Q19" s="32">
        <v>0</v>
      </c>
      <c r="R19" s="32">
        <v>0</v>
      </c>
      <c r="S19" s="32">
        <v>0</v>
      </c>
      <c r="T19" s="32">
        <v>0</v>
      </c>
      <c r="U19" s="32">
        <v>0</v>
      </c>
      <c r="V19" s="32">
        <v>0</v>
      </c>
      <c r="W19" s="32">
        <v>0</v>
      </c>
      <c r="X19" s="32">
        <v>0</v>
      </c>
      <c r="Y19" s="32">
        <v>0</v>
      </c>
      <c r="Z19" s="32">
        <v>0</v>
      </c>
      <c r="AA19" s="32">
        <v>0</v>
      </c>
      <c r="AB19" s="32">
        <v>42021.34</v>
      </c>
      <c r="AC19" s="32">
        <v>0</v>
      </c>
      <c r="AD19" s="32">
        <v>0</v>
      </c>
      <c r="AE19" s="32">
        <v>0</v>
      </c>
      <c r="AF19" s="32">
        <v>0</v>
      </c>
      <c r="AG19" s="32">
        <v>0</v>
      </c>
      <c r="AH19" s="36"/>
      <c r="AI19" s="37"/>
    </row>
    <row r="20" spans="1:35" s="38" customFormat="1" ht="331.5" x14ac:dyDescent="0.25">
      <c r="A20" s="60" t="s">
        <v>39</v>
      </c>
      <c r="B20" s="62" t="s">
        <v>40</v>
      </c>
      <c r="C20" s="26" t="s">
        <v>28</v>
      </c>
      <c r="D20" s="27">
        <f>D21</f>
        <v>69492.800000000003</v>
      </c>
      <c r="E20" s="27">
        <f t="shared" ref="E20:G20" si="18">E21</f>
        <v>990</v>
      </c>
      <c r="F20" s="27">
        <f t="shared" si="18"/>
        <v>990</v>
      </c>
      <c r="G20" s="27">
        <f t="shared" si="18"/>
        <v>990</v>
      </c>
      <c r="H20" s="27">
        <f t="shared" si="13"/>
        <v>1.4246080169456403</v>
      </c>
      <c r="I20" s="27">
        <f t="shared" si="14"/>
        <v>100</v>
      </c>
      <c r="J20" s="43">
        <f>J21</f>
        <v>0</v>
      </c>
      <c r="K20" s="43">
        <f t="shared" ref="K20:AG20" si="19">K21</f>
        <v>0</v>
      </c>
      <c r="L20" s="43">
        <f t="shared" si="19"/>
        <v>0</v>
      </c>
      <c r="M20" s="43">
        <f t="shared" si="19"/>
        <v>0</v>
      </c>
      <c r="N20" s="43">
        <f t="shared" si="19"/>
        <v>0</v>
      </c>
      <c r="O20" s="43">
        <f t="shared" si="19"/>
        <v>0</v>
      </c>
      <c r="P20" s="43">
        <f t="shared" si="19"/>
        <v>990</v>
      </c>
      <c r="Q20" s="43">
        <f t="shared" si="19"/>
        <v>990</v>
      </c>
      <c r="R20" s="43">
        <f t="shared" si="19"/>
        <v>0</v>
      </c>
      <c r="S20" s="43">
        <f t="shared" si="19"/>
        <v>0</v>
      </c>
      <c r="T20" s="43">
        <f t="shared" si="19"/>
        <v>0</v>
      </c>
      <c r="U20" s="43">
        <f t="shared" si="19"/>
        <v>0</v>
      </c>
      <c r="V20" s="43">
        <f t="shared" si="19"/>
        <v>0</v>
      </c>
      <c r="W20" s="43">
        <f t="shared" si="19"/>
        <v>0</v>
      </c>
      <c r="X20" s="43">
        <f t="shared" si="19"/>
        <v>0</v>
      </c>
      <c r="Y20" s="43">
        <f t="shared" si="19"/>
        <v>0</v>
      </c>
      <c r="Z20" s="43">
        <f t="shared" si="19"/>
        <v>2550</v>
      </c>
      <c r="AA20" s="43">
        <f t="shared" si="19"/>
        <v>0</v>
      </c>
      <c r="AB20" s="43">
        <f t="shared" si="19"/>
        <v>65952.800000000003</v>
      </c>
      <c r="AC20" s="43">
        <f t="shared" si="19"/>
        <v>0</v>
      </c>
      <c r="AD20" s="43">
        <f t="shared" si="19"/>
        <v>0</v>
      </c>
      <c r="AE20" s="43">
        <f t="shared" si="19"/>
        <v>0</v>
      </c>
      <c r="AF20" s="43">
        <f t="shared" si="19"/>
        <v>0</v>
      </c>
      <c r="AG20" s="43">
        <f t="shared" si="19"/>
        <v>0</v>
      </c>
      <c r="AH20" s="44" t="s">
        <v>41</v>
      </c>
      <c r="AI20" s="37"/>
    </row>
    <row r="21" spans="1:35" s="38" customFormat="1" ht="31.5" x14ac:dyDescent="0.25">
      <c r="A21" s="61"/>
      <c r="B21" s="63"/>
      <c r="C21" s="31" t="s">
        <v>31</v>
      </c>
      <c r="D21" s="20">
        <f t="shared" si="15"/>
        <v>69492.800000000003</v>
      </c>
      <c r="E21" s="32">
        <f>J21+L21+N21+P21+R21+T21</f>
        <v>990</v>
      </c>
      <c r="F21" s="32">
        <f>G21</f>
        <v>990</v>
      </c>
      <c r="G21" s="32">
        <f>SUM(K21,M21,O21,Q21,S21,U21,W21,Y21,AA21,AC21,AE21,AG21)</f>
        <v>990</v>
      </c>
      <c r="H21" s="32">
        <f t="shared" si="13"/>
        <v>1.4246080169456403</v>
      </c>
      <c r="I21" s="32">
        <f t="shared" si="14"/>
        <v>100</v>
      </c>
      <c r="J21" s="34">
        <v>0</v>
      </c>
      <c r="K21" s="34">
        <v>0</v>
      </c>
      <c r="L21" s="34">
        <v>0</v>
      </c>
      <c r="M21" s="34">
        <v>0</v>
      </c>
      <c r="N21" s="34">
        <v>0</v>
      </c>
      <c r="O21" s="34">
        <v>0</v>
      </c>
      <c r="P21" s="34">
        <v>990</v>
      </c>
      <c r="Q21" s="34">
        <v>990</v>
      </c>
      <c r="R21" s="34">
        <v>0</v>
      </c>
      <c r="S21" s="34">
        <v>0</v>
      </c>
      <c r="T21" s="34">
        <v>0</v>
      </c>
      <c r="U21" s="34">
        <v>0</v>
      </c>
      <c r="V21" s="34">
        <v>0</v>
      </c>
      <c r="W21" s="34">
        <v>0</v>
      </c>
      <c r="X21" s="34">
        <v>0</v>
      </c>
      <c r="Y21" s="34">
        <v>0</v>
      </c>
      <c r="Z21" s="34">
        <v>2550</v>
      </c>
      <c r="AA21" s="34">
        <v>0</v>
      </c>
      <c r="AB21" s="34">
        <v>65952.800000000003</v>
      </c>
      <c r="AC21" s="34">
        <v>0</v>
      </c>
      <c r="AD21" s="34">
        <v>0</v>
      </c>
      <c r="AE21" s="34">
        <v>0</v>
      </c>
      <c r="AF21" s="34">
        <v>0</v>
      </c>
      <c r="AG21" s="34">
        <v>0</v>
      </c>
      <c r="AH21" s="28"/>
      <c r="AI21" s="37"/>
    </row>
    <row r="22" spans="1:35" s="38" customFormat="1" ht="192" x14ac:dyDescent="0.25">
      <c r="A22" s="60" t="s">
        <v>42</v>
      </c>
      <c r="B22" s="62" t="s">
        <v>43</v>
      </c>
      <c r="C22" s="26" t="s">
        <v>28</v>
      </c>
      <c r="D22" s="27">
        <f>SUM(J22,L22,N22,P22,R22,T22,V22,X22,Z22,AB22,AD22,AF22)</f>
        <v>15000</v>
      </c>
      <c r="E22" s="27">
        <f t="shared" ref="E22:G22" si="20">E23</f>
        <v>9250</v>
      </c>
      <c r="F22" s="27">
        <f t="shared" si="20"/>
        <v>3800</v>
      </c>
      <c r="G22" s="27">
        <f t="shared" si="20"/>
        <v>3800</v>
      </c>
      <c r="H22" s="27">
        <f t="shared" si="13"/>
        <v>25.333333333333336</v>
      </c>
      <c r="I22" s="27">
        <f t="shared" si="14"/>
        <v>41.081081081081081</v>
      </c>
      <c r="J22" s="43">
        <f>J23</f>
        <v>0</v>
      </c>
      <c r="K22" s="43">
        <f t="shared" ref="K22:AG22" si="21">K23</f>
        <v>0</v>
      </c>
      <c r="L22" s="43">
        <f t="shared" si="21"/>
        <v>0</v>
      </c>
      <c r="M22" s="43">
        <f t="shared" si="21"/>
        <v>0</v>
      </c>
      <c r="N22" s="43">
        <f t="shared" si="21"/>
        <v>0</v>
      </c>
      <c r="O22" s="43">
        <f t="shared" si="21"/>
        <v>0</v>
      </c>
      <c r="P22" s="43">
        <f t="shared" si="21"/>
        <v>6550</v>
      </c>
      <c r="Q22" s="43">
        <f t="shared" si="21"/>
        <v>3800</v>
      </c>
      <c r="R22" s="43">
        <f t="shared" si="21"/>
        <v>0</v>
      </c>
      <c r="S22" s="43">
        <f t="shared" si="21"/>
        <v>0</v>
      </c>
      <c r="T22" s="43">
        <f t="shared" si="21"/>
        <v>2700</v>
      </c>
      <c r="U22" s="43">
        <f t="shared" si="21"/>
        <v>0</v>
      </c>
      <c r="V22" s="43">
        <f t="shared" si="21"/>
        <v>3000</v>
      </c>
      <c r="W22" s="43">
        <f t="shared" si="21"/>
        <v>0</v>
      </c>
      <c r="X22" s="43">
        <f t="shared" si="21"/>
        <v>0</v>
      </c>
      <c r="Y22" s="43">
        <f t="shared" si="21"/>
        <v>0</v>
      </c>
      <c r="Z22" s="43">
        <f t="shared" si="21"/>
        <v>0</v>
      </c>
      <c r="AA22" s="43">
        <f t="shared" si="21"/>
        <v>0</v>
      </c>
      <c r="AB22" s="43">
        <f t="shared" si="21"/>
        <v>0</v>
      </c>
      <c r="AC22" s="43">
        <f t="shared" si="21"/>
        <v>0</v>
      </c>
      <c r="AD22" s="43">
        <f t="shared" si="21"/>
        <v>0</v>
      </c>
      <c r="AE22" s="43">
        <f t="shared" si="21"/>
        <v>0</v>
      </c>
      <c r="AF22" s="43">
        <f t="shared" si="21"/>
        <v>2750</v>
      </c>
      <c r="AG22" s="43">
        <f t="shared" si="21"/>
        <v>0</v>
      </c>
      <c r="AH22" s="33" t="s">
        <v>47</v>
      </c>
      <c r="AI22" s="37"/>
    </row>
    <row r="23" spans="1:35" s="38" customFormat="1" ht="31.5" x14ac:dyDescent="0.25">
      <c r="A23" s="61"/>
      <c r="B23" s="63"/>
      <c r="C23" s="31" t="s">
        <v>31</v>
      </c>
      <c r="D23" s="20">
        <f t="shared" si="15"/>
        <v>15000</v>
      </c>
      <c r="E23" s="32">
        <f>J23+L23+N23+P23+R23+T23</f>
        <v>9250</v>
      </c>
      <c r="F23" s="32">
        <f>G23</f>
        <v>3800</v>
      </c>
      <c r="G23" s="32">
        <f>SUM(K23,M23,O23,Q23,S23,U23,W23,Y23,AA23,AC23,AE23,AG23)</f>
        <v>3800</v>
      </c>
      <c r="H23" s="32">
        <f t="shared" si="13"/>
        <v>25.333333333333336</v>
      </c>
      <c r="I23" s="32">
        <f t="shared" si="14"/>
        <v>41.081081081081081</v>
      </c>
      <c r="J23" s="34">
        <v>0</v>
      </c>
      <c r="K23" s="34">
        <v>0</v>
      </c>
      <c r="L23" s="34">
        <v>0</v>
      </c>
      <c r="M23" s="34">
        <v>0</v>
      </c>
      <c r="N23" s="34">
        <v>0</v>
      </c>
      <c r="O23" s="34">
        <v>0</v>
      </c>
      <c r="P23" s="34">
        <v>6550</v>
      </c>
      <c r="Q23" s="34">
        <v>3800</v>
      </c>
      <c r="R23" s="34">
        <v>0</v>
      </c>
      <c r="S23" s="34">
        <v>0</v>
      </c>
      <c r="T23" s="34">
        <v>2700</v>
      </c>
      <c r="U23" s="34">
        <v>0</v>
      </c>
      <c r="V23" s="34">
        <v>3000</v>
      </c>
      <c r="W23" s="34">
        <v>0</v>
      </c>
      <c r="X23" s="34">
        <v>0</v>
      </c>
      <c r="Y23" s="34">
        <v>0</v>
      </c>
      <c r="Z23" s="34">
        <v>0</v>
      </c>
      <c r="AA23" s="34">
        <v>0</v>
      </c>
      <c r="AB23" s="34">
        <v>0</v>
      </c>
      <c r="AC23" s="34">
        <v>0</v>
      </c>
      <c r="AD23" s="34">
        <v>0</v>
      </c>
      <c r="AE23" s="34">
        <v>0</v>
      </c>
      <c r="AF23" s="34">
        <v>2750</v>
      </c>
      <c r="AG23" s="34">
        <v>0</v>
      </c>
      <c r="AH23" s="28"/>
      <c r="AI23" s="37"/>
    </row>
    <row r="24" spans="1:35" s="48" customFormat="1" x14ac:dyDescent="0.25">
      <c r="A24" s="45"/>
      <c r="B24" s="64" t="s">
        <v>44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6"/>
      <c r="AH24" s="46"/>
      <c r="AI24" s="47"/>
    </row>
    <row r="25" spans="1:35" s="18" customFormat="1" x14ac:dyDescent="0.25">
      <c r="A25" s="67" t="s">
        <v>45</v>
      </c>
      <c r="B25" s="70" t="s">
        <v>46</v>
      </c>
      <c r="C25" s="49" t="s">
        <v>28</v>
      </c>
      <c r="D25" s="50">
        <f>D26+D27</f>
        <v>0</v>
      </c>
      <c r="E25" s="50">
        <f t="shared" ref="E25:G25" si="22">E26+E27</f>
        <v>0</v>
      </c>
      <c r="F25" s="50">
        <f t="shared" si="22"/>
        <v>0</v>
      </c>
      <c r="G25" s="50">
        <f t="shared" si="22"/>
        <v>0</v>
      </c>
      <c r="H25" s="50">
        <f>IFERROR(G25/D25*100,0)</f>
        <v>0</v>
      </c>
      <c r="I25" s="50">
        <f>IFERROR(G25/E25*100,0)</f>
        <v>0</v>
      </c>
      <c r="J25" s="51">
        <f t="shared" ref="J25:AG25" si="23">SUM(J27:J27)</f>
        <v>0</v>
      </c>
      <c r="K25" s="51">
        <f t="shared" si="23"/>
        <v>0</v>
      </c>
      <c r="L25" s="51">
        <f t="shared" si="23"/>
        <v>0</v>
      </c>
      <c r="M25" s="51">
        <f t="shared" si="23"/>
        <v>0</v>
      </c>
      <c r="N25" s="51">
        <f t="shared" si="23"/>
        <v>0</v>
      </c>
      <c r="O25" s="51">
        <f t="shared" si="23"/>
        <v>0</v>
      </c>
      <c r="P25" s="51">
        <f t="shared" si="23"/>
        <v>0</v>
      </c>
      <c r="Q25" s="51">
        <f t="shared" si="23"/>
        <v>0</v>
      </c>
      <c r="R25" s="51">
        <f t="shared" si="23"/>
        <v>0</v>
      </c>
      <c r="S25" s="51">
        <f t="shared" si="23"/>
        <v>0</v>
      </c>
      <c r="T25" s="51">
        <f t="shared" si="23"/>
        <v>0</v>
      </c>
      <c r="U25" s="51">
        <f t="shared" si="23"/>
        <v>0</v>
      </c>
      <c r="V25" s="51">
        <f t="shared" si="23"/>
        <v>0</v>
      </c>
      <c r="W25" s="51">
        <f t="shared" si="23"/>
        <v>0</v>
      </c>
      <c r="X25" s="51">
        <f t="shared" si="23"/>
        <v>0</v>
      </c>
      <c r="Y25" s="51">
        <f t="shared" si="23"/>
        <v>0</v>
      </c>
      <c r="Z25" s="51">
        <f t="shared" si="23"/>
        <v>0</v>
      </c>
      <c r="AA25" s="51">
        <f t="shared" si="23"/>
        <v>0</v>
      </c>
      <c r="AB25" s="51">
        <f t="shared" si="23"/>
        <v>0</v>
      </c>
      <c r="AC25" s="51">
        <f t="shared" si="23"/>
        <v>0</v>
      </c>
      <c r="AD25" s="51">
        <f t="shared" si="23"/>
        <v>0</v>
      </c>
      <c r="AE25" s="51">
        <f t="shared" si="23"/>
        <v>0</v>
      </c>
      <c r="AF25" s="51">
        <f t="shared" si="23"/>
        <v>0</v>
      </c>
      <c r="AG25" s="51">
        <f t="shared" si="23"/>
        <v>0</v>
      </c>
      <c r="AH25" s="52"/>
      <c r="AI25" s="53"/>
    </row>
    <row r="26" spans="1:35" s="22" customFormat="1" ht="47.25" x14ac:dyDescent="0.25">
      <c r="A26" s="68"/>
      <c r="B26" s="71"/>
      <c r="C26" s="54" t="s">
        <v>30</v>
      </c>
      <c r="D26" s="55">
        <f>SUM(J26,L26,N26,P26,R26,T26,V26,X26,Z26,AB26,AD26,AF26)</f>
        <v>0</v>
      </c>
      <c r="E26" s="55">
        <f>J26</f>
        <v>0</v>
      </c>
      <c r="F26" s="55">
        <f>G26</f>
        <v>0</v>
      </c>
      <c r="G26" s="55">
        <f>SUM(K26,M26,O26,Q26,S26,U26,W26,Y26,AA26,AC26,AE26,AG26)</f>
        <v>0</v>
      </c>
      <c r="H26" s="55">
        <f>IFERROR(G26/D26*100,0)</f>
        <v>0</v>
      </c>
      <c r="I26" s="55">
        <f>IFERROR(G26/E26*100,0)</f>
        <v>0</v>
      </c>
      <c r="J26" s="56">
        <v>0</v>
      </c>
      <c r="K26" s="56">
        <v>0</v>
      </c>
      <c r="L26" s="56">
        <v>0</v>
      </c>
      <c r="M26" s="56">
        <v>0</v>
      </c>
      <c r="N26" s="56">
        <v>0</v>
      </c>
      <c r="O26" s="56">
        <v>0</v>
      </c>
      <c r="P26" s="56">
        <v>0</v>
      </c>
      <c r="Q26" s="56">
        <v>0</v>
      </c>
      <c r="R26" s="56">
        <v>0</v>
      </c>
      <c r="S26" s="56">
        <v>0</v>
      </c>
      <c r="T26" s="56">
        <v>0</v>
      </c>
      <c r="U26" s="56">
        <v>0</v>
      </c>
      <c r="V26" s="56">
        <v>0</v>
      </c>
      <c r="W26" s="56">
        <v>0</v>
      </c>
      <c r="X26" s="56">
        <v>0</v>
      </c>
      <c r="Y26" s="56">
        <v>0</v>
      </c>
      <c r="Z26" s="56">
        <v>0</v>
      </c>
      <c r="AA26" s="56">
        <v>0</v>
      </c>
      <c r="AB26" s="56">
        <v>0</v>
      </c>
      <c r="AC26" s="56">
        <v>0</v>
      </c>
      <c r="AD26" s="56">
        <v>0</v>
      </c>
      <c r="AE26" s="56">
        <v>0</v>
      </c>
      <c r="AF26" s="56">
        <v>0</v>
      </c>
      <c r="AG26" s="56">
        <v>0</v>
      </c>
      <c r="AH26" s="57"/>
      <c r="AI26" s="53"/>
    </row>
    <row r="27" spans="1:35" s="22" customFormat="1" ht="31.5" x14ac:dyDescent="0.25">
      <c r="A27" s="69"/>
      <c r="B27" s="72"/>
      <c r="C27" s="54" t="s">
        <v>31</v>
      </c>
      <c r="D27" s="55">
        <f>SUM(J27,L27,N27,P27,R27,T27,V27,X27,Z27,AB27,AD27,AF27)</f>
        <v>0</v>
      </c>
      <c r="E27" s="55">
        <f>J27</f>
        <v>0</v>
      </c>
      <c r="F27" s="55">
        <f>G27</f>
        <v>0</v>
      </c>
      <c r="G27" s="55">
        <f>SUM(K27,M27,O27,Q27,S27,U27,W27,Y27,AA27,AC27,AE27,AG27)</f>
        <v>0</v>
      </c>
      <c r="H27" s="55">
        <f>IFERROR(G27/D27*100,0)</f>
        <v>0</v>
      </c>
      <c r="I27" s="55">
        <f>IFERROR(G27/E27*100,0)</f>
        <v>0</v>
      </c>
      <c r="J27" s="56">
        <v>0</v>
      </c>
      <c r="K27" s="56">
        <v>0</v>
      </c>
      <c r="L27" s="56">
        <v>0</v>
      </c>
      <c r="M27" s="56">
        <v>0</v>
      </c>
      <c r="N27" s="56">
        <v>0</v>
      </c>
      <c r="O27" s="56">
        <v>0</v>
      </c>
      <c r="P27" s="56">
        <v>0</v>
      </c>
      <c r="Q27" s="56">
        <v>0</v>
      </c>
      <c r="R27" s="56">
        <v>0</v>
      </c>
      <c r="S27" s="56">
        <v>0</v>
      </c>
      <c r="T27" s="56">
        <v>0</v>
      </c>
      <c r="U27" s="56">
        <v>0</v>
      </c>
      <c r="V27" s="56">
        <v>0</v>
      </c>
      <c r="W27" s="56">
        <v>0</v>
      </c>
      <c r="X27" s="56">
        <v>0</v>
      </c>
      <c r="Y27" s="56">
        <v>0</v>
      </c>
      <c r="Z27" s="56">
        <v>0</v>
      </c>
      <c r="AA27" s="56">
        <v>0</v>
      </c>
      <c r="AB27" s="56">
        <v>0</v>
      </c>
      <c r="AC27" s="56">
        <v>0</v>
      </c>
      <c r="AD27" s="56">
        <v>0</v>
      </c>
      <c r="AE27" s="56">
        <v>0</v>
      </c>
      <c r="AF27" s="56">
        <v>0</v>
      </c>
      <c r="AG27" s="56">
        <v>0</v>
      </c>
      <c r="AH27" s="57"/>
      <c r="AI27" s="53"/>
    </row>
  </sheetData>
  <mergeCells count="35">
    <mergeCell ref="A4:A6"/>
    <mergeCell ref="B4:B6"/>
    <mergeCell ref="C4:C6"/>
    <mergeCell ref="D4:D5"/>
    <mergeCell ref="E4:E5"/>
    <mergeCell ref="N4:O5"/>
    <mergeCell ref="P4:Q5"/>
    <mergeCell ref="R4:S5"/>
    <mergeCell ref="T4:U5"/>
    <mergeCell ref="C2:S2"/>
    <mergeCell ref="C3:S3"/>
    <mergeCell ref="F4:F5"/>
    <mergeCell ref="G4:G5"/>
    <mergeCell ref="H4:I5"/>
    <mergeCell ref="A25:A27"/>
    <mergeCell ref="B25:B27"/>
    <mergeCell ref="AH4:AH6"/>
    <mergeCell ref="A8:A11"/>
    <mergeCell ref="B8:B11"/>
    <mergeCell ref="B12:AG12"/>
    <mergeCell ref="A13:A16"/>
    <mergeCell ref="B13:B16"/>
    <mergeCell ref="V4:W5"/>
    <mergeCell ref="X4:Y5"/>
    <mergeCell ref="Z4:AA5"/>
    <mergeCell ref="AB4:AC5"/>
    <mergeCell ref="AD4:AE5"/>
    <mergeCell ref="AF4:AG5"/>
    <mergeCell ref="J4:K5"/>
    <mergeCell ref="L4:M5"/>
    <mergeCell ref="A20:A21"/>
    <mergeCell ref="B20:B21"/>
    <mergeCell ref="A22:A23"/>
    <mergeCell ref="B22:B23"/>
    <mergeCell ref="B24:AG24"/>
  </mergeCells>
  <pageMargins left="0.31496062992125984" right="0.31496062992125984" top="0.35433070866141736" bottom="0.35433070866141736" header="0.31496062992125984" footer="0.31496062992125984"/>
  <pageSetup paperSize="9" scale="80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2025-10-30T05:00:40Z</dcterms:modified>
</cp:coreProperties>
</file>