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N:\УК\- ОТДЕЛ КУЛЬТУРЫ -\СЕТЕВЫЕ ГРАФИКИ И ТЕХЗАДАНИЯ\2025\Культурное пространство\7. в УЭ и на сайт\Сетевой\"/>
    </mc:Choice>
  </mc:AlternateContent>
  <bookViews>
    <workbookView xWindow="0" yWindow="0" windowWidth="28800" windowHeight="12000"/>
  </bookViews>
  <sheets>
    <sheet name="4. КП" sheetId="4" r:id="rId1"/>
  </sheets>
  <definedNames>
    <definedName name="Z_133BB3F8_8DD4_4AEF_8CD6_A5FB14681329_.wvu.Rows" localSheetId="0" hidden="1">'4. КП'!$23:$23,'4. КП'!$27:$27,'4. КП'!$69:$69,'4. КП'!$76:$76,'4. КП'!$84:$84,'4. КП'!$88:$89,'4. КП'!$92:$92,'4. КП'!$94:$94</definedName>
    <definedName name="Z_20A05A62_CBE8_4538_BBC3_2AD9D3B8FAC0_.wvu.Rows" localSheetId="0" hidden="1">'4. КП'!$23:$23,'4. КП'!$27:$27,'4. КП'!$69:$69,'4. КП'!$76:$76,'4. КП'!$84:$84,'4. КП'!$88:$89,'4. КП'!$92:$92,'4. КП'!$94:$94</definedName>
    <definedName name="Z_21E1D423_7B38_4272_8354_09B4DB62C9EB_.wvu.Rows" localSheetId="0" hidden="1">'4. КП'!$23:$23,'4. КП'!$27:$27,'4. КП'!$69:$69,'4. КП'!$76:$76,'4. КП'!$84:$84,'4. КП'!$88:$89,'4. КП'!$92:$92,'4. КП'!$94:$94</definedName>
    <definedName name="Z_2940A182_D1A7_43C5_8D6E_965BED4371B0_.wvu.Cols" localSheetId="0" hidden="1">'4. КП'!$F:$F</definedName>
    <definedName name="Z_2940A182_D1A7_43C5_8D6E_965BED4371B0_.wvu.Rows" localSheetId="0" hidden="1">'4. КП'!$23:$23,'4. КП'!$27:$27,'4. КП'!$69:$69,'4. КП'!$84:$84,'4. КП'!$88:$89,'4. КП'!$92:$92,'4. КП'!$94:$94</definedName>
    <definedName name="Z_2A5A11D4_90C6_4A3E_8165_7D7BD634B22F_.wvu.Rows" localSheetId="0" hidden="1">'4. КП'!$23:$23,'4. КП'!$27:$27,'4. КП'!$69:$69,'4. КП'!$76:$76,'4. КП'!$84:$84,'4. КП'!$88:$89,'4. КП'!$92:$92,'4. КП'!$94:$94</definedName>
    <definedName name="Z_30B635D9_57DB_47D5_8A0F_4B30DD769960_.wvu.Rows" localSheetId="0" hidden="1">'4. КП'!$23:$23,'4. КП'!$27:$27,'4. КП'!$69:$69,'4. КП'!$76:$76,'4. КП'!$84:$84,'4. КП'!$88:$89,'4. КП'!$92:$92,'4. КП'!$94:$94</definedName>
    <definedName name="Z_4E221C17_6DAB_4FFA_B18C_35D4D85AF6E8_.wvu.Rows" localSheetId="0" hidden="1">'4. КП'!$23:$23,'4. КП'!$27:$27,'4. КП'!$69:$69,'4. КП'!$76:$76,'4. КП'!$84:$84,'4. КП'!$88:$89,'4. КП'!$92:$92,'4. КП'!$94:$94</definedName>
    <definedName name="Z_519948E4_0B24_465F_9D9E_44BE50D1D647_.wvu.Rows" localSheetId="0" hidden="1">'4. КП'!$23:$23,'4. КП'!$27:$27,'4. КП'!$69:$69,'4. КП'!$76:$76,'4. КП'!$84:$84,'4. КП'!$88:$89,'4. КП'!$92:$92,'4. КП'!$94:$94</definedName>
    <definedName name="Z_562453CE_35F5_40A3_AD14_6399D1197C99_.wvu.Rows" localSheetId="0" hidden="1">'4. КП'!$23:$23,'4. КП'!$27:$27,'4. КП'!$69:$69,'4. КП'!$76:$76,'4. КП'!$84:$84,'4. КП'!$88:$89,'4. КП'!$92:$92,'4. КП'!$94:$94</definedName>
    <definedName name="Z_5DF2C78B_5EE4_439D_8D72_8D3A913B65F9_.wvu.Rows" localSheetId="0" hidden="1">'4. КП'!$23:$23,'4. КП'!$27:$27,'4. КП'!$69:$69,'4. КП'!$76:$76,'4. КП'!$84:$84,'4. КП'!$88:$89,'4. КП'!$92:$92,'4. КП'!$94:$94</definedName>
    <definedName name="Z_60A1F930_4BEC_460A_8E14_01E47F6DD055_.wvu.Rows" localSheetId="0" hidden="1">'4. КП'!$23:$23,'4. КП'!$27:$27,'4. КП'!$69:$69,'4. КП'!$76:$76,'4. КП'!$84:$84,'4. КП'!$88:$89,'4. КП'!$92:$92,'4. КП'!$94:$94</definedName>
    <definedName name="Z_7C5A2A36_3D69_43D9_9018_A52C27EC78F9_.wvu.Rows" localSheetId="0" hidden="1">'4. КП'!$23:$23,'4. КП'!$27:$27,'4. КП'!$69:$69,'4. КП'!$76:$76,'4. КП'!$84:$84,'4. КП'!$88:$89,'4. КП'!$92:$92,'4. КП'!$94:$94</definedName>
    <definedName name="Z_84FFECA9_A838_4EDF_8E5F_7799047A4051_.wvu.Rows" localSheetId="0" hidden="1">'4. КП'!$23:$23,'4. КП'!$27:$27,'4. КП'!$69:$69,'4. КП'!$76:$76,'4. КП'!$84:$84,'4. КП'!$88:$89,'4. КП'!$92:$92,'4. КП'!$94:$94</definedName>
    <definedName name="Z_996EC2F0_F6EC_4E63_A83E_34865157BD8D_.wvu.Rows" localSheetId="0" hidden="1">'4. КП'!$23:$23,'4. КП'!$27:$27,'4. КП'!$69:$69,'4. КП'!$76:$76,'4. КП'!$84:$84,'4. КП'!$88:$89,'4. КП'!$92:$92,'4. КП'!$94:$94</definedName>
    <definedName name="Z_A0E2FBF6_E560_4343_8BE6_217DC798135B_.wvu.Rows" localSheetId="0" hidden="1">'4. КП'!$23:$23,'4. КП'!$27:$27,'4. КП'!$69:$69,'4. КП'!$76:$76,'4. КП'!$84:$84,'4. КП'!$88:$89,'4. КП'!$92:$92,'4. КП'!$94:$94</definedName>
    <definedName name="Z_A4AF2100_C59D_4F60_9EAB_56D9103463F7_.wvu.Rows" localSheetId="0" hidden="1">'4. КП'!$23:$23,'4. КП'!$27:$27,'4. КП'!$69:$69,'4. КП'!$76:$76,'4. КП'!$84:$84,'4. КП'!$88:$89,'4. КП'!$92:$92,'4. КП'!$94:$94</definedName>
    <definedName name="Z_A7640BE7_6438_4196_9A67_AF5B992A1E70_.wvu.Rows" localSheetId="0" hidden="1">'4. КП'!$23:$23,'4. КП'!$27:$27,'4. КП'!$69:$69,'4. КП'!$76:$76,'4. КП'!$84:$84,'4. КП'!$88:$89,'4. КП'!$92:$92,'4. КП'!$94:$94</definedName>
    <definedName name="Z_AB9978E4_895D_4050_8F07_2484E22632D1_.wvu.Rows" localSheetId="0" hidden="1">'4. КП'!$23:$23,'4. КП'!$27:$27,'4. КП'!$69:$69,'4. КП'!$76:$76,'4. КП'!$84:$84,'4. КП'!$88:$89,'4. КП'!$92:$92,'4. КП'!$94:$94</definedName>
    <definedName name="Z_AFADB96A_0516_43C1_9F1B_0604F3CAC04A_.wvu.Rows" localSheetId="0" hidden="1">'4. КП'!$23:$23,'4. КП'!$27:$27,'4. КП'!$69:$69,'4. КП'!$76:$76,'4. КП'!$84:$84,'4. КП'!$88:$89,'4. КП'!$92:$92,'4. КП'!$94:$94</definedName>
    <definedName name="Z_B686A221_D885_4536_BEAC_E7F4BBC02150_.wvu.Rows" localSheetId="0" hidden="1">'4. КП'!$23:$23,'4. КП'!$27:$27,'4. КП'!$69:$69,'4. КП'!$76:$76,'4. КП'!$84:$84,'4. КП'!$88:$89,'4. КП'!$92:$92,'4. КП'!$94:$94</definedName>
    <definedName name="Z_B6B60ED6_A6CC_4DA7_A8CA_5E6DB52D5A87_.wvu.Rows" localSheetId="0" hidden="1">'4. КП'!$23:$23,'4. КП'!$27:$27,'4. КП'!$69:$69,'4. КП'!$76:$76,'4. КП'!$84:$84,'4. КП'!$88:$89,'4. КП'!$92:$92,'4. КП'!$94:$94</definedName>
    <definedName name="Z_BBF6B43F_E0FC_43DF_B91C_674F6AB4B556_.wvu.Rows" localSheetId="0" hidden="1">'4. КП'!$23:$23,'4. КП'!$27:$27,'4. КП'!$69:$69,'4. КП'!$76:$76,'4. КП'!$84:$84,'4. КП'!$88:$89,'4. КП'!$92:$92,'4. КП'!$94:$94</definedName>
    <definedName name="Z_C01DC081_B312_4391_B775_A8CE76216D71_.wvu.Rows" localSheetId="0" hidden="1">'4. КП'!$23:$23,'4. КП'!$27:$27,'4. КП'!$69:$69,'4. КП'!$76:$76,'4. КП'!$84:$84,'4. КП'!$88:$89,'4. КП'!$92:$92,'4. КП'!$94:$94</definedName>
    <definedName name="Z_C282AA4E_1BB5_4296_9AC6_844C0F88E5FC_.wvu.Rows" localSheetId="0" hidden="1">'4. КП'!$23:$23,'4. КП'!$27:$27,'4. КП'!$69:$69,'4. КП'!$76:$76,'4. КП'!$84:$84,'4. КП'!$88:$89,'4. КП'!$92:$92,'4. КП'!$94:$94</definedName>
    <definedName name="Z_C68436F4_AFB3_4D1D_A7C4_56D0C677D68E_.wvu.Rows" localSheetId="0" hidden="1">'4. КП'!$23:$23,'4. КП'!$27:$27,'4. КП'!$69:$69,'4. КП'!$76:$76,'4. КП'!$84:$84,'4. КП'!$88:$89,'4. КП'!$92:$92,'4. КП'!$94:$94</definedName>
    <definedName name="Z_C7DC638A_7F60_46C9_A1FB_9ADEAE87F332_.wvu.Rows" localSheetId="0" hidden="1">'4. КП'!$23:$23,'4. КП'!$27:$27,'4. КП'!$69:$69,'4. КП'!$76:$76,'4. КП'!$84:$84,'4. КП'!$88:$89,'4. КП'!$92:$92,'4. КП'!$94:$94</definedName>
    <definedName name="Z_DAEDC989_02E7_4319_8354_59410ACF3F1F_.wvu.Rows" localSheetId="0" hidden="1">'4. КП'!$23:$23,'4. КП'!$27:$27,'4. КП'!$69:$69,'4. КП'!$76:$76,'4. КП'!$84:$84,'4. КП'!$88:$89,'4. КП'!$92:$92,'4. КП'!$94:$94</definedName>
    <definedName name="Z_EA46B61D_849C_4795_A4FF_F8F1740022EB_.wvu.Rows" localSheetId="0" hidden="1">'4. КП'!$23:$23,'4. КП'!$27:$27,'4. КП'!$69:$69,'4. КП'!$76:$76,'4. КП'!$84:$84,'4. КП'!$88:$89,'4. КП'!$92:$92,'4. КП'!$94:$94</definedName>
    <definedName name="Z_F528EF6A_C113_49B5_B25F_D660F898CBFB_.wvu.Rows" localSheetId="0" hidden="1">'4. КП'!$23:$23,'4. КП'!$27:$27,'4. КП'!$69:$69,'4. КП'!$76:$76,'4. КП'!$84:$84,'4. КП'!$88:$89,'4. КП'!$92:$92,'4. КП'!$94:$94</definedName>
  </definedNames>
  <calcPr calcId="162913" iterate="1"/>
  <customWorkbookViews>
    <customWorkbookView name="Степаненко Наталья Алексеевна - Личное представление" guid="{2A5A11D4-90C6-4A3E-8165-7D7BD634B22F}" mergeInterval="0" personalView="1" windowWidth="1280" windowHeight="1392" activeSheetId="1"/>
    <customWorkbookView name="Колесник Елена Николаевна - Личное представление" guid="{4E221C17-6DAB-4FFA-B18C-35D4D85AF6E8}" mergeInterval="0" personalView="1" maximized="1" xWindow="-4" yWindow="-4" windowWidth="1928" windowHeight="1048" activeSheetId="10"/>
    <customWorkbookView name="Тумачкова Екатерина Владимировна - Личное представление" guid="{F528EF6A-C113-49B5-B25F-D660F898CBFB}" mergeInterval="0" personalView="1" xWindow="118" yWindow="27" windowWidth="1010" windowHeight="749" activeSheetId="12"/>
    <customWorkbookView name="Епифанова Елена Валерьевна - Личное представление" guid="{B6B60ED6-A6CC-4DA7-A8CA-5E6DB52D5A87}" mergeInterval="0" personalView="1" maximized="1" xWindow="-8" yWindow="-8" windowWidth="1936" windowHeight="1056" activeSheetId="12"/>
    <customWorkbookView name="Осинцева Татьяна Николаевна - Личное представление" guid="{A4AF2100-C59D-4F60-9EAB-56D9103463F7}" mergeInterval="0" personalView="1" xWindow="68" yWindow="33" windowWidth="995" windowHeight="848" activeSheetId="2"/>
    <customWorkbookView name="Зарбалиева Оксана Валерьевна - Личное представление" guid="{562453CE-35F5-40A3-AD14-6399D1197C99}" mergeInterval="0" personalView="1" maximized="1" xWindow="-8" yWindow="-8" windowWidth="1936" windowHeight="1056" activeSheetId="15"/>
    <customWorkbookView name="Подворчан Оксана - Личное представление" guid="{60A1F930-4BEC-460A-8E14-01E47F6DD055}" mergeInterval="0" personalView="1" maximized="1" xWindow="-4" yWindow="-4" windowWidth="1928" windowHeight="1038" activeSheetId="16"/>
    <customWorkbookView name="Ларионов Сергей Александрович - Личное представление" guid="{B686A221-D885-4536-BEAC-E7F4BBC02150}" mergeInterval="0" personalView="1" maximized="1" xWindow="-8" yWindow="-8" windowWidth="1936" windowHeight="1048" activeSheetId="11"/>
    <customWorkbookView name="Игошкина Марина Юрьевна - Личное представление" guid="{5DF2C78B-5EE4-439D-8D72-8D3A913B65F9}" mergeInterval="0" personalView="1" maximized="1" xWindow="-8" yWindow="-8" windowWidth="1936" windowHeight="1056" activeSheetId="19"/>
    <customWorkbookView name="Спиридонова Юлия Леонидовна - Личное представление" guid="{C282AA4E-1BB5-4296-9AC6-844C0F88E5FC}" mergeInterval="0" personalView="1" maximized="1" xWindow="-8" yWindow="-8" windowWidth="2576" windowHeight="1408" activeSheetId="20"/>
    <customWorkbookView name="Васильева Мария Сергеевна - Личное представление" guid="{30B635D9-57DB-47D5-8A0F-4B30DD769960}" mergeInterval="0" personalView="1" maximized="1" xWindow="-8" yWindow="-8" windowWidth="1936" windowHeight="1056" activeSheetId="9"/>
    <customWorkbookView name="Тихонова Лариса Анатольевна - Личное представление" guid="{2940A182-D1A7-43C5-8D6E-965BED4371B0}" mergeInterval="0" personalView="1" maximized="1" xWindow="-8" yWindow="-8" windowWidth="1936" windowHeight="1056" activeSheetId="4"/>
    <customWorkbookView name="Хазиева Татьяна Михайловна - Личное представление" guid="{EA46B61D-849C-4795-A4FF-F8F1740022EB}" mergeInterval="0" personalView="1" maximized="1" xWindow="-8" yWindow="-8" windowWidth="2576" windowHeight="1408" activeSheetId="10"/>
    <customWorkbookView name="Мягкова Оксана Викторовна - Личное представление" guid="{BBF6B43F-E0FC-43DF-B91C-674F6AB4B556}" mergeInterval="0" personalView="1" maximized="1" xWindow="-8" yWindow="-8" windowWidth="1936" windowHeight="1056" activeSheetId="5"/>
    <customWorkbookView name="Наталья В. Балабанская - Личное представление" guid="{C68436F4-AFB3-4D1D-A7C4-56D0C677D68E}" mergeInterval="0" personalView="1" maximized="1" xWindow="-8" yWindow="-8" windowWidth="1936" windowHeight="1056" activeSheetId="15"/>
    <customWorkbookView name="Чекменева Наталья Валерьевна - Личное представление" guid="{DAEDC989-02E7-4319-8354-59410ACF3F1F}" mergeInterval="0" personalView="1" maximized="1" xWindow="-8" yWindow="-8" windowWidth="1936" windowHeight="1056" activeSheetId="9"/>
    <customWorkbookView name="Хамадуллина Анастасия Олеговна - Личное представление" guid="{519948E4-0B24-465F-9D9E-44BE50D1D647}" mergeInterval="0" personalView="1" maximized="1" xWindow="-8" yWindow="-8" windowWidth="1936" windowHeight="1056" activeSheetId="16"/>
    <customWorkbookView name="Ильина Альбина Фанилевна - Личное представление" guid="{C7DC638A-7F60-46C9-A1FB-9ADEAE87F332}" mergeInterval="0" personalView="1" maximized="1" xWindow="-8" yWindow="-8" windowWidth="1936" windowHeight="1056" activeSheetId="15"/>
    <customWorkbookView name="Смекалин Дмитрий Александрович - Личное представление" guid="{C01DC081-B312-4391-B775-A8CE76216D71}" mergeInterval="0" personalView="1" maximized="1" xWindow="54" yWindow="-8" windowWidth="1874" windowHeight="1096" activeSheetId="11"/>
    <customWorkbookView name="Евдокимова Елена Владимировна - Личное представление" guid="{A7640BE7-6438-4196-9A67-AF5B992A1E70}" mergeInterval="0" personalView="1" maximized="1" xWindow="-8" yWindow="-8" windowWidth="1936" windowHeight="1048" tabRatio="788" activeSheetId="16"/>
    <customWorkbookView name="Ахрамович Евгения Анатольевна - Личное представление" guid="{20A05A62-CBE8-4538-BBC3-2AD9D3B8FAC0}" mergeInterval="0" personalView="1" maximized="1" xWindow="-8" yWindow="-8" windowWidth="1936" windowHeight="1056" activeSheetId="16"/>
    <customWorkbookView name="Шамерзоева Татьяна Федоровна - Личное представление" guid="{7C5A2A36-3D69-43D9-9018-A52C27EC78F9}" mergeInterval="0" personalView="1" maximized="1" xWindow="-8" yWindow="-8" windowWidth="2576" windowHeight="1416" activeSheetId="7"/>
    <customWorkbookView name="Лукманова Эльвира Наильевна - Личное представление" guid="{133BB3F8-8DD4-4AEF-8CD6-A5FB14681329}" mergeInterval="0" personalView="1" maximized="1" xWindow="-8" yWindow="-8" windowWidth="1936" windowHeight="1056" activeSheetId="18" showComments="commIndAndComment"/>
    <customWorkbookView name="Цыганкова Ирина Анатольевна - Личное представление" guid="{AFADB96A-0516-43C1-9F1B-0604F3CAC04A}" mergeInterval="0" personalView="1" maximized="1" xWindow="-8" yWindow="-8" windowWidth="2576" windowHeight="1408" activeSheetId="8"/>
    <customWorkbookView name="Цёвка Елена Александровна - Личное представление" guid="{AB9978E4-895D-4050-8F07-2484E22632D1}" mergeInterval="0" personalView="1" windowWidth="960" windowHeight="1032" activeSheetId="11"/>
    <customWorkbookView name="Мартынова Снежана Владимировна - Личное представление" guid="{A0E2FBF6-E560-4343-8BE6-217DC798135B}" mergeInterval="0" personalView="1" maximized="1" xWindow="-8" yWindow="-8" windowWidth="1936" windowHeight="1056" activeSheetId="6"/>
    <customWorkbookView name="Митина Екатерина Сергеевна - Личное представление" guid="{21E1D423-7B38-4272-8354-09B4DB62C9EB}" mergeInterval="0" personalView="1" maximized="1" xWindow="-8" yWindow="-8" windowWidth="2576" windowHeight="1408" activeSheetId="13"/>
    <customWorkbookView name="Шмыров Юрий Сергеевич - Личное представление" guid="{84FFECA9-A838-4EDF-8E5F-7799047A4051}" mergeInterval="0" personalView="1" maximized="1" xWindow="-8" yWindow="-8" windowWidth="1936" windowHeight="1056" activeSheetId="16"/>
    <customWorkbookView name="Харченко Ольга Владимировна - Личное представление" guid="{996EC2F0-F6EC-4E63-A83E-34865157BD8D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4" l="1"/>
  <c r="G101" i="4" l="1"/>
  <c r="H101" i="4" s="1"/>
  <c r="E101" i="4"/>
  <c r="D101" i="4"/>
  <c r="AG100" i="4"/>
  <c r="AF100" i="4"/>
  <c r="AE100" i="4"/>
  <c r="AD100" i="4"/>
  <c r="AC100" i="4"/>
  <c r="AB100" i="4"/>
  <c r="AA100" i="4"/>
  <c r="Z100" i="4"/>
  <c r="Y100" i="4"/>
  <c r="X100" i="4"/>
  <c r="W100" i="4"/>
  <c r="V100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F100" i="4"/>
  <c r="E100" i="4"/>
  <c r="D100" i="4"/>
  <c r="G99" i="4"/>
  <c r="F99" i="4" s="1"/>
  <c r="F98" i="4" s="1"/>
  <c r="E99" i="4"/>
  <c r="D99" i="4"/>
  <c r="AG98" i="4"/>
  <c r="AF98" i="4"/>
  <c r="AE98" i="4"/>
  <c r="AD98" i="4"/>
  <c r="AC98" i="4"/>
  <c r="AB98" i="4"/>
  <c r="AA98" i="4"/>
  <c r="Z98" i="4"/>
  <c r="Y98" i="4"/>
  <c r="X98" i="4"/>
  <c r="W98" i="4"/>
  <c r="V98" i="4"/>
  <c r="U98" i="4"/>
  <c r="T98" i="4"/>
  <c r="S98" i="4"/>
  <c r="R98" i="4"/>
  <c r="Q98" i="4"/>
  <c r="P98" i="4"/>
  <c r="O98" i="4"/>
  <c r="N98" i="4"/>
  <c r="M98" i="4"/>
  <c r="L98" i="4"/>
  <c r="K98" i="4"/>
  <c r="J98" i="4"/>
  <c r="E98" i="4"/>
  <c r="D98" i="4"/>
  <c r="AG97" i="4"/>
  <c r="AG96" i="4" s="1"/>
  <c r="AF97" i="4"/>
  <c r="AE97" i="4"/>
  <c r="AE96" i="4" s="1"/>
  <c r="AD97" i="4"/>
  <c r="AC97" i="4"/>
  <c r="AB97" i="4"/>
  <c r="AA97" i="4"/>
  <c r="Z97" i="4"/>
  <c r="Y97" i="4"/>
  <c r="X97" i="4"/>
  <c r="W97" i="4"/>
  <c r="V97" i="4"/>
  <c r="U97" i="4"/>
  <c r="T97" i="4"/>
  <c r="S97" i="4"/>
  <c r="R97" i="4"/>
  <c r="Q97" i="4"/>
  <c r="P97" i="4"/>
  <c r="O97" i="4"/>
  <c r="N97" i="4"/>
  <c r="M97" i="4"/>
  <c r="L97" i="4"/>
  <c r="K97" i="4"/>
  <c r="J97" i="4"/>
  <c r="E97" i="4"/>
  <c r="D97" i="4"/>
  <c r="AF96" i="4"/>
  <c r="AD96" i="4"/>
  <c r="AC96" i="4"/>
  <c r="AB96" i="4"/>
  <c r="AA96" i="4"/>
  <c r="Z96" i="4"/>
  <c r="Y96" i="4"/>
  <c r="X96" i="4"/>
  <c r="W96" i="4"/>
  <c r="V96" i="4"/>
  <c r="U96" i="4"/>
  <c r="T96" i="4"/>
  <c r="S96" i="4"/>
  <c r="R96" i="4"/>
  <c r="Q96" i="4"/>
  <c r="P96" i="4"/>
  <c r="O96" i="4"/>
  <c r="N96" i="4"/>
  <c r="M96" i="4"/>
  <c r="L96" i="4"/>
  <c r="K96" i="4"/>
  <c r="J96" i="4"/>
  <c r="E96" i="4"/>
  <c r="D96" i="4"/>
  <c r="AI95" i="4"/>
  <c r="AI94" i="4"/>
  <c r="I94" i="4"/>
  <c r="H94" i="4"/>
  <c r="G94" i="4"/>
  <c r="F94" i="4"/>
  <c r="E94" i="4"/>
  <c r="D94" i="4"/>
  <c r="AI93" i="4"/>
  <c r="I93" i="4"/>
  <c r="H93" i="4"/>
  <c r="G93" i="4"/>
  <c r="F93" i="4"/>
  <c r="E93" i="4"/>
  <c r="D93" i="4"/>
  <c r="AI92" i="4"/>
  <c r="I92" i="4"/>
  <c r="H92" i="4"/>
  <c r="G92" i="4"/>
  <c r="F92" i="4"/>
  <c r="E92" i="4"/>
  <c r="D92" i="4"/>
  <c r="AI91" i="4"/>
  <c r="AG91" i="4"/>
  <c r="AF91" i="4"/>
  <c r="AE91" i="4"/>
  <c r="AD91" i="4"/>
  <c r="AC91" i="4"/>
  <c r="AB91" i="4"/>
  <c r="AA91" i="4"/>
  <c r="Z91" i="4"/>
  <c r="Y91" i="4"/>
  <c r="X91" i="4"/>
  <c r="W91" i="4"/>
  <c r="V91" i="4"/>
  <c r="U91" i="4"/>
  <c r="T91" i="4"/>
  <c r="S91" i="4"/>
  <c r="R91" i="4"/>
  <c r="Q91" i="4"/>
  <c r="P91" i="4"/>
  <c r="O91" i="4"/>
  <c r="N91" i="4"/>
  <c r="M91" i="4"/>
  <c r="L91" i="4"/>
  <c r="K91" i="4"/>
  <c r="J91" i="4"/>
  <c r="I91" i="4"/>
  <c r="H91" i="4"/>
  <c r="G91" i="4"/>
  <c r="F91" i="4"/>
  <c r="E91" i="4"/>
  <c r="D91" i="4"/>
  <c r="G90" i="4"/>
  <c r="H90" i="4" s="1"/>
  <c r="E90" i="4"/>
  <c r="D90" i="4"/>
  <c r="AI89" i="4"/>
  <c r="I89" i="4"/>
  <c r="H89" i="4"/>
  <c r="G89" i="4"/>
  <c r="F89" i="4"/>
  <c r="E89" i="4"/>
  <c r="D89" i="4"/>
  <c r="AI88" i="4"/>
  <c r="I88" i="4"/>
  <c r="H88" i="4"/>
  <c r="G88" i="4"/>
  <c r="F88" i="4"/>
  <c r="E88" i="4"/>
  <c r="D88" i="4"/>
  <c r="AG87" i="4"/>
  <c r="AF87" i="4"/>
  <c r="AE87" i="4"/>
  <c r="AD87" i="4"/>
  <c r="AC87" i="4"/>
  <c r="AB87" i="4"/>
  <c r="AA87" i="4"/>
  <c r="Z87" i="4"/>
  <c r="Y87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K87" i="4"/>
  <c r="J87" i="4"/>
  <c r="F87" i="4"/>
  <c r="E87" i="4"/>
  <c r="D87" i="4"/>
  <c r="AG86" i="4"/>
  <c r="G86" i="4" s="1"/>
  <c r="AI86" i="4" s="1"/>
  <c r="AF86" i="4"/>
  <c r="AD86" i="4"/>
  <c r="AC86" i="4"/>
  <c r="AB86" i="4"/>
  <c r="AA86" i="4"/>
  <c r="Z86" i="4"/>
  <c r="Y86" i="4"/>
  <c r="X86" i="4"/>
  <c r="W86" i="4"/>
  <c r="V86" i="4"/>
  <c r="U86" i="4"/>
  <c r="T86" i="4"/>
  <c r="S86" i="4"/>
  <c r="R86" i="4"/>
  <c r="Q86" i="4"/>
  <c r="P86" i="4"/>
  <c r="O86" i="4"/>
  <c r="N86" i="4"/>
  <c r="M86" i="4"/>
  <c r="L86" i="4"/>
  <c r="K86" i="4"/>
  <c r="J86" i="4"/>
  <c r="E86" i="4"/>
  <c r="D86" i="4"/>
  <c r="AI85" i="4"/>
  <c r="AG85" i="4"/>
  <c r="AF85" i="4"/>
  <c r="AE85" i="4"/>
  <c r="AD85" i="4"/>
  <c r="AC85" i="4"/>
  <c r="AB85" i="4"/>
  <c r="AA85" i="4"/>
  <c r="Z85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AI84" i="4"/>
  <c r="AG84" i="4"/>
  <c r="AF84" i="4"/>
  <c r="AE84" i="4"/>
  <c r="AD84" i="4"/>
  <c r="AC84" i="4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AG83" i="4"/>
  <c r="AF83" i="4"/>
  <c r="AE83" i="4"/>
  <c r="AD83" i="4"/>
  <c r="AC83" i="4"/>
  <c r="AB83" i="4"/>
  <c r="AA83" i="4"/>
  <c r="Z83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F83" i="4"/>
  <c r="E83" i="4"/>
  <c r="D83" i="4"/>
  <c r="G82" i="4"/>
  <c r="I82" i="4" s="1"/>
  <c r="E82" i="4"/>
  <c r="D82" i="4"/>
  <c r="AG81" i="4"/>
  <c r="AF81" i="4"/>
  <c r="AE81" i="4"/>
  <c r="AD81" i="4"/>
  <c r="AC81" i="4"/>
  <c r="AB81" i="4"/>
  <c r="AA81" i="4"/>
  <c r="Z81" i="4"/>
  <c r="Y81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K81" i="4"/>
  <c r="J81" i="4"/>
  <c r="F81" i="4"/>
  <c r="E81" i="4"/>
  <c r="D81" i="4"/>
  <c r="G80" i="4"/>
  <c r="I80" i="4" s="1"/>
  <c r="E80" i="4"/>
  <c r="D80" i="4"/>
  <c r="G79" i="4"/>
  <c r="E79" i="4"/>
  <c r="D79" i="4"/>
  <c r="AG78" i="4"/>
  <c r="AF78" i="4"/>
  <c r="AE78" i="4"/>
  <c r="AD78" i="4"/>
  <c r="AC78" i="4"/>
  <c r="AB78" i="4"/>
  <c r="AA78" i="4"/>
  <c r="Z78" i="4"/>
  <c r="Y78" i="4"/>
  <c r="X78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G77" i="4"/>
  <c r="E77" i="4"/>
  <c r="D77" i="4"/>
  <c r="AI76" i="4"/>
  <c r="G76" i="4"/>
  <c r="I76" i="4" s="1"/>
  <c r="E76" i="4"/>
  <c r="D76" i="4"/>
  <c r="AG75" i="4"/>
  <c r="AF75" i="4"/>
  <c r="AE75" i="4"/>
  <c r="AD75" i="4"/>
  <c r="AC75" i="4"/>
  <c r="AB75" i="4"/>
  <c r="AA75" i="4"/>
  <c r="Z75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F75" i="4"/>
  <c r="E75" i="4"/>
  <c r="D75" i="4"/>
  <c r="AI74" i="4"/>
  <c r="I74" i="4"/>
  <c r="H74" i="4"/>
  <c r="G74" i="4"/>
  <c r="F74" i="4"/>
  <c r="E74" i="4"/>
  <c r="D74" i="4"/>
  <c r="AI73" i="4"/>
  <c r="AG73" i="4"/>
  <c r="AF73" i="4"/>
  <c r="AE73" i="4"/>
  <c r="AD73" i="4"/>
  <c r="AC73" i="4"/>
  <c r="AB73" i="4"/>
  <c r="AA73" i="4"/>
  <c r="Z73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AI72" i="4"/>
  <c r="I72" i="4"/>
  <c r="H72" i="4"/>
  <c r="G72" i="4"/>
  <c r="F72" i="4"/>
  <c r="E72" i="4"/>
  <c r="D72" i="4"/>
  <c r="AI71" i="4"/>
  <c r="AG71" i="4"/>
  <c r="AF71" i="4"/>
  <c r="AE71" i="4"/>
  <c r="AD71" i="4"/>
  <c r="AC71" i="4"/>
  <c r="AB71" i="4"/>
  <c r="AA71" i="4"/>
  <c r="Z71" i="4"/>
  <c r="Y71" i="4"/>
  <c r="X71" i="4"/>
  <c r="W71" i="4"/>
  <c r="V71" i="4"/>
  <c r="U71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F71" i="4"/>
  <c r="E71" i="4"/>
  <c r="D71" i="4"/>
  <c r="AI70" i="4"/>
  <c r="AG70" i="4"/>
  <c r="AF70" i="4"/>
  <c r="AE70" i="4"/>
  <c r="AD70" i="4"/>
  <c r="AC70" i="4"/>
  <c r="AB70" i="4"/>
  <c r="AA70" i="4"/>
  <c r="Z70" i="4"/>
  <c r="Y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D70" i="4"/>
  <c r="AI69" i="4"/>
  <c r="I69" i="4"/>
  <c r="H69" i="4"/>
  <c r="G69" i="4"/>
  <c r="F69" i="4"/>
  <c r="E69" i="4"/>
  <c r="D69" i="4"/>
  <c r="AI68" i="4"/>
  <c r="AG68" i="4"/>
  <c r="AF68" i="4"/>
  <c r="AE68" i="4"/>
  <c r="AD68" i="4"/>
  <c r="AC68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G67" i="4"/>
  <c r="AI67" i="4" s="1"/>
  <c r="E67" i="4"/>
  <c r="D67" i="4"/>
  <c r="AG66" i="4"/>
  <c r="AF66" i="4"/>
  <c r="AE66" i="4"/>
  <c r="AD66" i="4"/>
  <c r="AC66" i="4"/>
  <c r="AB66" i="4"/>
  <c r="AA66" i="4"/>
  <c r="Z66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F66" i="4"/>
  <c r="E66" i="4"/>
  <c r="D66" i="4"/>
  <c r="G65" i="4"/>
  <c r="H65" i="4" s="1"/>
  <c r="E65" i="4"/>
  <c r="D65" i="4"/>
  <c r="AG64" i="4"/>
  <c r="AF64" i="4"/>
  <c r="AE64" i="4"/>
  <c r="AD64" i="4"/>
  <c r="AC64" i="4"/>
  <c r="AB64" i="4"/>
  <c r="AA64" i="4"/>
  <c r="Z64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E64" i="4"/>
  <c r="D64" i="4"/>
  <c r="G63" i="4"/>
  <c r="AI63" i="4" s="1"/>
  <c r="E63" i="4"/>
  <c r="D63" i="4"/>
  <c r="AG62" i="4"/>
  <c r="AF62" i="4"/>
  <c r="AE62" i="4"/>
  <c r="AD62" i="4"/>
  <c r="AC62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E62" i="4"/>
  <c r="D62" i="4"/>
  <c r="G61" i="4"/>
  <c r="H61" i="4" s="1"/>
  <c r="E61" i="4"/>
  <c r="D61" i="4"/>
  <c r="I60" i="4"/>
  <c r="G60" i="4"/>
  <c r="H60" i="4" s="1"/>
  <c r="E60" i="4"/>
  <c r="D60" i="4"/>
  <c r="AG59" i="4"/>
  <c r="AF59" i="4"/>
  <c r="AE59" i="4"/>
  <c r="AD59" i="4"/>
  <c r="AC59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F59" i="4"/>
  <c r="E59" i="4"/>
  <c r="D59" i="4"/>
  <c r="AI58" i="4"/>
  <c r="I58" i="4"/>
  <c r="H58" i="4"/>
  <c r="G58" i="4"/>
  <c r="F58" i="4"/>
  <c r="E58" i="4"/>
  <c r="D58" i="4"/>
  <c r="AI57" i="4"/>
  <c r="AG57" i="4"/>
  <c r="AF57" i="4"/>
  <c r="AE57" i="4"/>
  <c r="AD57" i="4"/>
  <c r="AC57" i="4"/>
  <c r="AB57" i="4"/>
  <c r="AA57" i="4"/>
  <c r="Z57" i="4"/>
  <c r="Y57" i="4"/>
  <c r="X57" i="4"/>
  <c r="W57" i="4"/>
  <c r="V57" i="4"/>
  <c r="U57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AI56" i="4"/>
  <c r="G56" i="4"/>
  <c r="I56" i="4" s="1"/>
  <c r="E56" i="4"/>
  <c r="D56" i="4"/>
  <c r="AG55" i="4"/>
  <c r="AF55" i="4"/>
  <c r="AE55" i="4"/>
  <c r="AD55" i="4"/>
  <c r="AC55" i="4"/>
  <c r="AB55" i="4"/>
  <c r="AA55" i="4"/>
  <c r="Z55" i="4"/>
  <c r="Y55" i="4"/>
  <c r="X55" i="4"/>
  <c r="W55" i="4"/>
  <c r="V55" i="4"/>
  <c r="U55" i="4"/>
  <c r="T55" i="4"/>
  <c r="S55" i="4"/>
  <c r="R55" i="4"/>
  <c r="Q55" i="4"/>
  <c r="P55" i="4"/>
  <c r="O55" i="4"/>
  <c r="N55" i="4"/>
  <c r="M55" i="4"/>
  <c r="L55" i="4"/>
  <c r="K55" i="4"/>
  <c r="J55" i="4"/>
  <c r="E55" i="4"/>
  <c r="D55" i="4"/>
  <c r="AI54" i="4"/>
  <c r="I54" i="4"/>
  <c r="H54" i="4"/>
  <c r="G54" i="4"/>
  <c r="F54" i="4"/>
  <c r="E54" i="4"/>
  <c r="D54" i="4"/>
  <c r="AI53" i="4"/>
  <c r="AG53" i="4"/>
  <c r="AF53" i="4"/>
  <c r="AE53" i="4"/>
  <c r="AD53" i="4"/>
  <c r="AC53" i="4"/>
  <c r="AB53" i="4"/>
  <c r="AA53" i="4"/>
  <c r="Z53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AI52" i="4"/>
  <c r="H52" i="4"/>
  <c r="G52" i="4"/>
  <c r="I52" i="4" s="1"/>
  <c r="F52" i="4"/>
  <c r="E52" i="4"/>
  <c r="D52" i="4"/>
  <c r="AI51" i="4"/>
  <c r="AG51" i="4"/>
  <c r="AF51" i="4"/>
  <c r="AE51" i="4"/>
  <c r="AD51" i="4"/>
  <c r="AC51" i="4"/>
  <c r="AB51" i="4"/>
  <c r="AA51" i="4"/>
  <c r="Z51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G51" i="4"/>
  <c r="H51" i="4" s="1"/>
  <c r="E51" i="4"/>
  <c r="D51" i="4"/>
  <c r="G50" i="4"/>
  <c r="F50" i="4" s="1"/>
  <c r="F48" i="4" s="1"/>
  <c r="E50" i="4"/>
  <c r="D50" i="4"/>
  <c r="G49" i="4"/>
  <c r="AI49" i="4" s="1"/>
  <c r="E49" i="4"/>
  <c r="D49" i="4"/>
  <c r="AG48" i="4"/>
  <c r="AF48" i="4"/>
  <c r="AE48" i="4"/>
  <c r="AD48" i="4"/>
  <c r="AC48" i="4"/>
  <c r="AB48" i="4"/>
  <c r="AA48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E48" i="4"/>
  <c r="D48" i="4"/>
  <c r="G47" i="4"/>
  <c r="AI47" i="4" s="1"/>
  <c r="E47" i="4"/>
  <c r="D47" i="4"/>
  <c r="AG46" i="4"/>
  <c r="AF46" i="4"/>
  <c r="AE46" i="4"/>
  <c r="AD46" i="4"/>
  <c r="AC46" i="4"/>
  <c r="AB46" i="4"/>
  <c r="AA46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E46" i="4"/>
  <c r="D46" i="4"/>
  <c r="AI45" i="4"/>
  <c r="I45" i="4"/>
  <c r="H45" i="4"/>
  <c r="G45" i="4"/>
  <c r="F45" i="4"/>
  <c r="E45" i="4"/>
  <c r="D45" i="4"/>
  <c r="AI44" i="4"/>
  <c r="AG44" i="4"/>
  <c r="AF44" i="4"/>
  <c r="AE44" i="4"/>
  <c r="AD44" i="4"/>
  <c r="AC44" i="4"/>
  <c r="AB44" i="4"/>
  <c r="AA44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G43" i="4"/>
  <c r="I43" i="4" s="1"/>
  <c r="E43" i="4"/>
  <c r="D43" i="4"/>
  <c r="G42" i="4"/>
  <c r="AI42" i="4" s="1"/>
  <c r="E42" i="4"/>
  <c r="D42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E41" i="4"/>
  <c r="D41" i="4"/>
  <c r="AG40" i="4"/>
  <c r="AF40" i="4"/>
  <c r="AE40" i="4"/>
  <c r="AE37" i="4" s="1"/>
  <c r="AD40" i="4"/>
  <c r="AC40" i="4"/>
  <c r="AC37" i="4" s="1"/>
  <c r="AC12" i="4" s="1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E40" i="4"/>
  <c r="D40" i="4"/>
  <c r="AG39" i="4"/>
  <c r="AG36" i="4" s="1"/>
  <c r="AF39" i="4"/>
  <c r="AE39" i="4"/>
  <c r="AE36" i="4" s="1"/>
  <c r="AD39" i="4"/>
  <c r="AC39" i="4"/>
  <c r="AC38" i="4" s="1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G39" i="4"/>
  <c r="H39" i="4" s="1"/>
  <c r="E39" i="4"/>
  <c r="D39" i="4"/>
  <c r="AF38" i="4"/>
  <c r="AD38" i="4"/>
  <c r="AB38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E38" i="4"/>
  <c r="D38" i="4"/>
  <c r="AG37" i="4"/>
  <c r="AG12" i="4" s="1"/>
  <c r="AF37" i="4"/>
  <c r="AD37" i="4"/>
  <c r="AB37" i="4"/>
  <c r="AA3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E37" i="4"/>
  <c r="D37" i="4"/>
  <c r="AF36" i="4"/>
  <c r="AD36" i="4"/>
  <c r="AB36" i="4"/>
  <c r="AA36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E36" i="4"/>
  <c r="D36" i="4"/>
  <c r="AG35" i="4"/>
  <c r="G35" i="4" s="1"/>
  <c r="AF35" i="4"/>
  <c r="AE35" i="4"/>
  <c r="AD35" i="4"/>
  <c r="AC35" i="4"/>
  <c r="AB35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E35" i="4"/>
  <c r="D35" i="4"/>
  <c r="AF34" i="4"/>
  <c r="AD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E34" i="4"/>
  <c r="D34" i="4"/>
  <c r="AI33" i="4"/>
  <c r="I33" i="4"/>
  <c r="H33" i="4"/>
  <c r="G33" i="4"/>
  <c r="E33" i="4"/>
  <c r="D33" i="4"/>
  <c r="AI32" i="4"/>
  <c r="I32" i="4"/>
  <c r="H32" i="4"/>
  <c r="G32" i="4"/>
  <c r="E32" i="4"/>
  <c r="D32" i="4"/>
  <c r="AI31" i="4"/>
  <c r="I31" i="4"/>
  <c r="H31" i="4"/>
  <c r="G31" i="4"/>
  <c r="E31" i="4"/>
  <c r="D31" i="4"/>
  <c r="AI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G29" i="4"/>
  <c r="H29" i="4" s="1"/>
  <c r="E29" i="4"/>
  <c r="D29" i="4"/>
  <c r="G28" i="4"/>
  <c r="F28" i="4" s="1"/>
  <c r="F26" i="4" s="1"/>
  <c r="E28" i="4"/>
  <c r="D28" i="4"/>
  <c r="AI27" i="4"/>
  <c r="I27" i="4"/>
  <c r="H27" i="4"/>
  <c r="G27" i="4"/>
  <c r="F27" i="4"/>
  <c r="E27" i="4"/>
  <c r="D27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E26" i="4"/>
  <c r="D26" i="4"/>
  <c r="G25" i="4"/>
  <c r="AI25" i="4" s="1"/>
  <c r="F25" i="4"/>
  <c r="E25" i="4"/>
  <c r="D25" i="4"/>
  <c r="G24" i="4"/>
  <c r="H24" i="4" s="1"/>
  <c r="F24" i="4"/>
  <c r="E24" i="4"/>
  <c r="D24" i="4"/>
  <c r="AI23" i="4"/>
  <c r="I23" i="4"/>
  <c r="H23" i="4"/>
  <c r="G23" i="4"/>
  <c r="F23" i="4"/>
  <c r="E23" i="4"/>
  <c r="D23" i="4"/>
  <c r="AG22" i="4"/>
  <c r="AF22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E22" i="4"/>
  <c r="D22" i="4"/>
  <c r="AI21" i="4"/>
  <c r="I21" i="4"/>
  <c r="H21" i="4"/>
  <c r="G21" i="4"/>
  <c r="F21" i="4"/>
  <c r="E21" i="4"/>
  <c r="D21" i="4"/>
  <c r="AI20" i="4"/>
  <c r="I20" i="4"/>
  <c r="H20" i="4"/>
  <c r="G20" i="4"/>
  <c r="F20" i="4"/>
  <c r="E20" i="4"/>
  <c r="D20" i="4"/>
  <c r="AI19" i="4"/>
  <c r="I19" i="4"/>
  <c r="H19" i="4"/>
  <c r="G19" i="4"/>
  <c r="F19" i="4"/>
  <c r="E19" i="4"/>
  <c r="D19" i="4"/>
  <c r="AI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AG17" i="4"/>
  <c r="AF17" i="4"/>
  <c r="AE17" i="4"/>
  <c r="AE14" i="4" s="1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E17" i="4"/>
  <c r="D17" i="4"/>
  <c r="AG16" i="4"/>
  <c r="AF16" i="4"/>
  <c r="AE16" i="4"/>
  <c r="AD16" i="4"/>
  <c r="AC16" i="4"/>
  <c r="AC10" i="4" s="1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E16" i="4"/>
  <c r="D16" i="4"/>
  <c r="AI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AF14" i="4"/>
  <c r="AD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E14" i="4"/>
  <c r="D14" i="4"/>
  <c r="AF12" i="4"/>
  <c r="AD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E12" i="4"/>
  <c r="D12" i="4"/>
  <c r="AF11" i="4"/>
  <c r="AF8" i="4" s="1"/>
  <c r="AD11" i="4"/>
  <c r="AD8" i="4" s="1"/>
  <c r="AB11" i="4"/>
  <c r="AB8" i="4" s="1"/>
  <c r="AA11" i="4"/>
  <c r="Z11" i="4"/>
  <c r="Y11" i="4"/>
  <c r="X11" i="4"/>
  <c r="X8" i="4" s="1"/>
  <c r="W11" i="4"/>
  <c r="V11" i="4"/>
  <c r="V8" i="4" s="1"/>
  <c r="U11" i="4"/>
  <c r="T11" i="4"/>
  <c r="T8" i="4" s="1"/>
  <c r="S11" i="4"/>
  <c r="R11" i="4"/>
  <c r="Q11" i="4"/>
  <c r="P11" i="4"/>
  <c r="O11" i="4"/>
  <c r="N11" i="4"/>
  <c r="M11" i="4"/>
  <c r="L11" i="4"/>
  <c r="K11" i="4"/>
  <c r="J11" i="4"/>
  <c r="AF10" i="4"/>
  <c r="AE10" i="4"/>
  <c r="AD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E10" i="4"/>
  <c r="D10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AA8" i="4"/>
  <c r="Z8" i="4"/>
  <c r="Y8" i="4"/>
  <c r="W8" i="4"/>
  <c r="U8" i="4"/>
  <c r="S8" i="4"/>
  <c r="Q8" i="4"/>
  <c r="P8" i="4"/>
  <c r="O8" i="4"/>
  <c r="N8" i="4"/>
  <c r="M8" i="4"/>
  <c r="L8" i="4"/>
  <c r="K8" i="4"/>
  <c r="J8" i="4"/>
  <c r="I101" i="4" l="1"/>
  <c r="AI101" i="4"/>
  <c r="AI82" i="4"/>
  <c r="I79" i="4"/>
  <c r="H67" i="4"/>
  <c r="G66" i="4"/>
  <c r="I67" i="4"/>
  <c r="I61" i="4"/>
  <c r="AI61" i="4"/>
  <c r="AI60" i="4"/>
  <c r="AC36" i="4"/>
  <c r="AC34" i="4" s="1"/>
  <c r="AC14" i="4"/>
  <c r="G16" i="4"/>
  <c r="H16" i="4" s="1"/>
  <c r="I24" i="4"/>
  <c r="H82" i="4"/>
  <c r="G81" i="4"/>
  <c r="AI80" i="4"/>
  <c r="G78" i="4"/>
  <c r="H80" i="4"/>
  <c r="H79" i="4"/>
  <c r="H35" i="4"/>
  <c r="I35" i="4"/>
  <c r="H76" i="4"/>
  <c r="G75" i="4"/>
  <c r="AI75" i="4" s="1"/>
  <c r="F56" i="4"/>
  <c r="G55" i="4"/>
  <c r="H56" i="4"/>
  <c r="G100" i="4"/>
  <c r="G59" i="4"/>
  <c r="AI59" i="4" s="1"/>
  <c r="F51" i="4"/>
  <c r="F43" i="4"/>
  <c r="F41" i="4" s="1"/>
  <c r="H43" i="4"/>
  <c r="AI43" i="4"/>
  <c r="G22" i="4"/>
  <c r="H22" i="4" s="1"/>
  <c r="AE11" i="4"/>
  <c r="AI24" i="4"/>
  <c r="I100" i="4"/>
  <c r="G97" i="4"/>
  <c r="I99" i="4"/>
  <c r="G98" i="4"/>
  <c r="H99" i="4"/>
  <c r="AI99" i="4"/>
  <c r="I90" i="4"/>
  <c r="AI90" i="4"/>
  <c r="G87" i="4"/>
  <c r="I86" i="4"/>
  <c r="G83" i="4"/>
  <c r="H86" i="4"/>
  <c r="F80" i="4"/>
  <c r="F78" i="4" s="1"/>
  <c r="I77" i="4"/>
  <c r="H77" i="4"/>
  <c r="AI77" i="4"/>
  <c r="I65" i="4"/>
  <c r="AI65" i="4"/>
  <c r="G64" i="4"/>
  <c r="F65" i="4"/>
  <c r="H63" i="4"/>
  <c r="G62" i="4"/>
  <c r="I63" i="4"/>
  <c r="AE12" i="4"/>
  <c r="G12" i="4" s="1"/>
  <c r="AE34" i="4"/>
  <c r="G37" i="4"/>
  <c r="F37" i="4" s="1"/>
  <c r="F34" i="4" s="1"/>
  <c r="G40" i="4"/>
  <c r="AI40" i="4" s="1"/>
  <c r="H50" i="4"/>
  <c r="AE38" i="4"/>
  <c r="AI50" i="4"/>
  <c r="I50" i="4"/>
  <c r="H49" i="4"/>
  <c r="G48" i="4"/>
  <c r="I49" i="4"/>
  <c r="H47" i="4"/>
  <c r="I39" i="4"/>
  <c r="G46" i="4"/>
  <c r="I47" i="4"/>
  <c r="AG34" i="4"/>
  <c r="AG38" i="4"/>
  <c r="AI39" i="4"/>
  <c r="AG11" i="4"/>
  <c r="H42" i="4"/>
  <c r="I42" i="4"/>
  <c r="G41" i="4"/>
  <c r="F39" i="4"/>
  <c r="I29" i="4"/>
  <c r="AI29" i="4"/>
  <c r="H28" i="4"/>
  <c r="G26" i="4"/>
  <c r="I28" i="4"/>
  <c r="AI28" i="4"/>
  <c r="G17" i="4"/>
  <c r="H25" i="4"/>
  <c r="I25" i="4"/>
  <c r="F22" i="4"/>
  <c r="F16" i="4"/>
  <c r="AI16" i="4"/>
  <c r="I16" i="4"/>
  <c r="AG14" i="4"/>
  <c r="I22" i="4"/>
  <c r="AG10" i="4"/>
  <c r="AI79" i="4"/>
  <c r="D78" i="4"/>
  <c r="E78" i="4"/>
  <c r="D11" i="4"/>
  <c r="R8" i="4"/>
  <c r="H75" i="4" l="1"/>
  <c r="I75" i="4"/>
  <c r="AI66" i="4"/>
  <c r="I66" i="4"/>
  <c r="H66" i="4"/>
  <c r="G36" i="4"/>
  <c r="I36" i="4" s="1"/>
  <c r="AC11" i="4"/>
  <c r="AC8" i="4" s="1"/>
  <c r="G14" i="4"/>
  <c r="H14" i="4" s="1"/>
  <c r="AI22" i="4"/>
  <c r="AI81" i="4"/>
  <c r="I81" i="4"/>
  <c r="H81" i="4"/>
  <c r="I78" i="4"/>
  <c r="H55" i="4"/>
  <c r="F55" i="4"/>
  <c r="I55" i="4"/>
  <c r="AI55" i="4"/>
  <c r="AI100" i="4"/>
  <c r="H100" i="4"/>
  <c r="H59" i="4"/>
  <c r="I59" i="4"/>
  <c r="H40" i="4"/>
  <c r="F40" i="4"/>
  <c r="F38" i="4" s="1"/>
  <c r="AI97" i="4"/>
  <c r="I97" i="4"/>
  <c r="F97" i="4"/>
  <c r="F96" i="4" s="1"/>
  <c r="G96" i="4"/>
  <c r="H96" i="4" s="1"/>
  <c r="H97" i="4"/>
  <c r="AI98" i="4"/>
  <c r="I98" i="4"/>
  <c r="H98" i="4"/>
  <c r="AI87" i="4"/>
  <c r="H87" i="4"/>
  <c r="I87" i="4"/>
  <c r="AI83" i="4"/>
  <c r="I83" i="4"/>
  <c r="H83" i="4"/>
  <c r="F64" i="4"/>
  <c r="AI64" i="4"/>
  <c r="H64" i="4"/>
  <c r="I64" i="4"/>
  <c r="AI62" i="4"/>
  <c r="I62" i="4"/>
  <c r="H62" i="4"/>
  <c r="F62" i="4"/>
  <c r="AE8" i="4"/>
  <c r="G38" i="4"/>
  <c r="H38" i="4" s="1"/>
  <c r="I40" i="4"/>
  <c r="I12" i="4"/>
  <c r="H12" i="4"/>
  <c r="F12" i="4"/>
  <c r="AI37" i="4"/>
  <c r="I37" i="4"/>
  <c r="H37" i="4"/>
  <c r="AI48" i="4"/>
  <c r="I48" i="4"/>
  <c r="H48" i="4"/>
  <c r="H46" i="4"/>
  <c r="AI46" i="4"/>
  <c r="I46" i="4"/>
  <c r="F46" i="4"/>
  <c r="G34" i="4"/>
  <c r="AI36" i="4"/>
  <c r="AI41" i="4"/>
  <c r="I41" i="4"/>
  <c r="H41" i="4"/>
  <c r="AI26" i="4"/>
  <c r="I26" i="4"/>
  <c r="H26" i="4"/>
  <c r="F17" i="4"/>
  <c r="F14" i="4" s="1"/>
  <c r="AI17" i="4"/>
  <c r="I17" i="4"/>
  <c r="H17" i="4"/>
  <c r="AG8" i="4"/>
  <c r="G10" i="4"/>
  <c r="D8" i="4"/>
  <c r="AI78" i="4"/>
  <c r="H78" i="4"/>
  <c r="E8" i="4"/>
  <c r="H36" i="4" l="1"/>
  <c r="G11" i="4"/>
  <c r="I11" i="4" s="1"/>
  <c r="I14" i="4"/>
  <c r="AI14" i="4"/>
  <c r="I96" i="4"/>
  <c r="AI96" i="4"/>
  <c r="I38" i="4"/>
  <c r="AI38" i="4"/>
  <c r="H34" i="4"/>
  <c r="AI34" i="4"/>
  <c r="I34" i="4"/>
  <c r="I10" i="4"/>
  <c r="H10" i="4"/>
  <c r="F10" i="4"/>
  <c r="F8" i="4" s="1"/>
  <c r="G8" i="4" l="1"/>
  <c r="H8" i="4" s="1"/>
  <c r="H11" i="4"/>
  <c r="I8" i="4" l="1"/>
</calcChain>
</file>

<file path=xl/comments1.xml><?xml version="1.0" encoding="utf-8"?>
<comments xmlns="http://schemas.openxmlformats.org/spreadsheetml/2006/main">
  <authors>
    <author>Степаненко Наталья Алексеевна</author>
  </authors>
  <commentList>
    <comment ref="F9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6 734,02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6 734,02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12633,088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12633,088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12633,088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810490,084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808 388,682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808 388,682</t>
        </r>
      </text>
    </comment>
    <comment ref="F29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55,6</t>
        </r>
      </text>
    </comment>
    <comment ref="G29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55,6</t>
        </r>
      </text>
    </comment>
    <comment ref="B30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добавиля наименование мероприятия</t>
        </r>
      </text>
    </comment>
    <comment ref="D31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6 637,61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6 637,61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6637,61</t>
        </r>
      </text>
    </comment>
    <comment ref="G31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6637,61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10 381,892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10381,892</t>
        </r>
      </text>
    </comment>
    <comment ref="F33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347,336</t>
        </r>
      </text>
    </comment>
    <comment ref="G33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347,336</t>
        </r>
      </text>
    </comment>
    <comment ref="C34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надо добавить окружной бюджет, план 1 685,0 т.р.</t>
        </r>
      </text>
    </comment>
    <comment ref="F42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77436,986</t>
        </r>
      </text>
    </comment>
    <comment ref="F49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81 952,388</t>
        </r>
      </text>
    </comment>
    <comment ref="F60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168258,173</t>
        </r>
      </text>
    </comment>
    <comment ref="F63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34667,551</t>
        </r>
      </text>
    </comment>
    <comment ref="F67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192256,936</t>
        </r>
      </text>
    </comment>
    <comment ref="F75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
Профинансировано не может быть меньше кассы</t>
        </r>
      </text>
    </comment>
    <comment ref="D76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1685,0</t>
        </r>
      </text>
    </comment>
    <comment ref="E76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1685,0</t>
        </r>
      </text>
    </comment>
    <comment ref="F76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1685,0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1685,0</t>
        </r>
      </text>
    </comment>
    <comment ref="D77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30802,280</t>
        </r>
      </text>
    </comment>
    <comment ref="E77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30802,280</t>
        </r>
      </text>
    </comment>
    <comment ref="F77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30522,7</t>
        </r>
      </text>
    </comment>
    <comment ref="G77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30522,70</t>
        </r>
      </text>
    </comment>
    <comment ref="D79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185 261,3</t>
        </r>
      </text>
    </comment>
    <comment ref="F82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5277,10</t>
        </r>
      </text>
    </comment>
    <comment ref="F86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351,512</t>
        </r>
      </text>
    </comment>
    <comment ref="A96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2.1.</t>
        </r>
      </text>
    </comment>
    <comment ref="F101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7740,43</t>
        </r>
      </text>
    </comment>
  </commentList>
</comments>
</file>

<file path=xl/sharedStrings.xml><?xml version="1.0" encoding="utf-8"?>
<sst xmlns="http://schemas.openxmlformats.org/spreadsheetml/2006/main" count="183" uniqueCount="73">
  <si>
    <t>тыс. рублей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</si>
  <si>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</si>
  <si>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</si>
  <si>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</si>
  <si>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</si>
  <si>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</si>
  <si>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</si>
  <si>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</si>
  <si>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</si>
  <si>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</si>
  <si>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</si>
  <si>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</si>
  <si>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</si>
  <si>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</si>
  <si>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</si>
  <si>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</si>
  <si>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</si>
  <si>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</si>
  <si>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 xml:space="preserve">план </t>
  </si>
  <si>
    <t>кассовый расход</t>
  </si>
  <si>
    <t>Всего</t>
  </si>
  <si>
    <t>бюджет города Когалыма</t>
  </si>
  <si>
    <t>бюджет автономного округа</t>
  </si>
  <si>
    <t>Всего по муниципальной программе</t>
  </si>
  <si>
    <t xml:space="preserve">Отчет о ходе реализации муниципальной программы </t>
  </si>
  <si>
    <t>№п/п</t>
  </si>
  <si>
    <t>к плану на год</t>
  </si>
  <si>
    <t>к плану на отчетную дату</t>
  </si>
  <si>
    <t>Наименование направления (подпрограмм), структурных элементов</t>
  </si>
  <si>
    <t>Источники финансирования</t>
  </si>
  <si>
    <t>Комплекс процессных мероприятий «Обеспечение деятельности органов местного самоуправления города Когалыма», в том числе:</t>
  </si>
  <si>
    <t xml:space="preserve"> 1.1</t>
  </si>
  <si>
    <t>РП 1.1</t>
  </si>
  <si>
    <t xml:space="preserve"> 1.2</t>
  </si>
  <si>
    <t>федеральный бюджет</t>
  </si>
  <si>
    <t>РП 1.2</t>
  </si>
  <si>
    <t xml:space="preserve"> "Культурное пространство города Когалыма" </t>
  </si>
  <si>
    <t>внебюджетные источики</t>
  </si>
  <si>
    <t>Направление 1. «Модернизация и развитие учреждений и организаций культуры»</t>
  </si>
  <si>
    <t>Региональный проект «Сохранение культурного и исторического наследия», в том числе:</t>
  </si>
  <si>
    <t>1.1.1.  Проведены мероприятия по комплектованию книжных фондов библиотек муниципальных
образований всего</t>
  </si>
  <si>
    <t>1.2.1. Модернизированы библиотеки в муниципальных образованиях</t>
  </si>
  <si>
    <t>1.2.2.   Подключены общедоступные библиотеки в муниципальных образованиях к сети Интернет
и развита система библиотечного дела с учетом задачи расширения информационных
технологий и оцифровки всего</t>
  </si>
  <si>
    <t>Комплекс процессных мероприятий «Организация и развитие культурной деятельности подведомственных учреждений в сфере культуры», в том числе:</t>
  </si>
  <si>
    <t>1.1 Мероприятие (результат) «Осуществлены функции и полномочия деятельности бюджетных и автономных учреждений культуры, подведомственных управлению культуры и спорта» всего, в том числе:</t>
  </si>
  <si>
    <t xml:space="preserve">1.1./1.1.1 Обеспечена деятельность (оказаны услуги) общедоступных библиотек города Когалыма </t>
  </si>
  <si>
    <t xml:space="preserve">1.1./.1.1.2    Укомплектован книжный фонд города Когалыма </t>
  </si>
  <si>
    <t xml:space="preserve">1.1./.1.1.3    Проведены библиотечные мероприятия, направленные на повышение читательского интереса </t>
  </si>
  <si>
    <t xml:space="preserve">1.1./1.1.4 Обеспечена деятельность (оказаны музейные услуги) </t>
  </si>
  <si>
    <t>1.1./.1.1.5   Пополнен фонд музея города Когалыма</t>
  </si>
  <si>
    <t>1.1./.1.1.6   Обеспечена информатизация музея города Когалым</t>
  </si>
  <si>
    <t>1.1./.1.1.7   Оказана поддержка выставочных проектов на базе МАУ «МВЦ»</t>
  </si>
  <si>
    <t>1.1./.1.1.8   Реализованы музейные проекты</t>
  </si>
  <si>
    <t xml:space="preserve">1.1./1.1.9 Обеспечена деятельность (оказаны услуги) муниципального культурно-досугового учреждения города Когалыма </t>
  </si>
  <si>
    <t>1.1./.1.1.10   Организованы и проведены культурно-массовые мероприятия</t>
  </si>
  <si>
    <t>1.1./.1.1.11  Оказана поддержка деятелей культуры и искусства</t>
  </si>
  <si>
    <t>1.2. Мероприятие (результат) «Осуществлено участие немуниципальных организаций (коммерческих, некоммерческих) и индивидуальных предпринимателей, осуществляющих деятельность в сфере культуры» всего, в том числе:</t>
  </si>
  <si>
    <t xml:space="preserve">1.2.1.Оказана поддержка немуниципальных организаций (коммерческих, некоммерческих) и индивидуальных предпринимателей, осуществляющих деятельность в сфере культуры </t>
  </si>
  <si>
    <t xml:space="preserve">1.2.2.Оказана поддержка некоммерческих организаций, в том числе добровольческих (волонтерских), по реализации проектов в сфере культуры </t>
  </si>
  <si>
    <t xml:space="preserve">1.3./1.3.1   «Укреплены материально-технические базы учреждений культуры города Когалыма» </t>
  </si>
  <si>
    <t>Комплекс процессных мероприятий «Развитие дополнительного образования в сфере культуры» / «Обеспечено осуществление деятельности автономного учреждения дополнительного образования в сфере культуры»</t>
  </si>
  <si>
    <t xml:space="preserve"> 1.3</t>
  </si>
  <si>
    <t xml:space="preserve">Комплекс процессный мероприятий «Развитие туризма» / Мероприятие (результат) «Осуществлено продвижение внутреннего и въездного туризма»  </t>
  </si>
  <si>
    <t xml:space="preserve"> 1.4</t>
  </si>
  <si>
    <t>Комплекс процессных мероприятий «Создание условий для сохранения культурного и
исторического наследия и развития архивного дела» всего, в том числе</t>
  </si>
  <si>
    <t>4.1./4.1.1.     Мероприятие (результат) «Проведено мероприятие для устойчивого развития коренных малочисленных народов / Обеспечено сохранение, возрождение и развитие народных художественных промыслов и ремесел "Севера"</t>
  </si>
  <si>
    <t xml:space="preserve">4.2 / 4.2.1   Мероприятие (результат) «Предоставлена субвенция на развитие архивного дела» / Обеспечено осуществление полномочий по хранению, комплектованию, учёту и использованию архивных документов,
относящихся к государственной собственности Ханты-Мансийского автономного округа – Югры </t>
  </si>
  <si>
    <t xml:space="preserve">Обеспечено осуществление функций Управления культуры и спорта Администрации города Когалыма </t>
  </si>
  <si>
    <t>Обеспечена деятельность (оказаны услуги) архивного отдела Администрации города Когалыма</t>
  </si>
  <si>
    <t>1.1./.1.1.12  Организованы и проведены мероприятия, приуроченные к юбилейным датам города Когалыма всего, в том числе:</t>
  </si>
  <si>
    <t>2. Структурные элементы, не входящие в направления (подпрограммы)</t>
  </si>
  <si>
    <r>
      <t xml:space="preserve">Региональный проект «Семейные ценности и инфраструктура культуры»/ 
</t>
    </r>
    <r>
      <rPr>
        <b/>
        <sz val="12"/>
        <color rgb="FF0070C0"/>
        <rFont val="Times New Roman"/>
        <family val="1"/>
        <charset val="204"/>
      </rPr>
      <t>Оснащены образовательные организации в сфере культуры (детские школы искусств) 
музыкальными инструментами, оборудованием и учебными материалами</t>
    </r>
  </si>
  <si>
    <t xml:space="preserve"> 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</si>
</sst>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0.0_ ;[Red]\-#,##0.0\ "/>
    <numFmt numFmtId="165" formatCode="#,##0_ ;[Red]\-#,##0\ "/>
    <numFmt numFmtId="166" formatCode="#,##0.00_ ;[Red]\-#,##0.00\ "/>
    <numFmt numFmtId="167" formatCode="_(* #,##0.00_);_(* \(#,##0.00\);_(* &quot;-&quot;??_);_(@_)"/>
    <numFmt numFmtId="168" formatCode="0.00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color rgb="FF0070C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6" fillId="0" borderId="0"/>
    <xf numFmtId="43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" fillId="0" borderId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44">
    <xf numFmtId="0" fontId="0" fillId="0" borderId="0" xfId="0"/>
    <xf numFmtId="0" fontId="3" fillId="0" borderId="0" xfId="1" applyFont="1" applyAlignment="1" applyProtection="1">
      <alignment vertical="center" wrapText="1"/>
    </xf>
    <xf numFmtId="0" fontId="8" fillId="0" borderId="0" xfId="1" applyFont="1" applyProtection="1"/>
    <xf numFmtId="0" fontId="8" fillId="0" borderId="0" xfId="1" applyFont="1" applyAlignment="1" applyProtection="1">
      <alignment vertical="top"/>
    </xf>
    <xf numFmtId="0" fontId="9" fillId="0" borderId="0" xfId="1" applyFont="1" applyProtection="1"/>
    <xf numFmtId="49" fontId="10" fillId="0" borderId="9" xfId="1" applyNumberFormat="1" applyFont="1" applyBorder="1" applyAlignment="1" applyProtection="1">
      <alignment horizontal="center" vertical="center" wrapText="1"/>
    </xf>
    <xf numFmtId="0" fontId="3" fillId="0" borderId="0" xfId="1" applyFont="1" applyAlignment="1" applyProtection="1">
      <alignment horizontal="justify" vertical="center" wrapText="1"/>
    </xf>
    <xf numFmtId="164" fontId="3" fillId="0" borderId="0" xfId="1" applyNumberFormat="1" applyFont="1" applyAlignment="1" applyProtection="1">
      <alignment vertical="center" wrapText="1"/>
    </xf>
    <xf numFmtId="164" fontId="4" fillId="0" borderId="0" xfId="1" applyNumberFormat="1" applyFont="1" applyAlignment="1" applyProtection="1">
      <alignment horizontal="left" vertical="center" wrapText="1"/>
    </xf>
    <xf numFmtId="0" fontId="5" fillId="0" borderId="0" xfId="1" applyFont="1" applyAlignment="1" applyProtection="1">
      <alignment vertical="center" wrapText="1"/>
    </xf>
    <xf numFmtId="0" fontId="11" fillId="0" borderId="0" xfId="1" applyFont="1" applyAlignment="1" applyProtection="1">
      <alignment vertical="center"/>
    </xf>
    <xf numFmtId="0" fontId="9" fillId="0" borderId="0" xfId="1" applyFont="1" applyAlignment="1" applyProtection="1">
      <alignment vertical="center"/>
    </xf>
    <xf numFmtId="166" fontId="11" fillId="0" borderId="0" xfId="1" applyNumberFormat="1" applyFont="1" applyAlignment="1" applyProtection="1">
      <alignment vertical="center"/>
    </xf>
    <xf numFmtId="0" fontId="11" fillId="0" borderId="0" xfId="1" applyFont="1" applyFill="1" applyAlignment="1" applyProtection="1">
      <alignment vertical="center"/>
    </xf>
    <xf numFmtId="0" fontId="9" fillId="0" borderId="0" xfId="1" applyFont="1" applyFill="1" applyAlignment="1" applyProtection="1">
      <alignment vertical="center"/>
    </xf>
    <xf numFmtId="0" fontId="12" fillId="0" borderId="0" xfId="1" applyFont="1" applyFill="1" applyAlignment="1" applyProtection="1">
      <alignment vertical="center"/>
    </xf>
    <xf numFmtId="0" fontId="14" fillId="0" borderId="0" xfId="1" applyFont="1" applyFill="1" applyAlignment="1" applyProtection="1">
      <alignment vertical="center"/>
    </xf>
    <xf numFmtId="0" fontId="13" fillId="0" borderId="0" xfId="1" applyFont="1" applyFill="1" applyAlignment="1" applyProtection="1">
      <alignment vertical="center"/>
    </xf>
    <xf numFmtId="0" fontId="9" fillId="0" borderId="0" xfId="1" applyFont="1" applyFill="1" applyProtection="1"/>
    <xf numFmtId="164" fontId="10" fillId="0" borderId="0" xfId="1" applyNumberFormat="1" applyFont="1" applyAlignment="1" applyProtection="1">
      <alignment vertical="center" wrapText="1"/>
    </xf>
    <xf numFmtId="164" fontId="10" fillId="0" borderId="1" xfId="1" applyNumberFormat="1" applyFont="1" applyBorder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horizontal="right" vertical="center" wrapText="1"/>
    </xf>
    <xf numFmtId="14" fontId="10" fillId="0" borderId="9" xfId="1" applyNumberFormat="1" applyFont="1" applyBorder="1" applyAlignment="1" applyProtection="1">
      <alignment horizontal="center" vertical="center" wrapText="1"/>
    </xf>
    <xf numFmtId="165" fontId="3" fillId="0" borderId="9" xfId="1" applyNumberFormat="1" applyFont="1" applyFill="1" applyBorder="1" applyAlignment="1" applyProtection="1">
      <alignment horizontal="center" vertical="center" wrapText="1"/>
    </xf>
    <xf numFmtId="0" fontId="2" fillId="0" borderId="9" xfId="1" applyFont="1" applyFill="1" applyBorder="1" applyAlignment="1" applyProtection="1">
      <alignment vertical="center" wrapText="1"/>
    </xf>
    <xf numFmtId="0" fontId="15" fillId="0" borderId="0" xfId="1" applyFont="1" applyProtection="1"/>
    <xf numFmtId="166" fontId="10" fillId="0" borderId="9" xfId="1" applyNumberFormat="1" applyFont="1" applyBorder="1" applyAlignment="1" applyProtection="1">
      <alignment horizontal="center" vertical="center"/>
    </xf>
    <xf numFmtId="166" fontId="10" fillId="0" borderId="9" xfId="1" applyNumberFormat="1" applyFont="1" applyBorder="1" applyAlignment="1" applyProtection="1">
      <alignment horizontal="center" vertical="center"/>
      <protection locked="0"/>
    </xf>
    <xf numFmtId="0" fontId="10" fillId="0" borderId="9" xfId="1" applyFont="1" applyBorder="1" applyAlignment="1" applyProtection="1">
      <alignment vertical="center" wrapText="1"/>
    </xf>
    <xf numFmtId="166" fontId="3" fillId="0" borderId="9" xfId="1" applyNumberFormat="1" applyFont="1" applyBorder="1" applyAlignment="1" applyProtection="1">
      <alignment horizontal="center" vertical="center"/>
    </xf>
    <xf numFmtId="166" fontId="3" fillId="0" borderId="9" xfId="1" applyNumberFormat="1" applyFont="1" applyBorder="1" applyAlignment="1" applyProtection="1">
      <alignment horizontal="center" vertical="center"/>
      <protection locked="0"/>
    </xf>
    <xf numFmtId="0" fontId="3" fillId="0" borderId="9" xfId="1" applyFont="1" applyBorder="1" applyAlignment="1" applyProtection="1">
      <alignment vertical="center" wrapText="1"/>
    </xf>
    <xf numFmtId="0" fontId="15" fillId="0" borderId="9" xfId="1" applyFont="1" applyBorder="1" applyAlignment="1" applyProtection="1">
      <alignment vertical="center"/>
    </xf>
    <xf numFmtId="166" fontId="3" fillId="0" borderId="9" xfId="1" applyNumberFormat="1" applyFont="1" applyFill="1" applyBorder="1" applyAlignment="1" applyProtection="1">
      <alignment horizontal="center" vertical="center"/>
      <protection locked="0"/>
    </xf>
    <xf numFmtId="166" fontId="10" fillId="0" borderId="9" xfId="1" applyNumberFormat="1" applyFont="1" applyFill="1" applyBorder="1" applyAlignment="1" applyProtection="1">
      <alignment horizontal="center" vertical="center"/>
    </xf>
    <xf numFmtId="166" fontId="10" fillId="0" borderId="9" xfId="1" applyNumberFormat="1" applyFont="1" applyFill="1" applyBorder="1" applyAlignment="1" applyProtection="1">
      <alignment horizontal="center" vertical="center"/>
      <protection locked="0"/>
    </xf>
    <xf numFmtId="0" fontId="10" fillId="0" borderId="9" xfId="1" applyFont="1" applyFill="1" applyBorder="1" applyAlignment="1" applyProtection="1">
      <alignment vertical="center" wrapText="1"/>
    </xf>
    <xf numFmtId="166" fontId="3" fillId="0" borderId="9" xfId="1" applyNumberFormat="1" applyFont="1" applyFill="1" applyBorder="1" applyAlignment="1" applyProtection="1">
      <alignment horizontal="center" vertical="center"/>
    </xf>
    <xf numFmtId="0" fontId="3" fillId="0" borderId="9" xfId="1" applyFont="1" applyFill="1" applyBorder="1" applyAlignment="1" applyProtection="1">
      <alignment vertical="center" wrapText="1"/>
    </xf>
    <xf numFmtId="0" fontId="10" fillId="0" borderId="5" xfId="1" applyFont="1" applyBorder="1" applyAlignment="1" applyProtection="1">
      <alignment horizontal="center" vertical="center"/>
    </xf>
    <xf numFmtId="0" fontId="3" fillId="0" borderId="5" xfId="1" applyFont="1" applyBorder="1" applyAlignment="1" applyProtection="1">
      <alignment horizontal="center" vertical="center"/>
    </xf>
    <xf numFmtId="0" fontId="17" fillId="0" borderId="0" xfId="1" applyFont="1" applyAlignment="1" applyProtection="1">
      <alignment horizontal="left" vertical="top" wrapText="1"/>
    </xf>
    <xf numFmtId="0" fontId="3" fillId="0" borderId="0" xfId="1" applyFont="1" applyFill="1" applyAlignment="1" applyProtection="1">
      <alignment horizontal="justify" vertical="center" wrapText="1"/>
    </xf>
    <xf numFmtId="0" fontId="10" fillId="0" borderId="9" xfId="1" applyFont="1" applyFill="1" applyBorder="1" applyAlignment="1" applyProtection="1">
      <alignment horizontal="center" vertical="center" wrapText="1"/>
    </xf>
    <xf numFmtId="165" fontId="17" fillId="0" borderId="9" xfId="1" applyNumberFormat="1" applyFont="1" applyFill="1" applyBorder="1" applyAlignment="1" applyProtection="1">
      <alignment horizontal="center" vertical="center" wrapText="1"/>
    </xf>
    <xf numFmtId="0" fontId="18" fillId="0" borderId="9" xfId="1" applyFont="1" applyFill="1" applyBorder="1" applyAlignment="1" applyProtection="1">
      <alignment horizontal="left" vertical="center" wrapText="1"/>
    </xf>
    <xf numFmtId="0" fontId="17" fillId="0" borderId="9" xfId="1" applyFont="1" applyFill="1" applyBorder="1" applyAlignment="1" applyProtection="1">
      <alignment horizontal="left" vertical="center" wrapText="1"/>
    </xf>
    <xf numFmtId="0" fontId="18" fillId="0" borderId="9" xfId="1" applyFont="1" applyBorder="1" applyAlignment="1" applyProtection="1">
      <alignment horizontal="left" vertical="center" wrapText="1"/>
    </xf>
    <xf numFmtId="0" fontId="17" fillId="0" borderId="9" xfId="1" applyFont="1" applyBorder="1" applyAlignment="1" applyProtection="1">
      <alignment horizontal="left" vertical="center" wrapText="1"/>
    </xf>
    <xf numFmtId="0" fontId="10" fillId="0" borderId="5" xfId="1" applyFont="1" applyBorder="1" applyAlignment="1" applyProtection="1">
      <alignment vertical="center"/>
    </xf>
    <xf numFmtId="0" fontId="10" fillId="0" borderId="8" xfId="1" applyFont="1" applyBorder="1" applyAlignment="1" applyProtection="1">
      <alignment vertical="center"/>
    </xf>
    <xf numFmtId="0" fontId="3" fillId="0" borderId="9" xfId="1" applyFont="1" applyFill="1" applyBorder="1" applyAlignment="1" applyProtection="1">
      <alignment vertical="center"/>
    </xf>
    <xf numFmtId="0" fontId="8" fillId="0" borderId="0" xfId="1" applyFont="1" applyFill="1" applyProtection="1"/>
    <xf numFmtId="164" fontId="10" fillId="0" borderId="0" xfId="1" applyNumberFormat="1" applyFont="1" applyFill="1" applyAlignment="1" applyProtection="1">
      <alignment vertical="center" wrapText="1"/>
    </xf>
    <xf numFmtId="164" fontId="10" fillId="0" borderId="1" xfId="1" applyNumberFormat="1" applyFont="1" applyFill="1" applyBorder="1" applyAlignment="1" applyProtection="1">
      <alignment vertical="center" wrapText="1"/>
    </xf>
    <xf numFmtId="49" fontId="10" fillId="0" borderId="9" xfId="1" applyNumberFormat="1" applyFont="1" applyFill="1" applyBorder="1" applyAlignment="1" applyProtection="1">
      <alignment horizontal="center" vertical="center" wrapText="1"/>
    </xf>
    <xf numFmtId="0" fontId="10" fillId="0" borderId="5" xfId="1" applyFont="1" applyBorder="1" applyAlignment="1" applyProtection="1">
      <alignment horizontal="center" vertical="center"/>
    </xf>
    <xf numFmtId="0" fontId="20" fillId="0" borderId="2" xfId="1" applyFont="1" applyBorder="1" applyAlignment="1" applyProtection="1">
      <alignment horizontal="right" vertical="center" wrapText="1"/>
    </xf>
    <xf numFmtId="0" fontId="20" fillId="0" borderId="0" xfId="1" applyFont="1" applyBorder="1" applyAlignment="1" applyProtection="1">
      <alignment horizontal="right" vertical="center" wrapText="1"/>
    </xf>
    <xf numFmtId="0" fontId="21" fillId="0" borderId="9" xfId="1" applyFont="1" applyBorder="1" applyAlignment="1" applyProtection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3" fillId="0" borderId="2" xfId="2" applyFont="1" applyFill="1" applyBorder="1" applyAlignment="1" applyProtection="1">
      <alignment vertical="top" wrapText="1"/>
      <protection locked="0"/>
    </xf>
    <xf numFmtId="0" fontId="3" fillId="0" borderId="9" xfId="0" applyFont="1" applyFill="1" applyBorder="1" applyAlignment="1">
      <alignment horizontal="justify" vertical="top" wrapText="1"/>
    </xf>
    <xf numFmtId="0" fontId="3" fillId="2" borderId="9" xfId="2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justify" vertical="center" wrapText="1"/>
    </xf>
    <xf numFmtId="0" fontId="3" fillId="0" borderId="0" xfId="1" applyFont="1" applyFill="1" applyAlignment="1" applyProtection="1">
      <alignment vertical="center" wrapText="1"/>
    </xf>
    <xf numFmtId="0" fontId="3" fillId="0" borderId="9" xfId="0" applyFont="1" applyFill="1" applyBorder="1" applyAlignment="1">
      <alignment horizontal="justify" vertical="center" wrapText="1"/>
    </xf>
    <xf numFmtId="0" fontId="5" fillId="0" borderId="9" xfId="0" applyFont="1" applyFill="1" applyBorder="1" applyAlignment="1">
      <alignment horizontal="justify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left" vertical="top" wrapText="1"/>
    </xf>
    <xf numFmtId="0" fontId="3" fillId="0" borderId="2" xfId="2" applyFont="1" applyFill="1" applyBorder="1" applyAlignment="1" applyProtection="1">
      <alignment horizontal="left" vertical="top" wrapText="1"/>
      <protection locked="0"/>
    </xf>
    <xf numFmtId="0" fontId="3" fillId="0" borderId="9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top" wrapText="1"/>
    </xf>
    <xf numFmtId="168" fontId="3" fillId="0" borderId="9" xfId="0" applyNumberFormat="1" applyFont="1" applyFill="1" applyBorder="1" applyAlignment="1">
      <alignment horizontal="left" vertical="top" wrapText="1"/>
    </xf>
    <xf numFmtId="164" fontId="10" fillId="0" borderId="3" xfId="1" applyNumberFormat="1" applyFont="1" applyBorder="1" applyAlignment="1" applyProtection="1">
      <alignment horizontal="center" vertical="center" wrapText="1"/>
    </xf>
    <xf numFmtId="164" fontId="10" fillId="0" borderId="4" xfId="1" applyNumberFormat="1" applyFont="1" applyBorder="1" applyAlignment="1" applyProtection="1">
      <alignment horizontal="center" vertical="center" wrapText="1"/>
    </xf>
    <xf numFmtId="164" fontId="10" fillId="0" borderId="6" xfId="1" applyNumberFormat="1" applyFont="1" applyBorder="1" applyAlignment="1" applyProtection="1">
      <alignment horizontal="center" vertical="center" wrapText="1"/>
    </xf>
    <xf numFmtId="164" fontId="10" fillId="0" borderId="7" xfId="1" applyNumberFormat="1" applyFont="1" applyBorder="1" applyAlignment="1" applyProtection="1">
      <alignment horizontal="center" vertical="center" wrapText="1"/>
    </xf>
    <xf numFmtId="164" fontId="10" fillId="0" borderId="0" xfId="1" applyNumberFormat="1" applyFont="1" applyAlignment="1" applyProtection="1">
      <alignment horizontal="center" vertical="center" wrapText="1"/>
    </xf>
    <xf numFmtId="164" fontId="10" fillId="0" borderId="1" xfId="1" applyNumberFormat="1" applyFont="1" applyBorder="1" applyAlignment="1" applyProtection="1">
      <alignment horizontal="center" vertical="center" wrapText="1"/>
    </xf>
    <xf numFmtId="0" fontId="10" fillId="0" borderId="2" xfId="1" applyFont="1" applyBorder="1" applyAlignment="1" applyProtection="1">
      <alignment horizontal="left" vertical="top" wrapText="1"/>
    </xf>
    <xf numFmtId="0" fontId="10" fillId="0" borderId="5" xfId="1" applyFont="1" applyBorder="1" applyAlignment="1" applyProtection="1">
      <alignment horizontal="left" vertical="top" wrapText="1"/>
    </xf>
    <xf numFmtId="0" fontId="10" fillId="0" borderId="8" xfId="1" applyFont="1" applyBorder="1" applyAlignment="1" applyProtection="1">
      <alignment horizontal="left" vertical="top" wrapText="1"/>
    </xf>
    <xf numFmtId="0" fontId="10" fillId="0" borderId="2" xfId="1" applyFont="1" applyBorder="1" applyAlignment="1" applyProtection="1">
      <alignment horizontal="center" vertical="top" wrapText="1"/>
    </xf>
    <xf numFmtId="0" fontId="10" fillId="0" borderId="5" xfId="1" applyFont="1" applyBorder="1" applyAlignment="1" applyProtection="1">
      <alignment horizontal="center" vertical="top" wrapText="1"/>
    </xf>
    <xf numFmtId="0" fontId="10" fillId="0" borderId="8" xfId="1" applyFont="1" applyBorder="1" applyAlignment="1" applyProtection="1">
      <alignment horizontal="center" vertical="top" wrapText="1"/>
    </xf>
    <xf numFmtId="0" fontId="18" fillId="0" borderId="2" xfId="1" applyFont="1" applyBorder="1" applyAlignment="1" applyProtection="1">
      <alignment horizontal="center" vertical="top" wrapText="1"/>
    </xf>
    <xf numFmtId="0" fontId="18" fillId="0" borderId="5" xfId="1" applyFont="1" applyBorder="1" applyAlignment="1" applyProtection="1">
      <alignment horizontal="center" vertical="top" wrapText="1"/>
    </xf>
    <xf numFmtId="0" fontId="18" fillId="0" borderId="8" xfId="1" applyFont="1" applyBorder="1" applyAlignment="1" applyProtection="1">
      <alignment horizontal="center" vertical="top" wrapText="1"/>
    </xf>
    <xf numFmtId="164" fontId="10" fillId="0" borderId="2" xfId="1" applyNumberFormat="1" applyFont="1" applyFill="1" applyBorder="1" applyAlignment="1" applyProtection="1">
      <alignment horizontal="center" vertical="center" wrapText="1"/>
    </xf>
    <xf numFmtId="164" fontId="10" fillId="0" borderId="5" xfId="1" applyNumberFormat="1" applyFont="1" applyFill="1" applyBorder="1" applyAlignment="1" applyProtection="1">
      <alignment horizontal="center" vertical="center" wrapText="1"/>
    </xf>
    <xf numFmtId="164" fontId="10" fillId="0" borderId="2" xfId="1" applyNumberFormat="1" applyFont="1" applyBorder="1" applyAlignment="1" applyProtection="1">
      <alignment horizontal="center" vertical="center" wrapText="1"/>
    </xf>
    <xf numFmtId="164" fontId="10" fillId="0" borderId="5" xfId="1" applyNumberFormat="1" applyFont="1" applyBorder="1" applyAlignment="1" applyProtection="1">
      <alignment horizontal="center" vertical="center" wrapText="1"/>
    </xf>
    <xf numFmtId="0" fontId="10" fillId="0" borderId="2" xfId="1" applyFont="1" applyBorder="1" applyAlignment="1" applyProtection="1">
      <alignment horizontal="center" vertical="center" wrapText="1"/>
    </xf>
    <xf numFmtId="0" fontId="10" fillId="0" borderId="5" xfId="1" applyFont="1" applyBorder="1" applyAlignment="1" applyProtection="1">
      <alignment horizontal="center" vertical="center" wrapText="1"/>
    </xf>
    <xf numFmtId="0" fontId="10" fillId="0" borderId="8" xfId="1" applyFont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center" vertical="center"/>
    </xf>
    <xf numFmtId="0" fontId="16" fillId="0" borderId="5" xfId="1" applyFont="1" applyFill="1" applyBorder="1" applyAlignment="1" applyProtection="1">
      <alignment horizontal="center" vertical="center"/>
    </xf>
    <xf numFmtId="0" fontId="16" fillId="0" borderId="8" xfId="1" applyFont="1" applyFill="1" applyBorder="1" applyAlignment="1" applyProtection="1">
      <alignment horizontal="center" vertical="center"/>
    </xf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3" fillId="0" borderId="10" xfId="1" applyFont="1" applyBorder="1" applyAlignment="1" applyProtection="1">
      <alignment horizontal="left" vertical="center" wrapText="1"/>
    </xf>
    <xf numFmtId="0" fontId="3" fillId="0" borderId="11" xfId="1" applyFont="1" applyBorder="1" applyAlignment="1" applyProtection="1">
      <alignment horizontal="left" vertical="center" wrapText="1"/>
    </xf>
    <xf numFmtId="0" fontId="3" fillId="0" borderId="12" xfId="1" applyFont="1" applyBorder="1" applyAlignment="1" applyProtection="1">
      <alignment horizontal="left" vertical="center" wrapText="1"/>
    </xf>
    <xf numFmtId="0" fontId="10" fillId="0" borderId="2" xfId="1" applyFont="1" applyBorder="1" applyAlignment="1" applyProtection="1">
      <alignment horizontal="center" vertical="center"/>
    </xf>
    <xf numFmtId="0" fontId="10" fillId="0" borderId="5" xfId="1" applyFont="1" applyBorder="1" applyAlignment="1" applyProtection="1">
      <alignment horizontal="center" vertical="center"/>
    </xf>
    <xf numFmtId="0" fontId="10" fillId="0" borderId="8" xfId="1" applyFont="1" applyBorder="1" applyAlignment="1" applyProtection="1">
      <alignment horizontal="center" vertical="center"/>
    </xf>
    <xf numFmtId="0" fontId="10" fillId="0" borderId="2" xfId="1" applyFont="1" applyBorder="1" applyAlignment="1" applyProtection="1">
      <alignment horizontal="left" vertical="center" wrapText="1"/>
    </xf>
    <xf numFmtId="0" fontId="10" fillId="0" borderId="5" xfId="1" applyFont="1" applyBorder="1" applyAlignment="1" applyProtection="1">
      <alignment horizontal="left" vertical="center" wrapText="1"/>
    </xf>
    <xf numFmtId="0" fontId="10" fillId="0" borderId="8" xfId="1" applyFont="1" applyBorder="1" applyAlignment="1" applyProtection="1">
      <alignment horizontal="left" vertical="center" wrapText="1"/>
    </xf>
    <xf numFmtId="0" fontId="3" fillId="0" borderId="2" xfId="1" applyFont="1" applyBorder="1" applyAlignment="1" applyProtection="1">
      <alignment horizontal="right" vertical="center" wrapText="1"/>
    </xf>
    <xf numFmtId="0" fontId="3" fillId="0" borderId="5" xfId="1" applyFont="1" applyBorder="1" applyAlignment="1" applyProtection="1">
      <alignment horizontal="right" vertical="center" wrapText="1"/>
    </xf>
    <xf numFmtId="0" fontId="3" fillId="0" borderId="8" xfId="1" applyFont="1" applyBorder="1" applyAlignment="1" applyProtection="1">
      <alignment horizontal="right" vertical="center" wrapText="1"/>
    </xf>
    <xf numFmtId="16" fontId="10" fillId="0" borderId="2" xfId="1" applyNumberFormat="1" applyFont="1" applyBorder="1" applyAlignment="1" applyProtection="1">
      <alignment horizontal="center" vertical="center"/>
    </xf>
    <xf numFmtId="16" fontId="10" fillId="0" borderId="5" xfId="1" applyNumberFormat="1" applyFont="1" applyBorder="1" applyAlignment="1" applyProtection="1">
      <alignment horizontal="center" vertical="center"/>
    </xf>
    <xf numFmtId="0" fontId="19" fillId="0" borderId="2" xfId="1" applyFont="1" applyBorder="1" applyAlignment="1" applyProtection="1">
      <alignment horizontal="right" vertical="center" wrapText="1"/>
    </xf>
    <xf numFmtId="0" fontId="19" fillId="0" borderId="5" xfId="1" applyFont="1" applyBorder="1" applyAlignment="1" applyProtection="1">
      <alignment horizontal="right" vertical="center" wrapText="1"/>
    </xf>
    <xf numFmtId="0" fontId="20" fillId="0" borderId="9" xfId="1" applyFont="1" applyBorder="1" applyAlignment="1" applyProtection="1">
      <alignment horizontal="right" vertical="center" wrapText="1"/>
    </xf>
    <xf numFmtId="16" fontId="3" fillId="0" borderId="2" xfId="1" applyNumberFormat="1" applyFont="1" applyBorder="1" applyAlignment="1" applyProtection="1">
      <alignment horizontal="center" vertical="center"/>
    </xf>
    <xf numFmtId="16" fontId="3" fillId="0" borderId="5" xfId="1" applyNumberFormat="1" applyFont="1" applyBorder="1" applyAlignment="1" applyProtection="1">
      <alignment horizontal="center" vertical="center"/>
    </xf>
    <xf numFmtId="0" fontId="3" fillId="0" borderId="5" xfId="1" applyFont="1" applyBorder="1" applyAlignment="1" applyProtection="1">
      <alignment horizontal="center" vertical="center"/>
    </xf>
    <xf numFmtId="0" fontId="20" fillId="0" borderId="2" xfId="1" applyFont="1" applyBorder="1" applyAlignment="1" applyProtection="1">
      <alignment horizontal="right" vertical="center" wrapText="1"/>
    </xf>
    <xf numFmtId="0" fontId="20" fillId="0" borderId="5" xfId="1" applyFont="1" applyBorder="1" applyAlignment="1" applyProtection="1">
      <alignment horizontal="right" vertical="center" wrapText="1"/>
    </xf>
    <xf numFmtId="0" fontId="20" fillId="0" borderId="8" xfId="1" applyFont="1" applyBorder="1" applyAlignment="1" applyProtection="1">
      <alignment horizontal="right" vertical="center" wrapText="1"/>
    </xf>
    <xf numFmtId="0" fontId="19" fillId="0" borderId="9" xfId="1" applyFont="1" applyBorder="1" applyAlignment="1" applyProtection="1">
      <alignment horizontal="right" vertical="center" wrapText="1"/>
    </xf>
    <xf numFmtId="16" fontId="10" fillId="0" borderId="2" xfId="1" applyNumberFormat="1" applyFont="1" applyFill="1" applyBorder="1" applyAlignment="1" applyProtection="1">
      <alignment horizontal="center" vertical="center"/>
    </xf>
    <xf numFmtId="0" fontId="10" fillId="0" borderId="8" xfId="1" applyFont="1" applyFill="1" applyBorder="1" applyAlignment="1" applyProtection="1">
      <alignment horizontal="center" vertical="center"/>
    </xf>
    <xf numFmtId="0" fontId="10" fillId="0" borderId="2" xfId="1" applyFont="1" applyFill="1" applyBorder="1" applyAlignment="1" applyProtection="1">
      <alignment horizontal="center" vertical="center"/>
    </xf>
    <xf numFmtId="0" fontId="3" fillId="0" borderId="9" xfId="1" applyFont="1" applyBorder="1" applyAlignment="1" applyProtection="1">
      <alignment horizontal="right" vertical="center" wrapText="1"/>
    </xf>
    <xf numFmtId="0" fontId="3" fillId="0" borderId="10" xfId="1" applyFont="1" applyFill="1" applyBorder="1" applyAlignment="1" applyProtection="1">
      <alignment horizontal="left" vertical="center" wrapText="1"/>
    </xf>
    <xf numFmtId="0" fontId="3" fillId="0" borderId="11" xfId="1" applyFont="1" applyFill="1" applyBorder="1" applyAlignment="1" applyProtection="1">
      <alignment horizontal="left" vertical="center" wrapText="1"/>
    </xf>
    <xf numFmtId="0" fontId="3" fillId="0" borderId="12" xfId="1" applyFont="1" applyFill="1" applyBorder="1" applyAlignment="1" applyProtection="1">
      <alignment horizontal="left" vertical="center" wrapText="1"/>
    </xf>
    <xf numFmtId="0" fontId="10" fillId="0" borderId="8" xfId="1" applyNumberFormat="1" applyFont="1" applyFill="1" applyBorder="1" applyAlignment="1" applyProtection="1">
      <alignment horizontal="center" vertical="center"/>
    </xf>
  </cellXfs>
  <cellStyles count="8">
    <cellStyle name="Обычный" xfId="0" builtinId="0"/>
    <cellStyle name="Обычный 2" xfId="2"/>
    <cellStyle name="Обычный 3" xfId="1"/>
    <cellStyle name="Обычный 3 9" xfId="5"/>
    <cellStyle name="Финансовый 2 2" xfId="4"/>
    <cellStyle name="Финансовый 2 2 2" xfId="7"/>
    <cellStyle name="Финансовый 3" xfId="3"/>
    <cellStyle name="Финансовый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26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5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29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openxmlformats.org/officeDocument/2006/relationships/printerSettings" Target="../printerSettings/printerSettings24.bin"/><Relationship Id="rId32" Type="http://schemas.openxmlformats.org/officeDocument/2006/relationships/comments" Target="../comments1.xml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28" Type="http://schemas.openxmlformats.org/officeDocument/2006/relationships/printerSettings" Target="../printerSettings/printerSettings28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31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Relationship Id="rId27" Type="http://schemas.openxmlformats.org/officeDocument/2006/relationships/printerSettings" Target="../printerSettings/printerSettings27.bin"/><Relationship Id="rId30" Type="http://schemas.openxmlformats.org/officeDocument/2006/relationships/printerSettings" Target="../printerSettings/printerSettings3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I101"/>
  <sheetViews>
    <sheetView tabSelected="1" zoomScale="80" zoomScaleNormal="80" workbookViewId="0">
      <pane xSplit="9" ySplit="7" topLeftCell="Z8" activePane="bottomRight" state="frozen"/>
      <selection pane="topRight" activeCell="J1" sqref="J1"/>
      <selection pane="bottomLeft" activeCell="A8" sqref="A8"/>
      <selection pane="bottomRight" activeCell="AC105" sqref="AC105"/>
    </sheetView>
  </sheetViews>
  <sheetFormatPr defaultColWidth="9.140625" defaultRowHeight="15" x14ac:dyDescent="0.25"/>
  <cols>
    <col min="1" max="1" width="9.42578125" style="2" customWidth="1"/>
    <col min="2" max="2" width="34.5703125" style="2" customWidth="1"/>
    <col min="3" max="3" width="20.85546875" style="3" customWidth="1"/>
    <col min="4" max="4" width="14.140625" style="52" customWidth="1"/>
    <col min="5" max="5" width="12.42578125" style="2" customWidth="1"/>
    <col min="6" max="6" width="15" style="2" customWidth="1"/>
    <col min="7" max="7" width="13.85546875" style="2" customWidth="1"/>
    <col min="8" max="8" width="12.140625" style="2" customWidth="1"/>
    <col min="9" max="9" width="10.85546875" style="2" customWidth="1"/>
    <col min="10" max="10" width="14.28515625" style="2" customWidth="1"/>
    <col min="11" max="11" width="13.5703125" style="2" customWidth="1"/>
    <col min="12" max="12" width="15.140625" style="2" customWidth="1"/>
    <col min="13" max="13" width="13" style="2" customWidth="1"/>
    <col min="14" max="14" width="15.28515625" style="2" customWidth="1"/>
    <col min="15" max="15" width="13.85546875" style="2" customWidth="1"/>
    <col min="16" max="16" width="15" style="2" customWidth="1"/>
    <col min="17" max="17" width="11.5703125" style="2" customWidth="1"/>
    <col min="18" max="18" width="14.42578125" style="2" customWidth="1"/>
    <col min="19" max="19" width="11.5703125" style="2" customWidth="1"/>
    <col min="20" max="20" width="13" style="2" customWidth="1"/>
    <col min="21" max="21" width="11.5703125" style="52" customWidth="1"/>
    <col min="22" max="22" width="14.28515625" style="2" customWidth="1"/>
    <col min="23" max="23" width="11.5703125" style="2" customWidth="1"/>
    <col min="24" max="24" width="15" style="2" customWidth="1"/>
    <col min="25" max="25" width="11.5703125" style="2" customWidth="1"/>
    <col min="26" max="26" width="16.140625" style="2" customWidth="1"/>
    <col min="27" max="28" width="14.85546875" style="2" customWidth="1"/>
    <col min="29" max="29" width="14.42578125" style="2" customWidth="1"/>
    <col min="30" max="30" width="13.42578125" style="2" customWidth="1"/>
    <col min="31" max="31" width="11.5703125" style="2" customWidth="1"/>
    <col min="32" max="32" width="13.7109375" style="2" customWidth="1"/>
    <col min="33" max="33" width="15.140625" style="2" customWidth="1"/>
    <col min="34" max="34" width="92.7109375" style="2" customWidth="1"/>
    <col min="35" max="35" width="12.140625" style="2" customWidth="1"/>
    <col min="36" max="16384" width="9.140625" style="2"/>
  </cols>
  <sheetData>
    <row r="1" spans="1:35" s="4" customFormat="1" ht="23.25" customHeight="1" x14ac:dyDescent="0.25">
      <c r="C1" s="41"/>
      <c r="D1" s="42"/>
      <c r="E1" s="6"/>
      <c r="F1" s="6"/>
      <c r="G1" s="6"/>
      <c r="H1" s="6"/>
      <c r="I1" s="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69"/>
      <c r="V1" s="7"/>
      <c r="W1" s="7"/>
      <c r="X1" s="7"/>
      <c r="Y1" s="7"/>
      <c r="Z1" s="7"/>
      <c r="AA1" s="7"/>
      <c r="AB1" s="7"/>
      <c r="AC1" s="7"/>
      <c r="AD1" s="8"/>
      <c r="AE1" s="8"/>
      <c r="AF1" s="8"/>
      <c r="AG1" s="1"/>
      <c r="AH1" s="9"/>
    </row>
    <row r="2" spans="1:35" s="4" customFormat="1" ht="15.75" x14ac:dyDescent="0.25">
      <c r="A2" s="25"/>
      <c r="B2" s="25"/>
      <c r="C2" s="88" t="s">
        <v>24</v>
      </c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19"/>
      <c r="U2" s="53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</row>
    <row r="3" spans="1:35" s="4" customFormat="1" ht="27" customHeight="1" x14ac:dyDescent="0.25">
      <c r="A3" s="25"/>
      <c r="B3" s="25"/>
      <c r="C3" s="89" t="s">
        <v>36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20"/>
      <c r="U3" s="54"/>
      <c r="V3" s="20"/>
      <c r="W3" s="20"/>
      <c r="X3" s="20"/>
      <c r="Y3" s="20"/>
      <c r="Z3" s="20"/>
      <c r="AA3" s="20"/>
      <c r="AB3" s="20"/>
      <c r="AC3" s="20"/>
      <c r="AD3" s="21"/>
      <c r="AE3" s="21"/>
      <c r="AF3" s="21"/>
      <c r="AG3" s="21" t="s">
        <v>0</v>
      </c>
      <c r="AH3" s="21"/>
    </row>
    <row r="4" spans="1:35" s="4" customFormat="1" ht="15" customHeight="1" x14ac:dyDescent="0.25">
      <c r="A4" s="90" t="s">
        <v>25</v>
      </c>
      <c r="B4" s="93" t="s">
        <v>28</v>
      </c>
      <c r="C4" s="96" t="s">
        <v>29</v>
      </c>
      <c r="D4" s="99" t="s">
        <v>1</v>
      </c>
      <c r="E4" s="101" t="s">
        <v>1</v>
      </c>
      <c r="F4" s="101" t="s">
        <v>2</v>
      </c>
      <c r="G4" s="101" t="s">
        <v>3</v>
      </c>
      <c r="H4" s="84" t="s">
        <v>4</v>
      </c>
      <c r="I4" s="85"/>
      <c r="J4" s="84" t="s">
        <v>5</v>
      </c>
      <c r="K4" s="85"/>
      <c r="L4" s="84" t="s">
        <v>6</v>
      </c>
      <c r="M4" s="85"/>
      <c r="N4" s="84" t="s">
        <v>7</v>
      </c>
      <c r="O4" s="85"/>
      <c r="P4" s="84" t="s">
        <v>8</v>
      </c>
      <c r="Q4" s="85"/>
      <c r="R4" s="84" t="s">
        <v>9</v>
      </c>
      <c r="S4" s="85"/>
      <c r="T4" s="84" t="s">
        <v>10</v>
      </c>
      <c r="U4" s="85"/>
      <c r="V4" s="84" t="s">
        <v>11</v>
      </c>
      <c r="W4" s="85"/>
      <c r="X4" s="84" t="s">
        <v>12</v>
      </c>
      <c r="Y4" s="85"/>
      <c r="Z4" s="84" t="s">
        <v>13</v>
      </c>
      <c r="AA4" s="85"/>
      <c r="AB4" s="84" t="s">
        <v>14</v>
      </c>
      <c r="AC4" s="85"/>
      <c r="AD4" s="84" t="s">
        <v>15</v>
      </c>
      <c r="AE4" s="85"/>
      <c r="AF4" s="84" t="s">
        <v>16</v>
      </c>
      <c r="AG4" s="85"/>
      <c r="AH4" s="103" t="s">
        <v>17</v>
      </c>
    </row>
    <row r="5" spans="1:35" s="4" customFormat="1" ht="39" customHeight="1" x14ac:dyDescent="0.25">
      <c r="A5" s="91"/>
      <c r="B5" s="94"/>
      <c r="C5" s="97"/>
      <c r="D5" s="100"/>
      <c r="E5" s="102"/>
      <c r="F5" s="102"/>
      <c r="G5" s="102"/>
      <c r="H5" s="86"/>
      <c r="I5" s="87"/>
      <c r="J5" s="86"/>
      <c r="K5" s="87"/>
      <c r="L5" s="86"/>
      <c r="M5" s="87"/>
      <c r="N5" s="86"/>
      <c r="O5" s="87"/>
      <c r="P5" s="86"/>
      <c r="Q5" s="87"/>
      <c r="R5" s="86"/>
      <c r="S5" s="87"/>
      <c r="T5" s="86"/>
      <c r="U5" s="87"/>
      <c r="V5" s="86"/>
      <c r="W5" s="87"/>
      <c r="X5" s="86"/>
      <c r="Y5" s="87"/>
      <c r="Z5" s="86"/>
      <c r="AA5" s="87"/>
      <c r="AB5" s="86"/>
      <c r="AC5" s="87"/>
      <c r="AD5" s="86"/>
      <c r="AE5" s="87"/>
      <c r="AF5" s="86"/>
      <c r="AG5" s="87"/>
      <c r="AH5" s="104"/>
    </row>
    <row r="6" spans="1:35" s="4" customFormat="1" ht="64.5" customHeight="1" x14ac:dyDescent="0.25">
      <c r="A6" s="92"/>
      <c r="B6" s="95"/>
      <c r="C6" s="98"/>
      <c r="D6" s="43">
        <v>2025</v>
      </c>
      <c r="E6" s="22">
        <v>46022</v>
      </c>
      <c r="F6" s="22">
        <v>46022</v>
      </c>
      <c r="G6" s="22">
        <v>46022</v>
      </c>
      <c r="H6" s="5" t="s">
        <v>26</v>
      </c>
      <c r="I6" s="5" t="s">
        <v>27</v>
      </c>
      <c r="J6" s="5" t="s">
        <v>18</v>
      </c>
      <c r="K6" s="5" t="s">
        <v>19</v>
      </c>
      <c r="L6" s="5" t="s">
        <v>18</v>
      </c>
      <c r="M6" s="5" t="s">
        <v>19</v>
      </c>
      <c r="N6" s="5" t="s">
        <v>18</v>
      </c>
      <c r="O6" s="5" t="s">
        <v>19</v>
      </c>
      <c r="P6" s="5" t="s">
        <v>18</v>
      </c>
      <c r="Q6" s="5" t="s">
        <v>19</v>
      </c>
      <c r="R6" s="5" t="s">
        <v>18</v>
      </c>
      <c r="S6" s="5" t="s">
        <v>19</v>
      </c>
      <c r="T6" s="5" t="s">
        <v>18</v>
      </c>
      <c r="U6" s="55" t="s">
        <v>19</v>
      </c>
      <c r="V6" s="5" t="s">
        <v>18</v>
      </c>
      <c r="W6" s="5" t="s">
        <v>19</v>
      </c>
      <c r="X6" s="5" t="s">
        <v>18</v>
      </c>
      <c r="Y6" s="5" t="s">
        <v>19</v>
      </c>
      <c r="Z6" s="5" t="s">
        <v>18</v>
      </c>
      <c r="AA6" s="5" t="s">
        <v>19</v>
      </c>
      <c r="AB6" s="5" t="s">
        <v>18</v>
      </c>
      <c r="AC6" s="5" t="s">
        <v>19</v>
      </c>
      <c r="AD6" s="5" t="s">
        <v>18</v>
      </c>
      <c r="AE6" s="5" t="s">
        <v>19</v>
      </c>
      <c r="AF6" s="5" t="s">
        <v>18</v>
      </c>
      <c r="AG6" s="5" t="s">
        <v>19</v>
      </c>
      <c r="AH6" s="105"/>
    </row>
    <row r="7" spans="1:35" s="18" customFormat="1" ht="15.75" x14ac:dyDescent="0.25">
      <c r="A7" s="23">
        <v>1</v>
      </c>
      <c r="B7" s="23">
        <v>2</v>
      </c>
      <c r="C7" s="44">
        <v>3</v>
      </c>
      <c r="D7" s="23">
        <v>4</v>
      </c>
      <c r="E7" s="23">
        <v>5</v>
      </c>
      <c r="F7" s="23">
        <v>6</v>
      </c>
      <c r="G7" s="23">
        <v>7</v>
      </c>
      <c r="H7" s="23">
        <v>8</v>
      </c>
      <c r="I7" s="23">
        <v>9</v>
      </c>
      <c r="J7" s="23">
        <v>10</v>
      </c>
      <c r="K7" s="23">
        <v>11</v>
      </c>
      <c r="L7" s="23">
        <v>12</v>
      </c>
      <c r="M7" s="23">
        <v>13</v>
      </c>
      <c r="N7" s="23">
        <v>14</v>
      </c>
      <c r="O7" s="23">
        <v>15</v>
      </c>
      <c r="P7" s="23">
        <v>16</v>
      </c>
      <c r="Q7" s="23">
        <v>17</v>
      </c>
      <c r="R7" s="23">
        <v>18</v>
      </c>
      <c r="S7" s="23">
        <v>19</v>
      </c>
      <c r="T7" s="23">
        <v>20</v>
      </c>
      <c r="U7" s="23">
        <v>21</v>
      </c>
      <c r="V7" s="23">
        <v>22</v>
      </c>
      <c r="W7" s="23">
        <v>23</v>
      </c>
      <c r="X7" s="23">
        <v>24</v>
      </c>
      <c r="Y7" s="23">
        <v>25</v>
      </c>
      <c r="Z7" s="23">
        <v>26</v>
      </c>
      <c r="AA7" s="23">
        <v>27</v>
      </c>
      <c r="AB7" s="23">
        <v>28</v>
      </c>
      <c r="AC7" s="23">
        <v>29</v>
      </c>
      <c r="AD7" s="23">
        <v>30</v>
      </c>
      <c r="AE7" s="23">
        <v>31</v>
      </c>
      <c r="AF7" s="23">
        <v>32</v>
      </c>
      <c r="AG7" s="23">
        <v>33</v>
      </c>
      <c r="AH7" s="23">
        <v>34</v>
      </c>
    </row>
    <row r="8" spans="1:35" s="13" customFormat="1" ht="31.5" customHeight="1" x14ac:dyDescent="0.25">
      <c r="A8" s="106"/>
      <c r="B8" s="109" t="s">
        <v>23</v>
      </c>
      <c r="C8" s="45" t="s">
        <v>20</v>
      </c>
      <c r="D8" s="34">
        <f>D9+D10+D12+D11</f>
        <v>867526.48400000005</v>
      </c>
      <c r="E8" s="34">
        <f>E9+E10+E12+E11</f>
        <v>867526.48400000005</v>
      </c>
      <c r="F8" s="34">
        <f>F9+F10+F12+F11</f>
        <v>844935.05099999998</v>
      </c>
      <c r="G8" s="34">
        <f>G9+G10+G12+G11</f>
        <v>595734.90899999999</v>
      </c>
      <c r="H8" s="34">
        <f>IFERROR(G8/D8*100,0)</f>
        <v>68.670515538981519</v>
      </c>
      <c r="I8" s="34">
        <f>IFERROR(G8/E8*100,0)</f>
        <v>68.670515538981519</v>
      </c>
      <c r="J8" s="35">
        <f>J9+J10+J12+J11</f>
        <v>52100.4</v>
      </c>
      <c r="K8" s="35">
        <f t="shared" ref="K8:AG8" si="0">K9+K10+K12+K11</f>
        <v>24606.252999999993</v>
      </c>
      <c r="L8" s="35">
        <f t="shared" si="0"/>
        <v>50808.46100000001</v>
      </c>
      <c r="M8" s="35">
        <f t="shared" si="0"/>
        <v>48533.891999999993</v>
      </c>
      <c r="N8" s="35">
        <f t="shared" si="0"/>
        <v>171327.14700000003</v>
      </c>
      <c r="O8" s="35">
        <f t="shared" si="0"/>
        <v>115148.53599999999</v>
      </c>
      <c r="P8" s="35">
        <f t="shared" si="0"/>
        <v>80684.044000000009</v>
      </c>
      <c r="Q8" s="35">
        <f t="shared" si="0"/>
        <v>61617.565999999992</v>
      </c>
      <c r="R8" s="35">
        <f t="shared" si="0"/>
        <v>68560.315999999992</v>
      </c>
      <c r="S8" s="35">
        <f t="shared" si="0"/>
        <v>54346.472999999998</v>
      </c>
      <c r="T8" s="35">
        <f t="shared" si="0"/>
        <v>72518.024999999994</v>
      </c>
      <c r="U8" s="35">
        <f t="shared" si="0"/>
        <v>72663.588999999993</v>
      </c>
      <c r="V8" s="35">
        <f t="shared" si="0"/>
        <v>82035.215999999986</v>
      </c>
      <c r="W8" s="35">
        <f t="shared" si="0"/>
        <v>76753.544999999984</v>
      </c>
      <c r="X8" s="35">
        <f t="shared" si="0"/>
        <v>64927.077000000005</v>
      </c>
      <c r="Y8" s="35">
        <f t="shared" si="0"/>
        <v>45559.665000000015</v>
      </c>
      <c r="Z8" s="35">
        <f t="shared" si="0"/>
        <v>49574.272000000004</v>
      </c>
      <c r="AA8" s="35">
        <f t="shared" si="0"/>
        <v>96505.390000000014</v>
      </c>
      <c r="AB8" s="35">
        <f t="shared" si="0"/>
        <v>50609.946999999993</v>
      </c>
      <c r="AC8" s="35">
        <f t="shared" si="0"/>
        <v>0</v>
      </c>
      <c r="AD8" s="35">
        <f t="shared" si="0"/>
        <v>38713.806999999993</v>
      </c>
      <c r="AE8" s="35">
        <f t="shared" si="0"/>
        <v>0</v>
      </c>
      <c r="AF8" s="35">
        <f t="shared" si="0"/>
        <v>85667.772000000012</v>
      </c>
      <c r="AG8" s="35">
        <f t="shared" si="0"/>
        <v>0</v>
      </c>
      <c r="AH8" s="36"/>
    </row>
    <row r="9" spans="1:35" s="14" customFormat="1" ht="26.25" customHeight="1" x14ac:dyDescent="0.25">
      <c r="A9" s="107"/>
      <c r="B9" s="110"/>
      <c r="C9" s="46" t="s">
        <v>34</v>
      </c>
      <c r="D9" s="37">
        <f>J9+L9+N9+P9+R9+T9+V9+X9+Z9+AB9+AD9+AF9</f>
        <v>6734.0169999999998</v>
      </c>
      <c r="E9" s="37">
        <f>J9+L9+N9+P9+R9+T9+V9+X9+Z9+AB9</f>
        <v>6734.0169999999998</v>
      </c>
      <c r="F9" s="37">
        <f>G9</f>
        <v>6734.0239999999994</v>
      </c>
      <c r="G9" s="37">
        <f>K9+M9+O9+Q9+S9+U9+W9+Y9+AA9+AC9+AE9+AG9</f>
        <v>6734.0239999999994</v>
      </c>
      <c r="H9" s="37">
        <f>IFERROR(G9/D9*100,0)</f>
        <v>100.00010394984152</v>
      </c>
      <c r="I9" s="37">
        <f>IFERROR(G9/E9*100,0)</f>
        <v>100.00010394984152</v>
      </c>
      <c r="J9" s="37">
        <f>J15+J31</f>
        <v>0</v>
      </c>
      <c r="K9" s="37">
        <f t="shared" ref="K9:AG9" si="1">K15+K31</f>
        <v>0</v>
      </c>
      <c r="L9" s="37">
        <f t="shared" si="1"/>
        <v>0</v>
      </c>
      <c r="M9" s="37">
        <f t="shared" si="1"/>
        <v>0</v>
      </c>
      <c r="N9" s="37">
        <f t="shared" si="1"/>
        <v>568.322</v>
      </c>
      <c r="O9" s="37">
        <f t="shared" si="1"/>
        <v>568.32000000000005</v>
      </c>
      <c r="P9" s="37">
        <f t="shared" si="1"/>
        <v>592.41</v>
      </c>
      <c r="Q9" s="37">
        <f t="shared" si="1"/>
        <v>592.41</v>
      </c>
      <c r="R9" s="37">
        <f t="shared" si="1"/>
        <v>1298.9100000000001</v>
      </c>
      <c r="S9" s="37">
        <f t="shared" si="1"/>
        <v>1298.9100000000001</v>
      </c>
      <c r="T9" s="37">
        <f t="shared" si="1"/>
        <v>1079.29</v>
      </c>
      <c r="U9" s="37">
        <f t="shared" si="1"/>
        <v>1079.2939999999999</v>
      </c>
      <c r="V9" s="37">
        <f t="shared" si="1"/>
        <v>998.19500000000005</v>
      </c>
      <c r="W9" s="37">
        <f t="shared" si="1"/>
        <v>998.2</v>
      </c>
      <c r="X9" s="37">
        <f t="shared" si="1"/>
        <v>0</v>
      </c>
      <c r="Y9" s="37">
        <f t="shared" si="1"/>
        <v>0</v>
      </c>
      <c r="Z9" s="37">
        <f t="shared" si="1"/>
        <v>2196.89</v>
      </c>
      <c r="AA9" s="37">
        <f t="shared" si="1"/>
        <v>2196.89</v>
      </c>
      <c r="AB9" s="37">
        <f t="shared" si="1"/>
        <v>0</v>
      </c>
      <c r="AC9" s="37">
        <f t="shared" si="1"/>
        <v>0</v>
      </c>
      <c r="AD9" s="37">
        <f t="shared" si="1"/>
        <v>0</v>
      </c>
      <c r="AE9" s="37">
        <f t="shared" si="1"/>
        <v>0</v>
      </c>
      <c r="AF9" s="37">
        <f t="shared" si="1"/>
        <v>0</v>
      </c>
      <c r="AG9" s="37">
        <f t="shared" si="1"/>
        <v>0</v>
      </c>
      <c r="AH9" s="38"/>
    </row>
    <row r="10" spans="1:35" s="14" customFormat="1" ht="40.5" customHeight="1" x14ac:dyDescent="0.25">
      <c r="A10" s="107"/>
      <c r="B10" s="110"/>
      <c r="C10" s="46" t="s">
        <v>22</v>
      </c>
      <c r="D10" s="37">
        <f>J10+L10+N10+P10+R10+T10+V10+X10+Z10+AB10+AD10+AF10</f>
        <v>12633.086000000001</v>
      </c>
      <c r="E10" s="37">
        <f>J10+L10+N10+P10+R10+T10+V10+X10+Z10+AB10+AD10+AF10</f>
        <v>12633.086000000001</v>
      </c>
      <c r="F10" s="37">
        <f>G10</f>
        <v>12074.235000000001</v>
      </c>
      <c r="G10" s="37">
        <f>K10+M10+O10+Q10+S10+U10+W10+Y10+AA10+AC10+AE10+AG10</f>
        <v>12074.235000000001</v>
      </c>
      <c r="H10" s="37">
        <f>IFERROR(G10/D10*100,0)</f>
        <v>95.576290702050144</v>
      </c>
      <c r="I10" s="37">
        <f>IFERROR(G10/E10*100,0)</f>
        <v>95.576290702050144</v>
      </c>
      <c r="J10" s="37">
        <f t="shared" ref="J10:O10" si="2">J16+J32+J85+J35</f>
        <v>0</v>
      </c>
      <c r="K10" s="37">
        <f t="shared" si="2"/>
        <v>0</v>
      </c>
      <c r="L10" s="37">
        <f t="shared" si="2"/>
        <v>0</v>
      </c>
      <c r="M10" s="37">
        <f t="shared" si="2"/>
        <v>0</v>
      </c>
      <c r="N10" s="37">
        <f t="shared" si="2"/>
        <v>899.01300000000003</v>
      </c>
      <c r="O10" s="37">
        <f t="shared" si="2"/>
        <v>899.01</v>
      </c>
      <c r="P10" s="37">
        <f>P16+P32+P85+P35</f>
        <v>1604.0889999999999</v>
      </c>
      <c r="Q10" s="37">
        <f t="shared" ref="Q10:AG10" si="3">Q16+Q32+Q85+Q35</f>
        <v>1604.0900000000001</v>
      </c>
      <c r="R10" s="37">
        <f t="shared" si="3"/>
        <v>2684.0820000000003</v>
      </c>
      <c r="S10" s="37">
        <f t="shared" si="3"/>
        <v>2684.08</v>
      </c>
      <c r="T10" s="37">
        <f t="shared" si="3"/>
        <v>1682.133</v>
      </c>
      <c r="U10" s="37">
        <f t="shared" si="3"/>
        <v>1682.125</v>
      </c>
      <c r="V10" s="37">
        <f t="shared" si="3"/>
        <v>1657.3789999999999</v>
      </c>
      <c r="W10" s="37">
        <f t="shared" si="3"/>
        <v>1583.3799999999999</v>
      </c>
      <c r="X10" s="37">
        <f t="shared" si="3"/>
        <v>22.1</v>
      </c>
      <c r="Y10" s="37">
        <f t="shared" si="3"/>
        <v>96.1</v>
      </c>
      <c r="Z10" s="37">
        <f t="shared" si="3"/>
        <v>3525.4500000000003</v>
      </c>
      <c r="AA10" s="37">
        <f t="shared" si="3"/>
        <v>3525.4500000000003</v>
      </c>
      <c r="AB10" s="37">
        <f t="shared" si="3"/>
        <v>22.1</v>
      </c>
      <c r="AC10" s="37">
        <f t="shared" si="3"/>
        <v>0</v>
      </c>
      <c r="AD10" s="37">
        <f t="shared" si="3"/>
        <v>22.1</v>
      </c>
      <c r="AE10" s="37">
        <f t="shared" si="3"/>
        <v>0</v>
      </c>
      <c r="AF10" s="37">
        <f t="shared" si="3"/>
        <v>514.64</v>
      </c>
      <c r="AG10" s="37">
        <f t="shared" si="3"/>
        <v>0</v>
      </c>
      <c r="AH10" s="38"/>
    </row>
    <row r="11" spans="1:35" s="14" customFormat="1" ht="40.5" customHeight="1" x14ac:dyDescent="0.25">
      <c r="A11" s="107"/>
      <c r="B11" s="110"/>
      <c r="C11" s="46" t="s">
        <v>21</v>
      </c>
      <c r="D11" s="37">
        <f>J11+L11+N11+P11+R11+T11+V11+X11+Z11+AB11+AD11+AF11</f>
        <v>810490.01400000008</v>
      </c>
      <c r="E11" s="37">
        <f>J11+L11+N11+P11+R11+T11+V11+X11+Z11+AB11+AD11+AF11</f>
        <v>810490.01400000008</v>
      </c>
      <c r="F11" s="37">
        <v>808388.68200000003</v>
      </c>
      <c r="G11" s="37">
        <f>K11+M11+O11+Q11+S11+U11+W11+Y11+AA11+AC11+AE11+AG11</f>
        <v>559188.54</v>
      </c>
      <c r="H11" s="37">
        <f>IFERROR(G11/D11*100,0)</f>
        <v>68.993883988803844</v>
      </c>
      <c r="I11" s="37">
        <f>IFERROR(G11/E11*100,0)</f>
        <v>68.993883988803844</v>
      </c>
      <c r="J11" s="37">
        <f t="shared" ref="J11:AG11" si="4">J17+J33+J36+J79+J82+J86+J97</f>
        <v>48925.037000000004</v>
      </c>
      <c r="K11" s="37">
        <f t="shared" si="4"/>
        <v>23883.041999999994</v>
      </c>
      <c r="L11" s="37">
        <f t="shared" si="4"/>
        <v>48278.301000000007</v>
      </c>
      <c r="M11" s="37">
        <f t="shared" si="4"/>
        <v>46972.899999999994</v>
      </c>
      <c r="N11" s="37">
        <f t="shared" si="4"/>
        <v>166860.99200000003</v>
      </c>
      <c r="O11" s="37">
        <f t="shared" si="4"/>
        <v>111615.34599999999</v>
      </c>
      <c r="P11" s="37">
        <f t="shared" si="4"/>
        <v>74398.08600000001</v>
      </c>
      <c r="Q11" s="37">
        <f t="shared" si="4"/>
        <v>56910.763999999988</v>
      </c>
      <c r="R11" s="37">
        <f t="shared" si="4"/>
        <v>61541.110999999997</v>
      </c>
      <c r="S11" s="37">
        <f t="shared" si="4"/>
        <v>47327.911999999997</v>
      </c>
      <c r="T11" s="37">
        <f t="shared" si="4"/>
        <v>67464.830999999991</v>
      </c>
      <c r="U11" s="37">
        <f t="shared" si="4"/>
        <v>66967.487999999998</v>
      </c>
      <c r="V11" s="37">
        <f t="shared" si="4"/>
        <v>76496.085999999981</v>
      </c>
      <c r="W11" s="37">
        <f t="shared" si="4"/>
        <v>71482.48599999999</v>
      </c>
      <c r="X11" s="37">
        <f t="shared" si="4"/>
        <v>63290.563000000002</v>
      </c>
      <c r="Y11" s="37">
        <f t="shared" si="4"/>
        <v>44655.602000000014</v>
      </c>
      <c r="Z11" s="37">
        <f t="shared" si="4"/>
        <v>41799.018000000004</v>
      </c>
      <c r="AA11" s="37">
        <f t="shared" si="4"/>
        <v>89373.000000000015</v>
      </c>
      <c r="AB11" s="37">
        <f t="shared" si="4"/>
        <v>47971.588999999993</v>
      </c>
      <c r="AC11" s="37">
        <f t="shared" si="4"/>
        <v>0</v>
      </c>
      <c r="AD11" s="37">
        <f t="shared" si="4"/>
        <v>36181.475999999995</v>
      </c>
      <c r="AE11" s="37">
        <f t="shared" si="4"/>
        <v>0</v>
      </c>
      <c r="AF11" s="37">
        <f t="shared" si="4"/>
        <v>77282.924000000014</v>
      </c>
      <c r="AG11" s="37">
        <f t="shared" si="4"/>
        <v>0</v>
      </c>
      <c r="AH11" s="38"/>
    </row>
    <row r="12" spans="1:35" s="14" customFormat="1" ht="34.5" customHeight="1" x14ac:dyDescent="0.25">
      <c r="A12" s="108"/>
      <c r="B12" s="111"/>
      <c r="C12" s="46" t="s">
        <v>37</v>
      </c>
      <c r="D12" s="37">
        <f>J12+L12+N12+P12+R12+T12+V12+X12+Z12+AB12+AD12+AF12</f>
        <v>37669.366999999998</v>
      </c>
      <c r="E12" s="37">
        <f>J12+L12+N12+P12+R12+T12+V12+X12+Z12+AB12+AD12+AF12</f>
        <v>37669.366999999998</v>
      </c>
      <c r="F12" s="37">
        <f>G12</f>
        <v>17738.109999999997</v>
      </c>
      <c r="G12" s="37">
        <f>K12+M12+O12+Q12+S12+U12+W12+Y12+AA12+AC12+AE12+AG12</f>
        <v>17738.109999999997</v>
      </c>
      <c r="H12" s="37">
        <f>IFERROR(G12/D12*100,0)</f>
        <v>47.088951614185596</v>
      </c>
      <c r="I12" s="37">
        <f>IFERROR(G12/E12*100,0)</f>
        <v>47.088951614185596</v>
      </c>
      <c r="J12" s="37">
        <f t="shared" ref="J12:AG12" si="5">J37+J80</f>
        <v>3175.3629999999998</v>
      </c>
      <c r="K12" s="37">
        <f t="shared" si="5"/>
        <v>723.21100000000001</v>
      </c>
      <c r="L12" s="37">
        <f t="shared" si="5"/>
        <v>2530.16</v>
      </c>
      <c r="M12" s="37">
        <f t="shared" si="5"/>
        <v>1560.992</v>
      </c>
      <c r="N12" s="37">
        <f t="shared" si="5"/>
        <v>2998.82</v>
      </c>
      <c r="O12" s="37">
        <f t="shared" si="5"/>
        <v>2065.86</v>
      </c>
      <c r="P12" s="37">
        <f t="shared" si="5"/>
        <v>4089.4589999999998</v>
      </c>
      <c r="Q12" s="37">
        <f t="shared" si="5"/>
        <v>2510.3020000000001</v>
      </c>
      <c r="R12" s="37">
        <f t="shared" si="5"/>
        <v>3036.2129999999997</v>
      </c>
      <c r="S12" s="37">
        <f t="shared" si="5"/>
        <v>3035.5709999999999</v>
      </c>
      <c r="T12" s="37">
        <f t="shared" si="5"/>
        <v>2291.7709999999997</v>
      </c>
      <c r="U12" s="37">
        <f t="shared" si="5"/>
        <v>2934.6819999999998</v>
      </c>
      <c r="V12" s="37">
        <f t="shared" si="5"/>
        <v>2883.5560000000005</v>
      </c>
      <c r="W12" s="37">
        <f t="shared" si="5"/>
        <v>2689.4789999999998</v>
      </c>
      <c r="X12" s="37">
        <f t="shared" si="5"/>
        <v>1614.4139999999998</v>
      </c>
      <c r="Y12" s="37">
        <f t="shared" si="5"/>
        <v>807.96299999999997</v>
      </c>
      <c r="Z12" s="37">
        <f t="shared" si="5"/>
        <v>2052.9139999999998</v>
      </c>
      <c r="AA12" s="37">
        <f t="shared" si="5"/>
        <v>1410.0499999999997</v>
      </c>
      <c r="AB12" s="37">
        <f t="shared" si="5"/>
        <v>2616.2579999999998</v>
      </c>
      <c r="AC12" s="37">
        <f t="shared" si="5"/>
        <v>0</v>
      </c>
      <c r="AD12" s="37">
        <f t="shared" si="5"/>
        <v>2510.2309999999998</v>
      </c>
      <c r="AE12" s="37">
        <f t="shared" si="5"/>
        <v>0</v>
      </c>
      <c r="AF12" s="37">
        <f t="shared" si="5"/>
        <v>7870.2079999999996</v>
      </c>
      <c r="AG12" s="37">
        <f t="shared" si="5"/>
        <v>0</v>
      </c>
      <c r="AH12" s="38"/>
    </row>
    <row r="13" spans="1:35" s="11" customFormat="1" ht="18.75" customHeight="1" x14ac:dyDescent="0.25">
      <c r="A13" s="32"/>
      <c r="B13" s="112" t="s">
        <v>38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4"/>
      <c r="AH13" s="31"/>
    </row>
    <row r="14" spans="1:35" s="10" customFormat="1" ht="23.25" customHeight="1" x14ac:dyDescent="0.25">
      <c r="A14" s="115" t="s">
        <v>32</v>
      </c>
      <c r="B14" s="118" t="s">
        <v>39</v>
      </c>
      <c r="C14" s="47" t="s">
        <v>20</v>
      </c>
      <c r="D14" s="34">
        <f>D16+D17+D15</f>
        <v>735.90000000000009</v>
      </c>
      <c r="E14" s="26">
        <f t="shared" ref="E14:AG14" si="6">E16+E17+E15</f>
        <v>735.90000000000009</v>
      </c>
      <c r="F14" s="26">
        <f t="shared" si="6"/>
        <v>649.25900000000001</v>
      </c>
      <c r="G14" s="26">
        <f t="shared" si="6"/>
        <v>649.25900000000001</v>
      </c>
      <c r="H14" s="26">
        <f t="shared" ref="H14:H34" si="7">IFERROR(G14/D14*100,0)</f>
        <v>88.22652534311726</v>
      </c>
      <c r="I14" s="26">
        <f t="shared" ref="I14:I34" si="8">IFERROR(G14/E14*100,0)</f>
        <v>88.22652534311726</v>
      </c>
      <c r="J14" s="26">
        <f t="shared" si="6"/>
        <v>0</v>
      </c>
      <c r="K14" s="26">
        <f t="shared" si="6"/>
        <v>0</v>
      </c>
      <c r="L14" s="26">
        <f t="shared" si="6"/>
        <v>11.65</v>
      </c>
      <c r="M14" s="26">
        <f t="shared" si="6"/>
        <v>11.65</v>
      </c>
      <c r="N14" s="26">
        <f t="shared" si="6"/>
        <v>21.05</v>
      </c>
      <c r="O14" s="26">
        <f t="shared" si="6"/>
        <v>21.05</v>
      </c>
      <c r="P14" s="26">
        <f t="shared" si="6"/>
        <v>24.35</v>
      </c>
      <c r="Q14" s="26">
        <f t="shared" si="6"/>
        <v>21.950000000000003</v>
      </c>
      <c r="R14" s="26">
        <f t="shared" si="6"/>
        <v>138.81</v>
      </c>
      <c r="S14" s="26">
        <f t="shared" si="6"/>
        <v>138.91</v>
      </c>
      <c r="T14" s="26">
        <f t="shared" si="6"/>
        <v>298.25</v>
      </c>
      <c r="U14" s="34">
        <f t="shared" si="6"/>
        <v>298.34899999999999</v>
      </c>
      <c r="V14" s="26">
        <f t="shared" si="6"/>
        <v>24.35</v>
      </c>
      <c r="W14" s="26">
        <f t="shared" si="6"/>
        <v>24.450000000000003</v>
      </c>
      <c r="X14" s="26">
        <f t="shared" si="6"/>
        <v>24.35</v>
      </c>
      <c r="Y14" s="26">
        <f t="shared" si="6"/>
        <v>24.450000000000003</v>
      </c>
      <c r="Z14" s="26">
        <f t="shared" si="6"/>
        <v>108.35</v>
      </c>
      <c r="AA14" s="26">
        <f t="shared" si="6"/>
        <v>108.45</v>
      </c>
      <c r="AB14" s="26">
        <f t="shared" si="6"/>
        <v>24.35</v>
      </c>
      <c r="AC14" s="26">
        <f t="shared" si="6"/>
        <v>0</v>
      </c>
      <c r="AD14" s="26">
        <f t="shared" si="6"/>
        <v>24.35</v>
      </c>
      <c r="AE14" s="26">
        <f t="shared" si="6"/>
        <v>0</v>
      </c>
      <c r="AF14" s="26">
        <f t="shared" si="6"/>
        <v>36.04</v>
      </c>
      <c r="AG14" s="26">
        <f t="shared" si="6"/>
        <v>0</v>
      </c>
      <c r="AH14" s="28"/>
      <c r="AI14" s="12">
        <f>G14-D14</f>
        <v>-86.641000000000076</v>
      </c>
    </row>
    <row r="15" spans="1:35" s="10" customFormat="1" ht="17.25" customHeight="1" x14ac:dyDescent="0.25">
      <c r="A15" s="116"/>
      <c r="B15" s="119"/>
      <c r="C15" s="48" t="s">
        <v>34</v>
      </c>
      <c r="D15" s="37">
        <f>SUM(J15,L15,N15,P15,R15,T15,V15,X15,Z15,AB15,AD15,AF15)</f>
        <v>96.4</v>
      </c>
      <c r="E15" s="29">
        <f>J15+T15</f>
        <v>96.4</v>
      </c>
      <c r="F15" s="29">
        <f>G15</f>
        <v>96.403999999999996</v>
      </c>
      <c r="G15" s="29">
        <f>SUM(K15,M15,O15,Q15,S15,U15,W15,Y15,AA15,AC15,AE15,AG15)</f>
        <v>96.403999999999996</v>
      </c>
      <c r="H15" s="29">
        <f t="shared" si="7"/>
        <v>100.00414937759334</v>
      </c>
      <c r="I15" s="29">
        <f t="shared" si="8"/>
        <v>100.00414937759334</v>
      </c>
      <c r="J15" s="29">
        <f>J19</f>
        <v>0</v>
      </c>
      <c r="K15" s="29">
        <f t="shared" ref="K15:AG15" si="9">K19</f>
        <v>0</v>
      </c>
      <c r="L15" s="29">
        <f t="shared" si="9"/>
        <v>0</v>
      </c>
      <c r="M15" s="29">
        <f t="shared" si="9"/>
        <v>0</v>
      </c>
      <c r="N15" s="29">
        <f t="shared" si="9"/>
        <v>0</v>
      </c>
      <c r="O15" s="29">
        <f t="shared" si="9"/>
        <v>0</v>
      </c>
      <c r="P15" s="29">
        <f t="shared" si="9"/>
        <v>0</v>
      </c>
      <c r="Q15" s="29">
        <f t="shared" si="9"/>
        <v>0</v>
      </c>
      <c r="R15" s="29">
        <f t="shared" si="9"/>
        <v>0</v>
      </c>
      <c r="S15" s="29">
        <f t="shared" si="9"/>
        <v>0</v>
      </c>
      <c r="T15" s="29">
        <f t="shared" si="9"/>
        <v>96.4</v>
      </c>
      <c r="U15" s="37">
        <f t="shared" si="9"/>
        <v>96.403999999999996</v>
      </c>
      <c r="V15" s="29">
        <f t="shared" si="9"/>
        <v>0</v>
      </c>
      <c r="W15" s="29">
        <f t="shared" si="9"/>
        <v>0</v>
      </c>
      <c r="X15" s="29">
        <f t="shared" si="9"/>
        <v>0</v>
      </c>
      <c r="Y15" s="29">
        <f t="shared" si="9"/>
        <v>0</v>
      </c>
      <c r="Z15" s="29">
        <f t="shared" si="9"/>
        <v>0</v>
      </c>
      <c r="AA15" s="29">
        <f t="shared" si="9"/>
        <v>0</v>
      </c>
      <c r="AB15" s="29">
        <f t="shared" si="9"/>
        <v>0</v>
      </c>
      <c r="AC15" s="29">
        <f t="shared" si="9"/>
        <v>0</v>
      </c>
      <c r="AD15" s="29">
        <f t="shared" si="9"/>
        <v>0</v>
      </c>
      <c r="AE15" s="29">
        <f t="shared" si="9"/>
        <v>0</v>
      </c>
      <c r="AF15" s="29">
        <f t="shared" si="9"/>
        <v>0</v>
      </c>
      <c r="AG15" s="29">
        <f t="shared" si="9"/>
        <v>0</v>
      </c>
      <c r="AH15" s="28"/>
      <c r="AI15" s="12">
        <f>G15-D15</f>
        <v>3.9999999999906777E-3</v>
      </c>
    </row>
    <row r="16" spans="1:35" s="10" customFormat="1" ht="37.5" customHeight="1" x14ac:dyDescent="0.25">
      <c r="A16" s="116"/>
      <c r="B16" s="119"/>
      <c r="C16" s="48" t="s">
        <v>22</v>
      </c>
      <c r="D16" s="37">
        <f>SUM(J16,L16,N16,P16,R16,T16,V16,X16,Z16,AB16,AD16,AF16)</f>
        <v>492.2000000000001</v>
      </c>
      <c r="E16" s="29">
        <f>J16+L16+N16+P16+R16+T16+V16+X16+Z16+AB16+AD16+AF16</f>
        <v>492.2000000000001</v>
      </c>
      <c r="F16" s="29">
        <f>G16</f>
        <v>415.05500000000001</v>
      </c>
      <c r="G16" s="29">
        <f>SUM(K16,M16,O16,Q16,S16,U16,W16,Y16,AA16,AC16,AE16,AG16)</f>
        <v>415.05500000000001</v>
      </c>
      <c r="H16" s="29">
        <f t="shared" si="7"/>
        <v>84.326493295408355</v>
      </c>
      <c r="I16" s="29">
        <f t="shared" si="8"/>
        <v>84.326493295408355</v>
      </c>
      <c r="J16" s="30">
        <f>J20+J24+J28</f>
        <v>0</v>
      </c>
      <c r="K16" s="30">
        <f t="shared" ref="K16:AG17" si="10">K20+K24+K28</f>
        <v>0</v>
      </c>
      <c r="L16" s="30">
        <f t="shared" si="10"/>
        <v>0</v>
      </c>
      <c r="M16" s="30">
        <f t="shared" si="10"/>
        <v>0</v>
      </c>
      <c r="N16" s="30">
        <f t="shared" si="10"/>
        <v>10.1</v>
      </c>
      <c r="O16" s="30">
        <f t="shared" si="10"/>
        <v>10.1</v>
      </c>
      <c r="P16" s="30">
        <f t="shared" si="10"/>
        <v>13</v>
      </c>
      <c r="Q16" s="30">
        <f t="shared" si="10"/>
        <v>13</v>
      </c>
      <c r="R16" s="30">
        <f t="shared" si="10"/>
        <v>113.66</v>
      </c>
      <c r="S16" s="30">
        <f t="shared" si="10"/>
        <v>113.66</v>
      </c>
      <c r="T16" s="30">
        <f t="shared" si="10"/>
        <v>144.80000000000001</v>
      </c>
      <c r="U16" s="33">
        <f t="shared" si="10"/>
        <v>144.79499999999999</v>
      </c>
      <c r="V16" s="30">
        <f t="shared" si="10"/>
        <v>22.1</v>
      </c>
      <c r="W16" s="30">
        <f t="shared" si="10"/>
        <v>22.1</v>
      </c>
      <c r="X16" s="30">
        <f t="shared" si="10"/>
        <v>22.1</v>
      </c>
      <c r="Y16" s="30">
        <f t="shared" si="10"/>
        <v>22.1</v>
      </c>
      <c r="Z16" s="30">
        <f t="shared" si="10"/>
        <v>89.3</v>
      </c>
      <c r="AA16" s="30">
        <f t="shared" si="10"/>
        <v>89.3</v>
      </c>
      <c r="AB16" s="30">
        <f t="shared" si="10"/>
        <v>22.1</v>
      </c>
      <c r="AC16" s="30">
        <f t="shared" si="10"/>
        <v>0</v>
      </c>
      <c r="AD16" s="30">
        <f t="shared" si="10"/>
        <v>22.1</v>
      </c>
      <c r="AE16" s="30">
        <f t="shared" si="10"/>
        <v>0</v>
      </c>
      <c r="AF16" s="30">
        <f t="shared" si="10"/>
        <v>32.94</v>
      </c>
      <c r="AG16" s="30">
        <f t="shared" si="10"/>
        <v>0</v>
      </c>
      <c r="AH16" s="28"/>
      <c r="AI16" s="12">
        <f t="shared" ref="AI16:AI80" si="11">G16-D16</f>
        <v>-77.145000000000095</v>
      </c>
    </row>
    <row r="17" spans="1:35" s="11" customFormat="1" ht="33" customHeight="1" x14ac:dyDescent="0.25">
      <c r="A17" s="117"/>
      <c r="B17" s="120"/>
      <c r="C17" s="48" t="s">
        <v>21</v>
      </c>
      <c r="D17" s="37">
        <f>SUM(J17,L17,N17,P17,R17,T17,V17,X17,Z17,AB17,AD17,AF17)</f>
        <v>147.30000000000001</v>
      </c>
      <c r="E17" s="29">
        <f>J17+L17+N17+P17+R17+T17+V17+X17+Z17+AB17+AD17+AF17</f>
        <v>147.30000000000001</v>
      </c>
      <c r="F17" s="29">
        <f>G17</f>
        <v>137.79999999999998</v>
      </c>
      <c r="G17" s="29">
        <f>SUM(K17,M17,O17,Q17,S17,U17,W17,Y17,AA17,AC17,AE17,AG17)</f>
        <v>137.79999999999998</v>
      </c>
      <c r="H17" s="29">
        <f t="shared" si="7"/>
        <v>93.550577053632026</v>
      </c>
      <c r="I17" s="29">
        <f t="shared" si="8"/>
        <v>93.550577053632026</v>
      </c>
      <c r="J17" s="33">
        <f>J21+J25+J29</f>
        <v>0</v>
      </c>
      <c r="K17" s="33">
        <f t="shared" si="10"/>
        <v>0</v>
      </c>
      <c r="L17" s="33">
        <f t="shared" si="10"/>
        <v>11.65</v>
      </c>
      <c r="M17" s="33">
        <f t="shared" si="10"/>
        <v>11.65</v>
      </c>
      <c r="N17" s="33">
        <f t="shared" si="10"/>
        <v>10.950000000000001</v>
      </c>
      <c r="O17" s="33">
        <f t="shared" si="10"/>
        <v>10.950000000000001</v>
      </c>
      <c r="P17" s="33">
        <f t="shared" si="10"/>
        <v>11.350000000000001</v>
      </c>
      <c r="Q17" s="33">
        <f t="shared" si="10"/>
        <v>8.9500000000000011</v>
      </c>
      <c r="R17" s="33">
        <f t="shared" si="10"/>
        <v>25.15</v>
      </c>
      <c r="S17" s="33">
        <f t="shared" si="10"/>
        <v>25.25</v>
      </c>
      <c r="T17" s="33">
        <f t="shared" si="10"/>
        <v>57.05</v>
      </c>
      <c r="U17" s="33">
        <f t="shared" si="10"/>
        <v>57.149999999999991</v>
      </c>
      <c r="V17" s="33">
        <f t="shared" si="10"/>
        <v>2.25</v>
      </c>
      <c r="W17" s="33">
        <f t="shared" si="10"/>
        <v>2.35</v>
      </c>
      <c r="X17" s="33">
        <f t="shared" si="10"/>
        <v>2.25</v>
      </c>
      <c r="Y17" s="33">
        <f t="shared" si="10"/>
        <v>2.35</v>
      </c>
      <c r="Z17" s="33">
        <f t="shared" si="10"/>
        <v>19.05</v>
      </c>
      <c r="AA17" s="33">
        <f t="shared" si="10"/>
        <v>19.150000000000002</v>
      </c>
      <c r="AB17" s="33">
        <f t="shared" si="10"/>
        <v>2.25</v>
      </c>
      <c r="AC17" s="33">
        <f t="shared" si="10"/>
        <v>0</v>
      </c>
      <c r="AD17" s="33">
        <f t="shared" si="10"/>
        <v>2.25</v>
      </c>
      <c r="AE17" s="33">
        <f t="shared" si="10"/>
        <v>0</v>
      </c>
      <c r="AF17" s="33">
        <f t="shared" si="10"/>
        <v>3.0999999999999996</v>
      </c>
      <c r="AG17" s="33">
        <f t="shared" si="10"/>
        <v>0</v>
      </c>
      <c r="AH17" s="31"/>
      <c r="AI17" s="12">
        <f t="shared" si="11"/>
        <v>-9.5000000000000284</v>
      </c>
    </row>
    <row r="18" spans="1:35" s="10" customFormat="1" ht="21" customHeight="1" x14ac:dyDescent="0.25">
      <c r="A18" s="115"/>
      <c r="B18" s="121" t="s">
        <v>40</v>
      </c>
      <c r="C18" s="47" t="s">
        <v>20</v>
      </c>
      <c r="D18" s="34">
        <f>D20+D21+D19</f>
        <v>273.89999999999998</v>
      </c>
      <c r="E18" s="26">
        <f>E20+E21+E19</f>
        <v>273.89999999999998</v>
      </c>
      <c r="F18" s="26">
        <f>F20+F21+F19</f>
        <v>273.899</v>
      </c>
      <c r="G18" s="26">
        <f>G20+G21+G19</f>
        <v>273.899</v>
      </c>
      <c r="H18" s="26">
        <f t="shared" si="7"/>
        <v>99.999634903249373</v>
      </c>
      <c r="I18" s="26">
        <f t="shared" si="8"/>
        <v>99.999634903249373</v>
      </c>
      <c r="J18" s="26">
        <f t="shared" ref="J18:AG18" si="12">J20+J21+J19</f>
        <v>0</v>
      </c>
      <c r="K18" s="26">
        <f t="shared" si="12"/>
        <v>0</v>
      </c>
      <c r="L18" s="26">
        <f t="shared" si="12"/>
        <v>0</v>
      </c>
      <c r="M18" s="26">
        <f t="shared" si="12"/>
        <v>0</v>
      </c>
      <c r="N18" s="26">
        <f t="shared" si="12"/>
        <v>0</v>
      </c>
      <c r="O18" s="26">
        <f t="shared" si="12"/>
        <v>0</v>
      </c>
      <c r="P18" s="26">
        <f t="shared" si="12"/>
        <v>0</v>
      </c>
      <c r="Q18" s="26">
        <f t="shared" si="12"/>
        <v>0</v>
      </c>
      <c r="R18" s="26">
        <f t="shared" si="12"/>
        <v>0</v>
      </c>
      <c r="S18" s="26">
        <f t="shared" si="12"/>
        <v>0</v>
      </c>
      <c r="T18" s="26">
        <f t="shared" si="12"/>
        <v>273.89999999999998</v>
      </c>
      <c r="U18" s="34">
        <f t="shared" si="12"/>
        <v>273.899</v>
      </c>
      <c r="V18" s="26">
        <f t="shared" si="12"/>
        <v>0</v>
      </c>
      <c r="W18" s="26">
        <f t="shared" si="12"/>
        <v>0</v>
      </c>
      <c r="X18" s="26">
        <f t="shared" si="12"/>
        <v>0</v>
      </c>
      <c r="Y18" s="26">
        <f t="shared" si="12"/>
        <v>0</v>
      </c>
      <c r="Z18" s="26">
        <f t="shared" si="12"/>
        <v>0</v>
      </c>
      <c r="AA18" s="26">
        <f t="shared" si="12"/>
        <v>0</v>
      </c>
      <c r="AB18" s="26">
        <f t="shared" si="12"/>
        <v>0</v>
      </c>
      <c r="AC18" s="26">
        <f t="shared" si="12"/>
        <v>0</v>
      </c>
      <c r="AD18" s="26">
        <f t="shared" si="12"/>
        <v>0</v>
      </c>
      <c r="AE18" s="26">
        <f t="shared" si="12"/>
        <v>0</v>
      </c>
      <c r="AF18" s="26">
        <f t="shared" si="12"/>
        <v>0</v>
      </c>
      <c r="AG18" s="26">
        <f t="shared" si="12"/>
        <v>0</v>
      </c>
      <c r="AH18" s="28"/>
      <c r="AI18" s="12">
        <f t="shared" si="11"/>
        <v>-9.9999999997635314E-4</v>
      </c>
    </row>
    <row r="19" spans="1:35" s="10" customFormat="1" ht="23.25" customHeight="1" x14ac:dyDescent="0.25">
      <c r="A19" s="116"/>
      <c r="B19" s="122"/>
      <c r="C19" s="48" t="s">
        <v>34</v>
      </c>
      <c r="D19" s="37">
        <f>SUM(J19,L19,N19,P19,R19,T19,V19,X19,Z19,AB19,AD19,AF19)</f>
        <v>96.4</v>
      </c>
      <c r="E19" s="29">
        <f>J19+T19</f>
        <v>96.4</v>
      </c>
      <c r="F19" s="29">
        <f>G19</f>
        <v>96.403999999999996</v>
      </c>
      <c r="G19" s="29">
        <f>SUM(K19,M19,O19,Q19,S19,U19,W19,Y19,AA19,AC19,AE19,AG19)</f>
        <v>96.403999999999996</v>
      </c>
      <c r="H19" s="29">
        <f t="shared" si="7"/>
        <v>100.00414937759334</v>
      </c>
      <c r="I19" s="29">
        <f t="shared" si="8"/>
        <v>100.00414937759334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29">
        <v>0</v>
      </c>
      <c r="R19" s="29">
        <v>0</v>
      </c>
      <c r="S19" s="29">
        <v>0</v>
      </c>
      <c r="T19" s="29">
        <v>96.4</v>
      </c>
      <c r="U19" s="37">
        <v>96.403999999999996</v>
      </c>
      <c r="V19" s="29">
        <v>0</v>
      </c>
      <c r="W19" s="29">
        <v>0</v>
      </c>
      <c r="X19" s="29">
        <v>0</v>
      </c>
      <c r="Y19" s="29">
        <v>0</v>
      </c>
      <c r="Z19" s="29">
        <v>0</v>
      </c>
      <c r="AA19" s="29">
        <v>0</v>
      </c>
      <c r="AB19" s="29">
        <v>0</v>
      </c>
      <c r="AC19" s="29">
        <v>0</v>
      </c>
      <c r="AD19" s="29">
        <v>0</v>
      </c>
      <c r="AE19" s="29">
        <v>0</v>
      </c>
      <c r="AF19" s="29">
        <v>0</v>
      </c>
      <c r="AG19" s="29">
        <v>0</v>
      </c>
      <c r="AH19" s="28"/>
      <c r="AI19" s="12">
        <f t="shared" si="11"/>
        <v>3.9999999999906777E-3</v>
      </c>
    </row>
    <row r="20" spans="1:35" s="10" customFormat="1" ht="36.75" customHeight="1" x14ac:dyDescent="0.25">
      <c r="A20" s="116"/>
      <c r="B20" s="122"/>
      <c r="C20" s="48" t="s">
        <v>22</v>
      </c>
      <c r="D20" s="37">
        <f>SUM(J20,L20,N20,P20,R20,T20,V20,X20,Z20,AB20,AD20,AF20)</f>
        <v>122.7</v>
      </c>
      <c r="E20" s="29">
        <f>J20+T20</f>
        <v>122.7</v>
      </c>
      <c r="F20" s="29">
        <f>G20</f>
        <v>122.69499999999999</v>
      </c>
      <c r="G20" s="29">
        <f>SUM(K20,M20,O20,Q20,S20,U20,W20,Y20,AA20,AC20,AE20,AG20)</f>
        <v>122.69499999999999</v>
      </c>
      <c r="H20" s="29">
        <f t="shared" si="7"/>
        <v>99.995925020374884</v>
      </c>
      <c r="I20" s="29">
        <f t="shared" si="8"/>
        <v>99.995925020374884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122.7</v>
      </c>
      <c r="U20" s="33">
        <v>122.69499999999999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  <c r="AE20" s="30">
        <v>0</v>
      </c>
      <c r="AF20" s="30">
        <v>0</v>
      </c>
      <c r="AG20" s="30">
        <v>0</v>
      </c>
      <c r="AH20" s="28"/>
      <c r="AI20" s="12">
        <f t="shared" si="11"/>
        <v>-5.0000000000096634E-3</v>
      </c>
    </row>
    <row r="21" spans="1:35" s="11" customFormat="1" ht="33" customHeight="1" x14ac:dyDescent="0.25">
      <c r="A21" s="117"/>
      <c r="B21" s="123"/>
      <c r="C21" s="48" t="s">
        <v>21</v>
      </c>
      <c r="D21" s="37">
        <f>SUM(J21,L21,N21,P21,R21,T21,V21,X21,Z21,AB21,AD21,AF21)</f>
        <v>54.8</v>
      </c>
      <c r="E21" s="29">
        <f>J21+T21</f>
        <v>54.8</v>
      </c>
      <c r="F21" s="29">
        <f>G21</f>
        <v>54.8</v>
      </c>
      <c r="G21" s="29">
        <f>SUM(K21,M21,O21,Q21,S21,U21,W21,Y21,AA21,AC21,AE21,AG21)</f>
        <v>54.8</v>
      </c>
      <c r="H21" s="29">
        <f t="shared" si="7"/>
        <v>100</v>
      </c>
      <c r="I21" s="29">
        <f t="shared" si="8"/>
        <v>100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33">
        <v>0</v>
      </c>
      <c r="Q21" s="33">
        <v>0</v>
      </c>
      <c r="R21" s="33">
        <v>0</v>
      </c>
      <c r="S21" s="33">
        <v>0</v>
      </c>
      <c r="T21" s="33">
        <v>54.8</v>
      </c>
      <c r="U21" s="33">
        <v>54.8</v>
      </c>
      <c r="V21" s="33">
        <v>0</v>
      </c>
      <c r="W21" s="33">
        <v>0</v>
      </c>
      <c r="X21" s="33">
        <v>0</v>
      </c>
      <c r="Y21" s="33">
        <v>0</v>
      </c>
      <c r="Z21" s="33">
        <v>0</v>
      </c>
      <c r="AA21" s="33">
        <v>0</v>
      </c>
      <c r="AB21" s="33">
        <v>0</v>
      </c>
      <c r="AC21" s="33">
        <v>0</v>
      </c>
      <c r="AD21" s="33">
        <v>0</v>
      </c>
      <c r="AE21" s="33">
        <v>0</v>
      </c>
      <c r="AF21" s="33">
        <v>0</v>
      </c>
      <c r="AG21" s="33">
        <v>0</v>
      </c>
      <c r="AH21" s="31"/>
      <c r="AI21" s="12">
        <f t="shared" si="11"/>
        <v>0</v>
      </c>
    </row>
    <row r="22" spans="1:35" s="10" customFormat="1" ht="18" customHeight="1" x14ac:dyDescent="0.25">
      <c r="A22" s="115"/>
      <c r="B22" s="121" t="s">
        <v>41</v>
      </c>
      <c r="C22" s="47" t="s">
        <v>20</v>
      </c>
      <c r="D22" s="34">
        <f>D24+D25+D23</f>
        <v>184.29999999999998</v>
      </c>
      <c r="E22" s="26">
        <f>E24+E25+E23</f>
        <v>184.29999999999998</v>
      </c>
      <c r="F22" s="26">
        <f>F24+F25+F23</f>
        <v>137.65999999999997</v>
      </c>
      <c r="G22" s="26">
        <f>G24+G25+G23</f>
        <v>137.65999999999997</v>
      </c>
      <c r="H22" s="26">
        <f t="shared" si="7"/>
        <v>74.693434617471496</v>
      </c>
      <c r="I22" s="26">
        <f t="shared" si="8"/>
        <v>74.693434617471496</v>
      </c>
      <c r="J22" s="26">
        <f t="shared" ref="J22:AG22" si="13">J24+J25+J23</f>
        <v>0</v>
      </c>
      <c r="K22" s="26">
        <f t="shared" si="13"/>
        <v>0</v>
      </c>
      <c r="L22" s="26">
        <f t="shared" si="13"/>
        <v>11.65</v>
      </c>
      <c r="M22" s="26">
        <f t="shared" si="13"/>
        <v>11.65</v>
      </c>
      <c r="N22" s="26">
        <f t="shared" si="13"/>
        <v>11.65</v>
      </c>
      <c r="O22" s="26">
        <f t="shared" si="13"/>
        <v>11.65</v>
      </c>
      <c r="P22" s="26">
        <f t="shared" si="13"/>
        <v>11.65</v>
      </c>
      <c r="Q22" s="26">
        <f t="shared" si="13"/>
        <v>11.65</v>
      </c>
      <c r="R22" s="26">
        <f t="shared" si="13"/>
        <v>56.11</v>
      </c>
      <c r="S22" s="26">
        <f t="shared" si="13"/>
        <v>56.11</v>
      </c>
      <c r="T22" s="26">
        <f t="shared" si="13"/>
        <v>11.65</v>
      </c>
      <c r="U22" s="34">
        <f t="shared" si="13"/>
        <v>11.65</v>
      </c>
      <c r="V22" s="26">
        <f t="shared" si="13"/>
        <v>11.65</v>
      </c>
      <c r="W22" s="26">
        <f t="shared" si="13"/>
        <v>11.65</v>
      </c>
      <c r="X22" s="26">
        <f t="shared" si="13"/>
        <v>11.65</v>
      </c>
      <c r="Y22" s="26">
        <f t="shared" si="13"/>
        <v>11.65</v>
      </c>
      <c r="Z22" s="26">
        <f t="shared" si="13"/>
        <v>11.65</v>
      </c>
      <c r="AA22" s="26">
        <f t="shared" si="13"/>
        <v>11.65</v>
      </c>
      <c r="AB22" s="26">
        <f t="shared" si="13"/>
        <v>11.65</v>
      </c>
      <c r="AC22" s="26">
        <f t="shared" si="13"/>
        <v>0</v>
      </c>
      <c r="AD22" s="26">
        <f t="shared" si="13"/>
        <v>11.65</v>
      </c>
      <c r="AE22" s="26">
        <f t="shared" si="13"/>
        <v>0</v>
      </c>
      <c r="AF22" s="26">
        <f t="shared" si="13"/>
        <v>23.34</v>
      </c>
      <c r="AG22" s="26">
        <f t="shared" si="13"/>
        <v>0</v>
      </c>
      <c r="AH22" s="28"/>
      <c r="AI22" s="12">
        <f t="shared" si="11"/>
        <v>-46.640000000000015</v>
      </c>
    </row>
    <row r="23" spans="1:35" s="10" customFormat="1" ht="36" hidden="1" customHeight="1" x14ac:dyDescent="0.25">
      <c r="A23" s="116"/>
      <c r="B23" s="122"/>
      <c r="C23" s="48" t="s">
        <v>34</v>
      </c>
      <c r="D23" s="37">
        <f>SUM(J23,L23,N23,P23,R23,T23,V23,X23,Z23,AB23,AD23,AF23)</f>
        <v>0</v>
      </c>
      <c r="E23" s="29">
        <f>J23</f>
        <v>0</v>
      </c>
      <c r="F23" s="29">
        <f>G23</f>
        <v>0</v>
      </c>
      <c r="G23" s="29">
        <f>SUM(K23,M23,O23,Q23,S23,U23,W23,Y23,AA23,AC23,AE23,AG23)</f>
        <v>0</v>
      </c>
      <c r="H23" s="29">
        <f t="shared" si="7"/>
        <v>0</v>
      </c>
      <c r="I23" s="29">
        <f t="shared" si="8"/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9">
        <v>0</v>
      </c>
      <c r="T23" s="29">
        <v>0</v>
      </c>
      <c r="U23" s="37">
        <v>0</v>
      </c>
      <c r="V23" s="29">
        <v>0</v>
      </c>
      <c r="W23" s="29">
        <v>0</v>
      </c>
      <c r="X23" s="29">
        <v>0</v>
      </c>
      <c r="Y23" s="29">
        <v>0</v>
      </c>
      <c r="Z23" s="29">
        <v>0</v>
      </c>
      <c r="AA23" s="29">
        <v>0</v>
      </c>
      <c r="AB23" s="29">
        <v>0</v>
      </c>
      <c r="AC23" s="29">
        <v>0</v>
      </c>
      <c r="AD23" s="29">
        <v>0</v>
      </c>
      <c r="AE23" s="29">
        <v>0</v>
      </c>
      <c r="AF23" s="29">
        <v>0</v>
      </c>
      <c r="AG23" s="29">
        <v>0</v>
      </c>
      <c r="AH23" s="28"/>
      <c r="AI23" s="12">
        <f t="shared" si="11"/>
        <v>0</v>
      </c>
    </row>
    <row r="24" spans="1:35" s="10" customFormat="1" ht="37.5" customHeight="1" x14ac:dyDescent="0.25">
      <c r="A24" s="116"/>
      <c r="B24" s="122"/>
      <c r="C24" s="48" t="s">
        <v>22</v>
      </c>
      <c r="D24" s="37">
        <f>SUM(J24,L24,N24,P24,R24,T24,V24,X24,Z24,AB24,AD24,AF24)</f>
        <v>147.39999999999998</v>
      </c>
      <c r="E24" s="29">
        <f>J24+L24+N24+P24+R24+T24++V24+X24+Z24+AB24+AD24+AF24</f>
        <v>147.39999999999998</v>
      </c>
      <c r="F24" s="29">
        <f>G24</f>
        <v>106.25999999999998</v>
      </c>
      <c r="G24" s="29">
        <f>SUM(K24,M24,O24,Q24,S24,U24,W24,Y24,AA24,AC24,AE24,AG24)</f>
        <v>106.25999999999998</v>
      </c>
      <c r="H24" s="29">
        <f t="shared" si="7"/>
        <v>72.089552238805965</v>
      </c>
      <c r="I24" s="29">
        <f t="shared" si="8"/>
        <v>72.089552238805965</v>
      </c>
      <c r="J24" s="30">
        <v>0</v>
      </c>
      <c r="K24" s="30">
        <v>0</v>
      </c>
      <c r="L24" s="30">
        <v>0</v>
      </c>
      <c r="M24" s="30">
        <v>0</v>
      </c>
      <c r="N24" s="30">
        <v>10.1</v>
      </c>
      <c r="O24" s="30">
        <v>10.1</v>
      </c>
      <c r="P24" s="30">
        <v>10.1</v>
      </c>
      <c r="Q24" s="30">
        <v>10.1</v>
      </c>
      <c r="R24" s="30">
        <v>45.66</v>
      </c>
      <c r="S24" s="30">
        <v>45.66</v>
      </c>
      <c r="T24" s="30">
        <v>10.1</v>
      </c>
      <c r="U24" s="33">
        <v>10.1</v>
      </c>
      <c r="V24" s="30">
        <v>10.1</v>
      </c>
      <c r="W24" s="30">
        <v>10.1</v>
      </c>
      <c r="X24" s="30">
        <v>10.1</v>
      </c>
      <c r="Y24" s="30">
        <v>10.1</v>
      </c>
      <c r="Z24" s="30">
        <v>10.1</v>
      </c>
      <c r="AA24" s="30">
        <v>10.1</v>
      </c>
      <c r="AB24" s="30">
        <v>10.1</v>
      </c>
      <c r="AC24" s="30">
        <v>0</v>
      </c>
      <c r="AD24" s="30">
        <v>10.1</v>
      </c>
      <c r="AE24" s="30">
        <v>0</v>
      </c>
      <c r="AF24" s="30">
        <v>20.94</v>
      </c>
      <c r="AG24" s="30">
        <v>0</v>
      </c>
      <c r="AH24" s="28"/>
      <c r="AI24" s="12">
        <f t="shared" si="11"/>
        <v>-41.14</v>
      </c>
    </row>
    <row r="25" spans="1:35" s="11" customFormat="1" ht="28.5" customHeight="1" x14ac:dyDescent="0.25">
      <c r="A25" s="117"/>
      <c r="B25" s="123"/>
      <c r="C25" s="48" t="s">
        <v>21</v>
      </c>
      <c r="D25" s="37">
        <f>SUM(J25,L25,N25,P25,R25,T25,V25,X25,Z25,AB25,AD25,AF25)</f>
        <v>36.9</v>
      </c>
      <c r="E25" s="29">
        <f>J25+L25+N25+P25+R25+T25++V25+X25+Z25+AB25+AD25+AF25</f>
        <v>36.9</v>
      </c>
      <c r="F25" s="29">
        <f>G25</f>
        <v>31.400000000000006</v>
      </c>
      <c r="G25" s="29">
        <f>SUM(K25,M25,O25,Q25,S25,U25,W25,Y25,AA25,AC25,AE25,AG25)</f>
        <v>31.400000000000006</v>
      </c>
      <c r="H25" s="29">
        <f t="shared" si="7"/>
        <v>85.094850948509503</v>
      </c>
      <c r="I25" s="29">
        <f t="shared" si="8"/>
        <v>85.094850948509503</v>
      </c>
      <c r="J25" s="33">
        <v>0</v>
      </c>
      <c r="K25" s="33">
        <v>0</v>
      </c>
      <c r="L25" s="33">
        <v>11.65</v>
      </c>
      <c r="M25" s="33">
        <v>11.65</v>
      </c>
      <c r="N25" s="33">
        <v>1.55</v>
      </c>
      <c r="O25" s="33">
        <v>1.55</v>
      </c>
      <c r="P25" s="33">
        <v>1.55</v>
      </c>
      <c r="Q25" s="33">
        <v>1.55</v>
      </c>
      <c r="R25" s="33">
        <v>10.45</v>
      </c>
      <c r="S25" s="33">
        <v>10.45</v>
      </c>
      <c r="T25" s="33">
        <v>1.55</v>
      </c>
      <c r="U25" s="33">
        <v>1.55</v>
      </c>
      <c r="V25" s="33">
        <v>1.55</v>
      </c>
      <c r="W25" s="33">
        <v>1.55</v>
      </c>
      <c r="X25" s="33">
        <v>1.55</v>
      </c>
      <c r="Y25" s="33">
        <v>1.55</v>
      </c>
      <c r="Z25" s="33">
        <v>1.55</v>
      </c>
      <c r="AA25" s="33">
        <v>1.55</v>
      </c>
      <c r="AB25" s="33">
        <v>1.55</v>
      </c>
      <c r="AC25" s="33">
        <v>0</v>
      </c>
      <c r="AD25" s="33">
        <v>1.55</v>
      </c>
      <c r="AE25" s="33">
        <v>0</v>
      </c>
      <c r="AF25" s="33">
        <v>2.4</v>
      </c>
      <c r="AG25" s="33">
        <v>0</v>
      </c>
      <c r="AH25" s="31"/>
      <c r="AI25" s="12">
        <f t="shared" si="11"/>
        <v>-5.4999999999999929</v>
      </c>
    </row>
    <row r="26" spans="1:35" s="10" customFormat="1" ht="51" customHeight="1" x14ac:dyDescent="0.25">
      <c r="A26" s="115"/>
      <c r="B26" s="121" t="s">
        <v>42</v>
      </c>
      <c r="C26" s="47" t="s">
        <v>20</v>
      </c>
      <c r="D26" s="34">
        <f>D28+D29+D27</f>
        <v>277.70000000000005</v>
      </c>
      <c r="E26" s="26">
        <f>E28+E29+E27</f>
        <v>277.70000000000005</v>
      </c>
      <c r="F26" s="26">
        <f>F28+F29+F27</f>
        <v>241.70000000000002</v>
      </c>
      <c r="G26" s="26">
        <f>G28+G29+G27</f>
        <v>237.70000000000002</v>
      </c>
      <c r="H26" s="26">
        <f t="shared" si="7"/>
        <v>85.5959668707238</v>
      </c>
      <c r="I26" s="26">
        <f t="shared" si="8"/>
        <v>85.5959668707238</v>
      </c>
      <c r="J26" s="26">
        <f t="shared" ref="J26:AG26" si="14">J28+J29+J27</f>
        <v>0</v>
      </c>
      <c r="K26" s="26">
        <f t="shared" si="14"/>
        <v>0</v>
      </c>
      <c r="L26" s="26">
        <f t="shared" si="14"/>
        <v>0</v>
      </c>
      <c r="M26" s="26">
        <f t="shared" si="14"/>
        <v>0</v>
      </c>
      <c r="N26" s="26">
        <f t="shared" si="14"/>
        <v>9.4</v>
      </c>
      <c r="O26" s="26">
        <f t="shared" si="14"/>
        <v>9.4</v>
      </c>
      <c r="P26" s="26">
        <f t="shared" si="14"/>
        <v>12.700000000000001</v>
      </c>
      <c r="Q26" s="26">
        <f t="shared" si="14"/>
        <v>10.3</v>
      </c>
      <c r="R26" s="26">
        <f t="shared" si="14"/>
        <v>82.7</v>
      </c>
      <c r="S26" s="26">
        <f t="shared" si="14"/>
        <v>82.8</v>
      </c>
      <c r="T26" s="26">
        <f t="shared" si="14"/>
        <v>12.7</v>
      </c>
      <c r="U26" s="34">
        <f t="shared" si="14"/>
        <v>12.8</v>
      </c>
      <c r="V26" s="26">
        <f t="shared" si="14"/>
        <v>12.7</v>
      </c>
      <c r="W26" s="26">
        <f t="shared" si="14"/>
        <v>12.8</v>
      </c>
      <c r="X26" s="26">
        <f t="shared" si="14"/>
        <v>12.7</v>
      </c>
      <c r="Y26" s="26">
        <f t="shared" si="14"/>
        <v>12.8</v>
      </c>
      <c r="Z26" s="26">
        <f t="shared" si="14"/>
        <v>96.7</v>
      </c>
      <c r="AA26" s="26">
        <f t="shared" si="14"/>
        <v>96.800000000000011</v>
      </c>
      <c r="AB26" s="26">
        <f t="shared" si="14"/>
        <v>12.7</v>
      </c>
      <c r="AC26" s="26">
        <f t="shared" si="14"/>
        <v>0</v>
      </c>
      <c r="AD26" s="26">
        <f t="shared" si="14"/>
        <v>12.7</v>
      </c>
      <c r="AE26" s="26">
        <f t="shared" si="14"/>
        <v>0</v>
      </c>
      <c r="AF26" s="26">
        <f t="shared" si="14"/>
        <v>12.7</v>
      </c>
      <c r="AG26" s="26">
        <f t="shared" si="14"/>
        <v>0</v>
      </c>
      <c r="AH26" s="64"/>
      <c r="AI26" s="12">
        <f t="shared" si="11"/>
        <v>-40.000000000000028</v>
      </c>
    </row>
    <row r="27" spans="1:35" s="10" customFormat="1" ht="42.75" hidden="1" customHeight="1" x14ac:dyDescent="0.25">
      <c r="A27" s="116"/>
      <c r="B27" s="122"/>
      <c r="C27" s="48" t="s">
        <v>34</v>
      </c>
      <c r="D27" s="37">
        <f>SUM(J27,L27,N27,P27,R27,T27,V27,X27,Z27,AB27,AD27,AF27)</f>
        <v>0</v>
      </c>
      <c r="E27" s="29">
        <f>J27</f>
        <v>0</v>
      </c>
      <c r="F27" s="29">
        <f>G27</f>
        <v>0</v>
      </c>
      <c r="G27" s="29">
        <f>SUM(K27,M27,O27,Q27,S27,U27,W27,Y27,AA27,AC27,AE27,AG27)</f>
        <v>0</v>
      </c>
      <c r="H27" s="29">
        <f t="shared" si="7"/>
        <v>0</v>
      </c>
      <c r="I27" s="29">
        <f t="shared" si="8"/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37">
        <v>0</v>
      </c>
      <c r="V27" s="29">
        <v>0</v>
      </c>
      <c r="W27" s="29">
        <v>0</v>
      </c>
      <c r="X27" s="29">
        <v>0</v>
      </c>
      <c r="Y27" s="29">
        <v>0</v>
      </c>
      <c r="Z27" s="29">
        <v>0</v>
      </c>
      <c r="AA27" s="29">
        <v>0</v>
      </c>
      <c r="AB27" s="29">
        <v>0</v>
      </c>
      <c r="AC27" s="29">
        <v>0</v>
      </c>
      <c r="AD27" s="29">
        <v>0</v>
      </c>
      <c r="AE27" s="29">
        <v>0</v>
      </c>
      <c r="AF27" s="29">
        <v>0</v>
      </c>
      <c r="AG27" s="29">
        <v>0</v>
      </c>
      <c r="AH27" s="28"/>
      <c r="AI27" s="12">
        <f t="shared" si="11"/>
        <v>0</v>
      </c>
    </row>
    <row r="28" spans="1:35" s="10" customFormat="1" ht="48" customHeight="1" x14ac:dyDescent="0.25">
      <c r="A28" s="116"/>
      <c r="B28" s="122"/>
      <c r="C28" s="48" t="s">
        <v>22</v>
      </c>
      <c r="D28" s="37">
        <f>SUM(J28,L28,N28,P28,R28,T28,V28,X28,Z28,AB28,AD28,AF28)</f>
        <v>222.10000000000002</v>
      </c>
      <c r="E28" s="29">
        <f t="shared" ref="E28:E33" si="15">J28+L28+N28+P28+R28+T28++V28+X28+Z28+AB28+AD28+AF28</f>
        <v>222.10000000000002</v>
      </c>
      <c r="F28" s="29">
        <f>G28</f>
        <v>186.10000000000002</v>
      </c>
      <c r="G28" s="29">
        <f>SUM(K28,M28,O28,Q28,S28,U28,W28,Y28,AA28,AC28,AE28,AG28)</f>
        <v>186.10000000000002</v>
      </c>
      <c r="H28" s="29">
        <f t="shared" si="7"/>
        <v>83.791085096803243</v>
      </c>
      <c r="I28" s="29">
        <f t="shared" si="8"/>
        <v>83.791085096803243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2.9</v>
      </c>
      <c r="Q28" s="30">
        <v>2.9</v>
      </c>
      <c r="R28" s="30">
        <v>68</v>
      </c>
      <c r="S28" s="30">
        <v>68</v>
      </c>
      <c r="T28" s="30">
        <v>12</v>
      </c>
      <c r="U28" s="33">
        <v>12</v>
      </c>
      <c r="V28" s="30">
        <v>12</v>
      </c>
      <c r="W28" s="30">
        <v>12</v>
      </c>
      <c r="X28" s="30">
        <v>12</v>
      </c>
      <c r="Y28" s="30">
        <v>12</v>
      </c>
      <c r="Z28" s="30">
        <v>79.2</v>
      </c>
      <c r="AA28" s="30">
        <v>79.2</v>
      </c>
      <c r="AB28" s="30">
        <v>12</v>
      </c>
      <c r="AC28" s="30">
        <v>0</v>
      </c>
      <c r="AD28" s="30">
        <v>12</v>
      </c>
      <c r="AE28" s="30">
        <v>0</v>
      </c>
      <c r="AF28" s="30">
        <v>12</v>
      </c>
      <c r="AG28" s="30">
        <v>0</v>
      </c>
      <c r="AH28" s="28"/>
      <c r="AI28" s="12">
        <f t="shared" si="11"/>
        <v>-36</v>
      </c>
    </row>
    <row r="29" spans="1:35" s="11" customFormat="1" ht="38.25" customHeight="1" x14ac:dyDescent="0.25">
      <c r="A29" s="117"/>
      <c r="B29" s="123"/>
      <c r="C29" s="48" t="s">
        <v>21</v>
      </c>
      <c r="D29" s="37">
        <f>SUM(J29,L29,N29,P29,R29,T29,V29,X29,Z29,AB29,AD29,AF29)</f>
        <v>55.600000000000023</v>
      </c>
      <c r="E29" s="29">
        <f t="shared" si="15"/>
        <v>55.600000000000023</v>
      </c>
      <c r="F29" s="37">
        <v>55.6</v>
      </c>
      <c r="G29" s="37">
        <f>SUM(K29,M29,O29,Q29,S29,U29,W29,Y29,AA29,AC29,AE29,AG29)</f>
        <v>51.599999999999994</v>
      </c>
      <c r="H29" s="29">
        <f t="shared" si="7"/>
        <v>92.805755395683406</v>
      </c>
      <c r="I29" s="29">
        <f t="shared" si="8"/>
        <v>92.805755395683406</v>
      </c>
      <c r="J29" s="33">
        <v>0</v>
      </c>
      <c r="K29" s="33">
        <v>0</v>
      </c>
      <c r="L29" s="33">
        <v>0</v>
      </c>
      <c r="M29" s="33">
        <v>0</v>
      </c>
      <c r="N29" s="33">
        <v>9.4</v>
      </c>
      <c r="O29" s="33">
        <v>9.4</v>
      </c>
      <c r="P29" s="33">
        <v>9.8000000000000007</v>
      </c>
      <c r="Q29" s="33">
        <v>7.4</v>
      </c>
      <c r="R29" s="33">
        <v>14.7</v>
      </c>
      <c r="S29" s="33">
        <v>14.8</v>
      </c>
      <c r="T29" s="33">
        <v>0.7</v>
      </c>
      <c r="U29" s="33">
        <v>0.8</v>
      </c>
      <c r="V29" s="33">
        <v>0.7</v>
      </c>
      <c r="W29" s="33">
        <v>0.8</v>
      </c>
      <c r="X29" s="33">
        <v>0.7</v>
      </c>
      <c r="Y29" s="33">
        <v>0.8</v>
      </c>
      <c r="Z29" s="33">
        <v>17.5</v>
      </c>
      <c r="AA29" s="33">
        <v>17.600000000000001</v>
      </c>
      <c r="AB29" s="33">
        <v>0.7</v>
      </c>
      <c r="AC29" s="33">
        <v>0</v>
      </c>
      <c r="AD29" s="33">
        <v>0.7</v>
      </c>
      <c r="AE29" s="33">
        <v>0</v>
      </c>
      <c r="AF29" s="33">
        <v>0.7</v>
      </c>
      <c r="AG29" s="33">
        <v>0</v>
      </c>
      <c r="AH29" s="31"/>
      <c r="AI29" s="12">
        <f t="shared" si="11"/>
        <v>-4.0000000000000284</v>
      </c>
    </row>
    <row r="30" spans="1:35" s="10" customFormat="1" ht="21" customHeight="1" x14ac:dyDescent="0.25">
      <c r="A30" s="115" t="s">
        <v>35</v>
      </c>
      <c r="B30" s="118" t="s">
        <v>71</v>
      </c>
      <c r="C30" s="47" t="s">
        <v>20</v>
      </c>
      <c r="D30" s="34">
        <f>D32+D33+D31</f>
        <v>17366.836000000003</v>
      </c>
      <c r="E30" s="26">
        <f>E32+E33+E31</f>
        <v>17366.836000000003</v>
      </c>
      <c r="F30" s="26">
        <f>F32+F33+F31</f>
        <v>17366.834999999999</v>
      </c>
      <c r="G30" s="26">
        <f>G32+G33+G31</f>
        <v>17366.835999999999</v>
      </c>
      <c r="H30" s="26">
        <f t="shared" si="7"/>
        <v>99.999999999999972</v>
      </c>
      <c r="I30" s="26">
        <f t="shared" si="8"/>
        <v>99.999999999999972</v>
      </c>
      <c r="J30" s="26">
        <f t="shared" ref="J30:AG30" si="16">J32+J33+J31</f>
        <v>0</v>
      </c>
      <c r="K30" s="26">
        <f t="shared" si="16"/>
        <v>0</v>
      </c>
      <c r="L30" s="26">
        <f t="shared" si="16"/>
        <v>0</v>
      </c>
      <c r="M30" s="26">
        <f t="shared" si="16"/>
        <v>0</v>
      </c>
      <c r="N30" s="26">
        <f t="shared" si="16"/>
        <v>1486.9740000000002</v>
      </c>
      <c r="O30" s="26">
        <f t="shared" si="16"/>
        <v>1486.9690000000001</v>
      </c>
      <c r="P30" s="26">
        <f t="shared" si="16"/>
        <v>1549.999</v>
      </c>
      <c r="Q30" s="26">
        <f t="shared" si="16"/>
        <v>1550</v>
      </c>
      <c r="R30" s="26">
        <f t="shared" si="16"/>
        <v>3398.5020000000004</v>
      </c>
      <c r="S30" s="26">
        <f t="shared" si="16"/>
        <v>3398.5</v>
      </c>
      <c r="T30" s="26">
        <f t="shared" si="16"/>
        <v>2571.6530000000002</v>
      </c>
      <c r="U30" s="34">
        <f t="shared" si="16"/>
        <v>2571.6529999999998</v>
      </c>
      <c r="V30" s="26">
        <f t="shared" si="16"/>
        <v>2611.7080000000001</v>
      </c>
      <c r="W30" s="26">
        <f t="shared" si="16"/>
        <v>2611.7139999999999</v>
      </c>
      <c r="X30" s="26">
        <f t="shared" si="16"/>
        <v>0</v>
      </c>
      <c r="Y30" s="26">
        <f t="shared" si="16"/>
        <v>0</v>
      </c>
      <c r="Z30" s="26">
        <f t="shared" si="16"/>
        <v>5748</v>
      </c>
      <c r="AA30" s="26">
        <f t="shared" si="16"/>
        <v>5748</v>
      </c>
      <c r="AB30" s="26">
        <f t="shared" si="16"/>
        <v>0</v>
      </c>
      <c r="AC30" s="26">
        <f t="shared" si="16"/>
        <v>0</v>
      </c>
      <c r="AD30" s="26">
        <f t="shared" si="16"/>
        <v>0</v>
      </c>
      <c r="AE30" s="26">
        <f t="shared" si="16"/>
        <v>0</v>
      </c>
      <c r="AF30" s="26">
        <f t="shared" si="16"/>
        <v>0</v>
      </c>
      <c r="AG30" s="26">
        <f t="shared" si="16"/>
        <v>0</v>
      </c>
      <c r="AH30" s="28"/>
      <c r="AI30" s="12">
        <f t="shared" si="11"/>
        <v>0</v>
      </c>
    </row>
    <row r="31" spans="1:35" s="10" customFormat="1" ht="34.5" customHeight="1" x14ac:dyDescent="0.25">
      <c r="A31" s="116"/>
      <c r="B31" s="119"/>
      <c r="C31" s="48" t="s">
        <v>34</v>
      </c>
      <c r="D31" s="37">
        <f>SUM(J31,L31,N31,P31,R31,T31,V31,X31,Z31,AB31,AD31,AF31)</f>
        <v>6637.6170000000002</v>
      </c>
      <c r="E31" s="37">
        <f t="shared" si="15"/>
        <v>6637.6170000000002</v>
      </c>
      <c r="F31" s="37">
        <v>6637.607</v>
      </c>
      <c r="G31" s="37">
        <f>SUM(K31,M31,O31,Q31,S31,U31,W31,Y31,AA31,AC31,AE31,AG31)</f>
        <v>6637.6200000000008</v>
      </c>
      <c r="H31" s="29">
        <f t="shared" si="7"/>
        <v>100.00004519694343</v>
      </c>
      <c r="I31" s="29">
        <f t="shared" si="8"/>
        <v>100.00004519694343</v>
      </c>
      <c r="J31" s="29">
        <v>0</v>
      </c>
      <c r="K31" s="29">
        <v>0</v>
      </c>
      <c r="L31" s="29">
        <v>0</v>
      </c>
      <c r="M31" s="29">
        <v>0</v>
      </c>
      <c r="N31" s="29">
        <v>568.322</v>
      </c>
      <c r="O31" s="29">
        <v>568.32000000000005</v>
      </c>
      <c r="P31" s="29">
        <v>592.41</v>
      </c>
      <c r="Q31" s="29">
        <v>592.41</v>
      </c>
      <c r="R31" s="29">
        <v>1298.9100000000001</v>
      </c>
      <c r="S31" s="29">
        <v>1298.9100000000001</v>
      </c>
      <c r="T31" s="29">
        <v>982.89</v>
      </c>
      <c r="U31" s="37">
        <v>982.89</v>
      </c>
      <c r="V31" s="29">
        <v>998.19500000000005</v>
      </c>
      <c r="W31" s="29">
        <v>998.2</v>
      </c>
      <c r="X31" s="29">
        <v>0</v>
      </c>
      <c r="Y31" s="29">
        <v>0</v>
      </c>
      <c r="Z31" s="29">
        <v>2196.89</v>
      </c>
      <c r="AA31" s="29">
        <v>2196.89</v>
      </c>
      <c r="AB31" s="29">
        <v>0</v>
      </c>
      <c r="AC31" s="29">
        <v>0</v>
      </c>
      <c r="AD31" s="29">
        <v>0</v>
      </c>
      <c r="AE31" s="29">
        <v>0</v>
      </c>
      <c r="AF31" s="29">
        <v>0</v>
      </c>
      <c r="AG31" s="29">
        <v>0</v>
      </c>
      <c r="AH31" s="28"/>
      <c r="AI31" s="12">
        <f t="shared" si="11"/>
        <v>3.0000000006111804E-3</v>
      </c>
    </row>
    <row r="32" spans="1:35" s="10" customFormat="1" ht="45" customHeight="1" x14ac:dyDescent="0.25">
      <c r="A32" s="116"/>
      <c r="B32" s="119"/>
      <c r="C32" s="48" t="s">
        <v>22</v>
      </c>
      <c r="D32" s="37">
        <f>SUM(J32,L32,N32,P32,R32,T32,V32,X32,Z32,AB32,AD32,AF32)</f>
        <v>10381.886</v>
      </c>
      <c r="E32" s="29">
        <f t="shared" si="15"/>
        <v>10381.886</v>
      </c>
      <c r="F32" s="37">
        <v>10381.892</v>
      </c>
      <c r="G32" s="37">
        <f>SUM(K32,M32,O32,Q32,S32,U32,W32,Y32,AA32,AC32,AE32,AG32)</f>
        <v>10381.879999999999</v>
      </c>
      <c r="H32" s="29">
        <f t="shared" si="7"/>
        <v>99.999942207032504</v>
      </c>
      <c r="I32" s="29">
        <f t="shared" si="8"/>
        <v>99.999942207032504</v>
      </c>
      <c r="J32" s="30">
        <v>0</v>
      </c>
      <c r="K32" s="30">
        <v>0</v>
      </c>
      <c r="L32" s="30">
        <v>0</v>
      </c>
      <c r="M32" s="30">
        <v>0</v>
      </c>
      <c r="N32" s="30">
        <v>888.91300000000001</v>
      </c>
      <c r="O32" s="30">
        <v>888.91</v>
      </c>
      <c r="P32" s="30">
        <v>926.58900000000006</v>
      </c>
      <c r="Q32" s="30">
        <v>926.59</v>
      </c>
      <c r="R32" s="30">
        <v>2031.6220000000001</v>
      </c>
      <c r="S32" s="30">
        <v>2031.62</v>
      </c>
      <c r="T32" s="30">
        <v>1537.3330000000001</v>
      </c>
      <c r="U32" s="33">
        <v>1537.33</v>
      </c>
      <c r="V32" s="30">
        <v>1561.279</v>
      </c>
      <c r="W32" s="30">
        <v>1561.28</v>
      </c>
      <c r="X32" s="30">
        <v>0</v>
      </c>
      <c r="Y32" s="30">
        <v>0</v>
      </c>
      <c r="Z32" s="30">
        <v>3436.15</v>
      </c>
      <c r="AA32" s="30">
        <v>3436.15</v>
      </c>
      <c r="AB32" s="30">
        <v>0</v>
      </c>
      <c r="AC32" s="30">
        <v>0</v>
      </c>
      <c r="AD32" s="30">
        <v>0</v>
      </c>
      <c r="AE32" s="30">
        <v>0</v>
      </c>
      <c r="AF32" s="30">
        <v>0</v>
      </c>
      <c r="AG32" s="30">
        <v>0</v>
      </c>
      <c r="AH32" s="28"/>
      <c r="AI32" s="12">
        <f t="shared" si="11"/>
        <v>-6.0000000012223609E-3</v>
      </c>
    </row>
    <row r="33" spans="1:35" s="11" customFormat="1" ht="75" customHeight="1" x14ac:dyDescent="0.25">
      <c r="A33" s="117"/>
      <c r="B33" s="120"/>
      <c r="C33" s="48" t="s">
        <v>21</v>
      </c>
      <c r="D33" s="37">
        <f>SUM(J33,L33,N33,P33,R33,T33,V33,X33,Z33,AB33,AD33,AF33)</f>
        <v>347.33300000000003</v>
      </c>
      <c r="E33" s="29">
        <f t="shared" si="15"/>
        <v>347.33300000000003</v>
      </c>
      <c r="F33" s="37">
        <v>347.33600000000001</v>
      </c>
      <c r="G33" s="37">
        <f>SUM(K33,M33,O33,Q33,S33,U33,W33,Y33,AA33,AC33,AE33,AG33)</f>
        <v>347.33600000000001</v>
      </c>
      <c r="H33" s="29">
        <f t="shared" si="7"/>
        <v>100.00086372443735</v>
      </c>
      <c r="I33" s="29">
        <f t="shared" si="8"/>
        <v>100.00086372443735</v>
      </c>
      <c r="J33" s="33">
        <v>0</v>
      </c>
      <c r="K33" s="33">
        <v>0</v>
      </c>
      <c r="L33" s="33">
        <v>0</v>
      </c>
      <c r="M33" s="33">
        <v>0</v>
      </c>
      <c r="N33" s="33">
        <v>29.739000000000001</v>
      </c>
      <c r="O33" s="33">
        <v>29.739000000000001</v>
      </c>
      <c r="P33" s="33">
        <v>31</v>
      </c>
      <c r="Q33" s="33">
        <v>31</v>
      </c>
      <c r="R33" s="33">
        <v>67.97</v>
      </c>
      <c r="S33" s="33">
        <v>67.97</v>
      </c>
      <c r="T33" s="33">
        <v>51.43</v>
      </c>
      <c r="U33" s="33">
        <v>51.433</v>
      </c>
      <c r="V33" s="33">
        <v>52.234000000000002</v>
      </c>
      <c r="W33" s="33">
        <v>52.234000000000002</v>
      </c>
      <c r="X33" s="33">
        <v>0</v>
      </c>
      <c r="Y33" s="33">
        <v>0</v>
      </c>
      <c r="Z33" s="33">
        <v>114.96</v>
      </c>
      <c r="AA33" s="33">
        <v>114.96</v>
      </c>
      <c r="AB33" s="33">
        <v>0</v>
      </c>
      <c r="AC33" s="33">
        <v>0</v>
      </c>
      <c r="AD33" s="33">
        <v>0</v>
      </c>
      <c r="AE33" s="33">
        <v>0</v>
      </c>
      <c r="AF33" s="33">
        <v>0</v>
      </c>
      <c r="AG33" s="33">
        <v>0</v>
      </c>
      <c r="AH33" s="31"/>
      <c r="AI33" s="12">
        <f t="shared" si="11"/>
        <v>2.9999999999859028E-3</v>
      </c>
    </row>
    <row r="34" spans="1:35" s="11" customFormat="1" ht="28.5" customHeight="1" x14ac:dyDescent="0.25">
      <c r="A34" s="124" t="s">
        <v>31</v>
      </c>
      <c r="B34" s="103" t="s">
        <v>43</v>
      </c>
      <c r="C34" s="45" t="s">
        <v>20</v>
      </c>
      <c r="D34" s="34">
        <f>D37+D36+D35</f>
        <v>632070.37099999993</v>
      </c>
      <c r="E34" s="26">
        <f>E37+E36</f>
        <v>630385.37099999993</v>
      </c>
      <c r="F34" s="26">
        <f>F37+F36</f>
        <v>610914.56700000004</v>
      </c>
      <c r="G34" s="26">
        <f>G37+G36</f>
        <v>450299.70799999993</v>
      </c>
      <c r="H34" s="26">
        <f t="shared" si="7"/>
        <v>71.242021246396945</v>
      </c>
      <c r="I34" s="26">
        <f t="shared" si="8"/>
        <v>71.432448897993211</v>
      </c>
      <c r="J34" s="27">
        <f>J37+J36</f>
        <v>34614.751000000004</v>
      </c>
      <c r="K34" s="27">
        <f t="shared" ref="K34:AG34" si="17">K37+K36</f>
        <v>20016.370999999996</v>
      </c>
      <c r="L34" s="27">
        <f t="shared" si="17"/>
        <v>37216.591</v>
      </c>
      <c r="M34" s="27">
        <f t="shared" si="17"/>
        <v>30273.255000000001</v>
      </c>
      <c r="N34" s="27">
        <f t="shared" si="17"/>
        <v>154920.65099999998</v>
      </c>
      <c r="O34" s="27">
        <f t="shared" si="17"/>
        <v>101451.46899999998</v>
      </c>
      <c r="P34" s="27">
        <f t="shared" si="17"/>
        <v>52445.604000000007</v>
      </c>
      <c r="Q34" s="27">
        <f t="shared" si="17"/>
        <v>40002.182999999997</v>
      </c>
      <c r="R34" s="27">
        <f t="shared" si="17"/>
        <v>35233.458999999995</v>
      </c>
      <c r="S34" s="27">
        <f t="shared" si="17"/>
        <v>36653.264000000003</v>
      </c>
      <c r="T34" s="27">
        <f t="shared" si="17"/>
        <v>41006.781999999999</v>
      </c>
      <c r="U34" s="35">
        <f t="shared" si="17"/>
        <v>44417.154000000002</v>
      </c>
      <c r="V34" s="27">
        <f t="shared" si="17"/>
        <v>63060.172999999995</v>
      </c>
      <c r="W34" s="27">
        <f t="shared" si="17"/>
        <v>57378.370999999999</v>
      </c>
      <c r="X34" s="27">
        <f t="shared" si="17"/>
        <v>54619.336000000003</v>
      </c>
      <c r="Y34" s="27">
        <f t="shared" si="17"/>
        <v>41725.26400000001</v>
      </c>
      <c r="Z34" s="27">
        <f t="shared" si="17"/>
        <v>33587.571000000004</v>
      </c>
      <c r="AA34" s="27">
        <f t="shared" si="17"/>
        <v>78382.377000000008</v>
      </c>
      <c r="AB34" s="27">
        <f t="shared" si="17"/>
        <v>30117.618999999999</v>
      </c>
      <c r="AC34" s="27">
        <f t="shared" si="17"/>
        <v>0</v>
      </c>
      <c r="AD34" s="27">
        <f t="shared" si="17"/>
        <v>25377.856</v>
      </c>
      <c r="AE34" s="27">
        <f t="shared" si="17"/>
        <v>0</v>
      </c>
      <c r="AF34" s="27">
        <f t="shared" si="17"/>
        <v>68184.978000000003</v>
      </c>
      <c r="AG34" s="27">
        <f t="shared" si="17"/>
        <v>0</v>
      </c>
      <c r="AH34" s="28"/>
      <c r="AI34" s="12">
        <f t="shared" si="11"/>
        <v>-181770.663</v>
      </c>
    </row>
    <row r="35" spans="1:35" s="11" customFormat="1" ht="28.5" customHeight="1" x14ac:dyDescent="0.25">
      <c r="A35" s="125"/>
      <c r="B35" s="104"/>
      <c r="C35" s="48" t="s">
        <v>22</v>
      </c>
      <c r="D35" s="37">
        <f>SUM(J35,L35,N35,P35,R35,T35,V35,X35,Z35,AB35,AD35,AF35)</f>
        <v>1685</v>
      </c>
      <c r="E35" s="29">
        <f>J35+L35+N35+P35+R35+T35+V35+X35+Z35+AB35+AD35+AF35</f>
        <v>1685</v>
      </c>
      <c r="F35" s="29">
        <v>1685</v>
      </c>
      <c r="G35" s="29">
        <f>SUM(K35,M35,O35,Q35,S35,U35,W35,Y35,AA35,AC35,AE35,AG35)</f>
        <v>1203.3</v>
      </c>
      <c r="H35" s="29">
        <f t="shared" ref="H35:H50" si="18">IFERROR(G35/D35*100,0)</f>
        <v>71.412462908011861</v>
      </c>
      <c r="I35" s="29">
        <f t="shared" ref="I35:I50" si="19">IFERROR(G35/E35*100,0)</f>
        <v>71.412462908011861</v>
      </c>
      <c r="J35" s="30">
        <f>J76</f>
        <v>0</v>
      </c>
      <c r="K35" s="30">
        <f t="shared" ref="K35:AG35" si="20">K76</f>
        <v>0</v>
      </c>
      <c r="L35" s="30">
        <f t="shared" si="20"/>
        <v>0</v>
      </c>
      <c r="M35" s="30">
        <f t="shared" si="20"/>
        <v>0</v>
      </c>
      <c r="N35" s="30">
        <f t="shared" si="20"/>
        <v>0</v>
      </c>
      <c r="O35" s="30">
        <f t="shared" si="20"/>
        <v>0</v>
      </c>
      <c r="P35" s="30">
        <f t="shared" si="20"/>
        <v>664.5</v>
      </c>
      <c r="Q35" s="30">
        <f t="shared" si="20"/>
        <v>664.5</v>
      </c>
      <c r="R35" s="30">
        <f t="shared" si="20"/>
        <v>538.79999999999995</v>
      </c>
      <c r="S35" s="30">
        <f t="shared" si="20"/>
        <v>538.79999999999995</v>
      </c>
      <c r="T35" s="30">
        <f t="shared" si="20"/>
        <v>0</v>
      </c>
      <c r="U35" s="33">
        <f t="shared" si="20"/>
        <v>0</v>
      </c>
      <c r="V35" s="30">
        <f t="shared" si="20"/>
        <v>0</v>
      </c>
      <c r="W35" s="30">
        <f t="shared" si="20"/>
        <v>0</v>
      </c>
      <c r="X35" s="30">
        <f t="shared" si="20"/>
        <v>0</v>
      </c>
      <c r="Y35" s="30">
        <f t="shared" si="20"/>
        <v>0</v>
      </c>
      <c r="Z35" s="30">
        <f t="shared" si="20"/>
        <v>0</v>
      </c>
      <c r="AA35" s="30">
        <f t="shared" si="20"/>
        <v>0</v>
      </c>
      <c r="AB35" s="30">
        <f t="shared" si="20"/>
        <v>0</v>
      </c>
      <c r="AC35" s="30">
        <f t="shared" si="20"/>
        <v>0</v>
      </c>
      <c r="AD35" s="30">
        <f t="shared" si="20"/>
        <v>0</v>
      </c>
      <c r="AE35" s="30">
        <f t="shared" si="20"/>
        <v>0</v>
      </c>
      <c r="AF35" s="30">
        <f t="shared" si="20"/>
        <v>481.7</v>
      </c>
      <c r="AG35" s="30">
        <f t="shared" si="20"/>
        <v>0</v>
      </c>
      <c r="AH35" s="28"/>
      <c r="AI35" s="12"/>
    </row>
    <row r="36" spans="1:35" s="14" customFormat="1" ht="55.5" customHeight="1" x14ac:dyDescent="0.25">
      <c r="A36" s="125"/>
      <c r="B36" s="104"/>
      <c r="C36" s="46" t="s">
        <v>21</v>
      </c>
      <c r="D36" s="37">
        <f>SUM(J36,L36,N36,P36,R36,T36,V36,X36,Z36,AB36,AD36,AF36)</f>
        <v>597687.20199999993</v>
      </c>
      <c r="E36" s="37">
        <f>J36+L36+N36+P36+R36+T36+V36+X36+Z36+AB36+AD36+AF36</f>
        <v>597687.20199999993</v>
      </c>
      <c r="F36" s="37">
        <v>596313.13699999999</v>
      </c>
      <c r="G36" s="37">
        <f>SUM(K36,M36,O36,Q36,S36,U36,W36,Y36,AA36,AC36,AE36,AG36)</f>
        <v>435698.27799999993</v>
      </c>
      <c r="H36" s="37">
        <f t="shared" si="18"/>
        <v>72.89737450326065</v>
      </c>
      <c r="I36" s="37">
        <f t="shared" si="19"/>
        <v>72.89737450326065</v>
      </c>
      <c r="J36" s="33">
        <f>J39+J70+J77</f>
        <v>31904.598000000002</v>
      </c>
      <c r="K36" s="33">
        <f t="shared" ref="K36:AG36" si="21">K39+K70+K77</f>
        <v>19293.159999999996</v>
      </c>
      <c r="L36" s="33">
        <f t="shared" si="21"/>
        <v>35158.641000000003</v>
      </c>
      <c r="M36" s="33">
        <f t="shared" si="21"/>
        <v>29081.023000000001</v>
      </c>
      <c r="N36" s="33">
        <f t="shared" si="21"/>
        <v>152387.041</v>
      </c>
      <c r="O36" s="33">
        <f t="shared" si="21"/>
        <v>99854.048999999985</v>
      </c>
      <c r="P36" s="33">
        <f t="shared" si="21"/>
        <v>48820.855000000003</v>
      </c>
      <c r="Q36" s="33">
        <f t="shared" si="21"/>
        <v>37866.860999999997</v>
      </c>
      <c r="R36" s="33">
        <f t="shared" si="21"/>
        <v>33548.795999999995</v>
      </c>
      <c r="S36" s="33">
        <f t="shared" si="21"/>
        <v>34495.373</v>
      </c>
      <c r="T36" s="33">
        <f t="shared" si="21"/>
        <v>39012.54</v>
      </c>
      <c r="U36" s="33">
        <f t="shared" si="21"/>
        <v>42211.781999999999</v>
      </c>
      <c r="V36" s="33">
        <f t="shared" si="21"/>
        <v>60260.496999999996</v>
      </c>
      <c r="W36" s="33">
        <f t="shared" si="21"/>
        <v>54890.031999999999</v>
      </c>
      <c r="X36" s="33">
        <f t="shared" si="21"/>
        <v>53080.502</v>
      </c>
      <c r="Y36" s="33">
        <f t="shared" si="21"/>
        <v>40981.061000000009</v>
      </c>
      <c r="Z36" s="33">
        <f t="shared" si="21"/>
        <v>32020.427000000003</v>
      </c>
      <c r="AA36" s="33">
        <f t="shared" si="21"/>
        <v>77024.937000000005</v>
      </c>
      <c r="AB36" s="33">
        <f t="shared" si="21"/>
        <v>27985.440999999999</v>
      </c>
      <c r="AC36" s="33">
        <f t="shared" si="21"/>
        <v>0</v>
      </c>
      <c r="AD36" s="33">
        <f t="shared" si="21"/>
        <v>23024.865000000002</v>
      </c>
      <c r="AE36" s="33">
        <f t="shared" si="21"/>
        <v>0</v>
      </c>
      <c r="AF36" s="33">
        <f t="shared" si="21"/>
        <v>60482.999000000003</v>
      </c>
      <c r="AG36" s="33">
        <f t="shared" si="21"/>
        <v>0</v>
      </c>
      <c r="AH36" s="36"/>
      <c r="AI36" s="12">
        <f t="shared" si="11"/>
        <v>-161988.924</v>
      </c>
    </row>
    <row r="37" spans="1:35" s="14" customFormat="1" ht="37.5" customHeight="1" x14ac:dyDescent="0.25">
      <c r="A37" s="116"/>
      <c r="B37" s="104"/>
      <c r="C37" s="46" t="s">
        <v>37</v>
      </c>
      <c r="D37" s="37">
        <f>SUM(J37,L37,N37,P37,R37,T37,V37,X37,Z37,AB37,AD37,AF37)</f>
        <v>32698.169000000002</v>
      </c>
      <c r="E37" s="37">
        <f>J37+L37+N37+P37+R37+T37+V37+X37+Z37+AB37+AD37+AF37</f>
        <v>32698.169000000002</v>
      </c>
      <c r="F37" s="37">
        <f>G37</f>
        <v>14601.43</v>
      </c>
      <c r="G37" s="37">
        <f>SUM(K37,M37,O37,Q37,S37,U37,W37,Y37,AA37,AC37,AE37,AG37)</f>
        <v>14601.43</v>
      </c>
      <c r="H37" s="37">
        <f t="shared" si="18"/>
        <v>44.655191549104785</v>
      </c>
      <c r="I37" s="37">
        <f t="shared" si="19"/>
        <v>44.655191549104785</v>
      </c>
      <c r="J37" s="33">
        <f>J40</f>
        <v>2710.1529999999998</v>
      </c>
      <c r="K37" s="33">
        <f t="shared" ref="K37:AG37" si="22">K40</f>
        <v>723.21100000000001</v>
      </c>
      <c r="L37" s="33">
        <f t="shared" si="22"/>
        <v>2057.9499999999998</v>
      </c>
      <c r="M37" s="33">
        <f t="shared" si="22"/>
        <v>1192.232</v>
      </c>
      <c r="N37" s="33">
        <f t="shared" si="22"/>
        <v>2533.61</v>
      </c>
      <c r="O37" s="33">
        <f t="shared" si="22"/>
        <v>1597.42</v>
      </c>
      <c r="P37" s="33">
        <f t="shared" si="22"/>
        <v>3624.7489999999998</v>
      </c>
      <c r="Q37" s="33">
        <f t="shared" si="22"/>
        <v>2135.3220000000001</v>
      </c>
      <c r="R37" s="33">
        <f t="shared" si="22"/>
        <v>1684.663</v>
      </c>
      <c r="S37" s="33">
        <f t="shared" si="22"/>
        <v>2157.8910000000001</v>
      </c>
      <c r="T37" s="33">
        <f t="shared" si="22"/>
        <v>1994.2419999999997</v>
      </c>
      <c r="U37" s="33">
        <f t="shared" si="22"/>
        <v>2205.3719999999998</v>
      </c>
      <c r="V37" s="33">
        <f t="shared" si="22"/>
        <v>2799.6760000000004</v>
      </c>
      <c r="W37" s="33">
        <f t="shared" si="22"/>
        <v>2488.3389999999999</v>
      </c>
      <c r="X37" s="33">
        <f t="shared" si="22"/>
        <v>1538.8339999999998</v>
      </c>
      <c r="Y37" s="33">
        <f t="shared" si="22"/>
        <v>744.20299999999997</v>
      </c>
      <c r="Z37" s="33">
        <f t="shared" si="22"/>
        <v>1567.144</v>
      </c>
      <c r="AA37" s="33">
        <f t="shared" si="22"/>
        <v>1357.4399999999998</v>
      </c>
      <c r="AB37" s="33">
        <f t="shared" si="22"/>
        <v>2132.1779999999999</v>
      </c>
      <c r="AC37" s="33">
        <f t="shared" si="22"/>
        <v>0</v>
      </c>
      <c r="AD37" s="33">
        <f t="shared" si="22"/>
        <v>2352.991</v>
      </c>
      <c r="AE37" s="33">
        <f t="shared" si="22"/>
        <v>0</v>
      </c>
      <c r="AF37" s="33">
        <f t="shared" si="22"/>
        <v>7701.9789999999994</v>
      </c>
      <c r="AG37" s="33">
        <f t="shared" si="22"/>
        <v>0</v>
      </c>
      <c r="AH37" s="36"/>
      <c r="AI37" s="12">
        <f t="shared" si="11"/>
        <v>-18096.739000000001</v>
      </c>
    </row>
    <row r="38" spans="1:35" s="11" customFormat="1" ht="30.75" customHeight="1" x14ac:dyDescent="0.25">
      <c r="A38" s="124"/>
      <c r="B38" s="126" t="s">
        <v>44</v>
      </c>
      <c r="C38" s="47" t="s">
        <v>20</v>
      </c>
      <c r="D38" s="34">
        <f>D40+D39</f>
        <v>590591.29099999985</v>
      </c>
      <c r="E38" s="26">
        <f>E40+E39</f>
        <v>590591.29099999985</v>
      </c>
      <c r="F38" s="26">
        <f>F40+F39</f>
        <v>429959.88899999991</v>
      </c>
      <c r="G38" s="26">
        <f>G40+G39</f>
        <v>429959.88899999991</v>
      </c>
      <c r="H38" s="26">
        <f t="shared" si="18"/>
        <v>72.801596561301139</v>
      </c>
      <c r="I38" s="26">
        <f t="shared" si="19"/>
        <v>72.801596561301139</v>
      </c>
      <c r="J38" s="27">
        <f>J40+J39</f>
        <v>22309.550999999999</v>
      </c>
      <c r="K38" s="27">
        <f t="shared" ref="K38:AG38" si="23">K40+K39</f>
        <v>9909.5429999999978</v>
      </c>
      <c r="L38" s="27">
        <f t="shared" si="23"/>
        <v>34023.966</v>
      </c>
      <c r="M38" s="27">
        <f t="shared" si="23"/>
        <v>27800.396000000001</v>
      </c>
      <c r="N38" s="27">
        <f t="shared" si="23"/>
        <v>153533.06099999999</v>
      </c>
      <c r="O38" s="27">
        <f t="shared" si="23"/>
        <v>100612.95899999999</v>
      </c>
      <c r="P38" s="27">
        <f t="shared" si="23"/>
        <v>44892.864000000001</v>
      </c>
      <c r="Q38" s="27">
        <f t="shared" si="23"/>
        <v>36963.214</v>
      </c>
      <c r="R38" s="27">
        <f t="shared" si="23"/>
        <v>33834.758999999998</v>
      </c>
      <c r="S38" s="27">
        <f t="shared" si="23"/>
        <v>36335.264000000003</v>
      </c>
      <c r="T38" s="27">
        <f t="shared" si="23"/>
        <v>41006.781999999999</v>
      </c>
      <c r="U38" s="35">
        <f t="shared" si="23"/>
        <v>42732.774000000005</v>
      </c>
      <c r="V38" s="27">
        <f t="shared" si="23"/>
        <v>63060.172999999995</v>
      </c>
      <c r="W38" s="27">
        <f t="shared" si="23"/>
        <v>56066.468000000001</v>
      </c>
      <c r="X38" s="27">
        <f t="shared" si="23"/>
        <v>53124.536</v>
      </c>
      <c r="Y38" s="27">
        <f t="shared" si="23"/>
        <v>40804.894000000008</v>
      </c>
      <c r="Z38" s="27">
        <f t="shared" si="23"/>
        <v>33560.046000000002</v>
      </c>
      <c r="AA38" s="27">
        <f t="shared" si="23"/>
        <v>78734.377000000008</v>
      </c>
      <c r="AB38" s="27">
        <f t="shared" si="23"/>
        <v>27713.418999999998</v>
      </c>
      <c r="AC38" s="27">
        <f t="shared" si="23"/>
        <v>0</v>
      </c>
      <c r="AD38" s="27">
        <f t="shared" si="23"/>
        <v>25214.656000000003</v>
      </c>
      <c r="AE38" s="27">
        <f t="shared" si="23"/>
        <v>0</v>
      </c>
      <c r="AF38" s="27">
        <f t="shared" si="23"/>
        <v>58317.478000000003</v>
      </c>
      <c r="AG38" s="27">
        <f t="shared" si="23"/>
        <v>0</v>
      </c>
      <c r="AH38" s="28"/>
      <c r="AI38" s="12">
        <f t="shared" si="11"/>
        <v>-160631.40199999994</v>
      </c>
    </row>
    <row r="39" spans="1:35" s="11" customFormat="1" ht="54" customHeight="1" x14ac:dyDescent="0.25">
      <c r="A39" s="125"/>
      <c r="B39" s="127"/>
      <c r="C39" s="48" t="s">
        <v>21</v>
      </c>
      <c r="D39" s="37">
        <f>SUM(J39,L39,N39,P39,R39,T39,V39,X39,Z39,AB39,AD39,AF39)</f>
        <v>557893.12199999986</v>
      </c>
      <c r="E39" s="29">
        <f>J39+L39+N39+P39+R39+T39+V39+X39+Z39+AB39+AD39+AF39</f>
        <v>557893.12199999986</v>
      </c>
      <c r="F39" s="29">
        <f>G39</f>
        <v>415358.45899999992</v>
      </c>
      <c r="G39" s="29">
        <f>SUM(K39,M39,O39,Q39,S39,U39,W39,Y39,AA39,AC39,AE39,AG39)</f>
        <v>415358.45899999992</v>
      </c>
      <c r="H39" s="29">
        <f t="shared" si="18"/>
        <v>74.451260039015139</v>
      </c>
      <c r="I39" s="29">
        <f t="shared" si="19"/>
        <v>74.451260039015139</v>
      </c>
      <c r="J39" s="30">
        <f t="shared" ref="J39:AG39" si="24">J42+J45+J47+J49+J52+J54+J56+J58+J60+J63+J65+J67</f>
        <v>19599.398000000001</v>
      </c>
      <c r="K39" s="30">
        <f t="shared" si="24"/>
        <v>9186.3319999999985</v>
      </c>
      <c r="L39" s="30">
        <f t="shared" si="24"/>
        <v>31966.016</v>
      </c>
      <c r="M39" s="30">
        <f t="shared" si="24"/>
        <v>26608.164000000001</v>
      </c>
      <c r="N39" s="30">
        <f t="shared" si="24"/>
        <v>150999.451</v>
      </c>
      <c r="O39" s="30">
        <f t="shared" si="24"/>
        <v>99015.53899999999</v>
      </c>
      <c r="P39" s="30">
        <f t="shared" si="24"/>
        <v>41268.115000000005</v>
      </c>
      <c r="Q39" s="30">
        <f t="shared" si="24"/>
        <v>34827.892</v>
      </c>
      <c r="R39" s="30">
        <f t="shared" si="24"/>
        <v>32150.095999999998</v>
      </c>
      <c r="S39" s="30">
        <f t="shared" si="24"/>
        <v>34177.373</v>
      </c>
      <c r="T39" s="30">
        <f t="shared" si="24"/>
        <v>39012.54</v>
      </c>
      <c r="U39" s="33">
        <f t="shared" si="24"/>
        <v>40527.402000000002</v>
      </c>
      <c r="V39" s="30">
        <f t="shared" si="24"/>
        <v>60260.496999999996</v>
      </c>
      <c r="W39" s="30">
        <f t="shared" si="24"/>
        <v>53578.129000000001</v>
      </c>
      <c r="X39" s="30">
        <f t="shared" si="24"/>
        <v>51585.701999999997</v>
      </c>
      <c r="Y39" s="30">
        <f t="shared" si="24"/>
        <v>40060.691000000006</v>
      </c>
      <c r="Z39" s="30">
        <f t="shared" si="24"/>
        <v>31992.902000000002</v>
      </c>
      <c r="AA39" s="30">
        <f t="shared" si="24"/>
        <v>77376.937000000005</v>
      </c>
      <c r="AB39" s="30">
        <f t="shared" si="24"/>
        <v>25581.240999999998</v>
      </c>
      <c r="AC39" s="30">
        <f>AC42+AC45+AC47+AC49+AC52+AC54+AC56+AC58+AC60+AC63+AC65+AC67</f>
        <v>0</v>
      </c>
      <c r="AD39" s="30">
        <f t="shared" si="24"/>
        <v>22861.665000000001</v>
      </c>
      <c r="AE39" s="30">
        <f t="shared" si="24"/>
        <v>0</v>
      </c>
      <c r="AF39" s="30">
        <f t="shared" si="24"/>
        <v>50615.499000000003</v>
      </c>
      <c r="AG39" s="30">
        <f t="shared" si="24"/>
        <v>0</v>
      </c>
      <c r="AH39" s="28"/>
      <c r="AI39" s="12">
        <f t="shared" si="11"/>
        <v>-142534.66299999994</v>
      </c>
    </row>
    <row r="40" spans="1:35" s="11" customFormat="1" ht="46.5" customHeight="1" x14ac:dyDescent="0.25">
      <c r="A40" s="116"/>
      <c r="B40" s="127"/>
      <c r="C40" s="48" t="s">
        <v>37</v>
      </c>
      <c r="D40" s="37">
        <f>SUM(J40,L40,N40,P40,R40,T40,V40,X40,Z40,AB40,AD40,AF40)</f>
        <v>32698.169000000002</v>
      </c>
      <c r="E40" s="29">
        <f>J40+L40+N40+P40+R40+T40+V40+X40+Z40+AB40+AD40+AF40</f>
        <v>32698.169000000002</v>
      </c>
      <c r="F40" s="29">
        <f>G40</f>
        <v>14601.43</v>
      </c>
      <c r="G40" s="29">
        <f>SUM(K40,M40,O40,Q40,S40,U40,W40,Y40,AA40,AC40,AE40,AG40)</f>
        <v>14601.43</v>
      </c>
      <c r="H40" s="29">
        <f t="shared" si="18"/>
        <v>44.655191549104785</v>
      </c>
      <c r="I40" s="29">
        <f t="shared" si="19"/>
        <v>44.655191549104785</v>
      </c>
      <c r="J40" s="30">
        <f>J43+J50+J61</f>
        <v>2710.1529999999998</v>
      </c>
      <c r="K40" s="30">
        <f t="shared" ref="K40:AG40" si="25">K43+K50+K61</f>
        <v>723.21100000000001</v>
      </c>
      <c r="L40" s="30">
        <f t="shared" si="25"/>
        <v>2057.9499999999998</v>
      </c>
      <c r="M40" s="30">
        <f t="shared" si="25"/>
        <v>1192.232</v>
      </c>
      <c r="N40" s="30">
        <f t="shared" si="25"/>
        <v>2533.61</v>
      </c>
      <c r="O40" s="30">
        <f t="shared" si="25"/>
        <v>1597.42</v>
      </c>
      <c r="P40" s="30">
        <f t="shared" si="25"/>
        <v>3624.7489999999998</v>
      </c>
      <c r="Q40" s="30">
        <f t="shared" si="25"/>
        <v>2135.3220000000001</v>
      </c>
      <c r="R40" s="30">
        <f t="shared" si="25"/>
        <v>1684.663</v>
      </c>
      <c r="S40" s="30">
        <f t="shared" si="25"/>
        <v>2157.8910000000001</v>
      </c>
      <c r="T40" s="30">
        <f t="shared" si="25"/>
        <v>1994.2419999999997</v>
      </c>
      <c r="U40" s="33">
        <f t="shared" si="25"/>
        <v>2205.3719999999998</v>
      </c>
      <c r="V40" s="30">
        <f t="shared" si="25"/>
        <v>2799.6760000000004</v>
      </c>
      <c r="W40" s="30">
        <f t="shared" si="25"/>
        <v>2488.3389999999999</v>
      </c>
      <c r="X40" s="30">
        <f t="shared" si="25"/>
        <v>1538.8339999999998</v>
      </c>
      <c r="Y40" s="30">
        <f t="shared" si="25"/>
        <v>744.20299999999997</v>
      </c>
      <c r="Z40" s="30">
        <f t="shared" si="25"/>
        <v>1567.144</v>
      </c>
      <c r="AA40" s="30">
        <f t="shared" si="25"/>
        <v>1357.4399999999998</v>
      </c>
      <c r="AB40" s="30">
        <f t="shared" si="25"/>
        <v>2132.1779999999999</v>
      </c>
      <c r="AC40" s="30">
        <f t="shared" si="25"/>
        <v>0</v>
      </c>
      <c r="AD40" s="30">
        <f t="shared" si="25"/>
        <v>2352.991</v>
      </c>
      <c r="AE40" s="30">
        <f t="shared" si="25"/>
        <v>0</v>
      </c>
      <c r="AF40" s="30">
        <f t="shared" si="25"/>
        <v>7701.9789999999994</v>
      </c>
      <c r="AG40" s="30">
        <f t="shared" si="25"/>
        <v>0</v>
      </c>
      <c r="AH40" s="28"/>
      <c r="AI40" s="12">
        <f t="shared" si="11"/>
        <v>-18096.739000000001</v>
      </c>
    </row>
    <row r="41" spans="1:35" s="11" customFormat="1" ht="159.75" customHeight="1" x14ac:dyDescent="0.25">
      <c r="A41" s="129"/>
      <c r="B41" s="132" t="s">
        <v>45</v>
      </c>
      <c r="C41" s="48" t="s">
        <v>20</v>
      </c>
      <c r="D41" s="37">
        <f>D43+D42</f>
        <v>77573.549999999988</v>
      </c>
      <c r="E41" s="29">
        <f>E43+E42</f>
        <v>77573.549999999988</v>
      </c>
      <c r="F41" s="37">
        <f>F43+F42</f>
        <v>77484.616000000009</v>
      </c>
      <c r="G41" s="37">
        <f>G43+G42</f>
        <v>52750.419999999991</v>
      </c>
      <c r="H41" s="29">
        <f t="shared" si="18"/>
        <v>68.000523374268667</v>
      </c>
      <c r="I41" s="29">
        <f t="shared" si="19"/>
        <v>68.000523374268667</v>
      </c>
      <c r="J41" s="30">
        <f>J43+J42</f>
        <v>2603.6200000000003</v>
      </c>
      <c r="K41" s="30">
        <f t="shared" ref="K41:AG41" si="26">K43+K42</f>
        <v>1503.18</v>
      </c>
      <c r="L41" s="30">
        <f t="shared" si="26"/>
        <v>6359.4</v>
      </c>
      <c r="M41" s="30">
        <f t="shared" si="26"/>
        <v>6138.69</v>
      </c>
      <c r="N41" s="30">
        <f t="shared" si="26"/>
        <v>6037.94</v>
      </c>
      <c r="O41" s="30">
        <f t="shared" si="26"/>
        <v>5551.11</v>
      </c>
      <c r="P41" s="30">
        <f t="shared" si="26"/>
        <v>6066.66</v>
      </c>
      <c r="Q41" s="30">
        <f t="shared" si="26"/>
        <v>7279.78</v>
      </c>
      <c r="R41" s="30">
        <f t="shared" si="26"/>
        <v>8121.49</v>
      </c>
      <c r="S41" s="30">
        <f t="shared" si="26"/>
        <v>7645.8600000000006</v>
      </c>
      <c r="T41" s="30">
        <f t="shared" si="26"/>
        <v>7840.67</v>
      </c>
      <c r="U41" s="33">
        <f t="shared" si="26"/>
        <v>7121.1100000000006</v>
      </c>
      <c r="V41" s="30">
        <f t="shared" si="26"/>
        <v>7840.66</v>
      </c>
      <c r="W41" s="30">
        <f t="shared" si="26"/>
        <v>7113.32</v>
      </c>
      <c r="X41" s="30">
        <f t="shared" si="26"/>
        <v>6643.86</v>
      </c>
      <c r="Y41" s="30">
        <f t="shared" si="26"/>
        <v>5956.74</v>
      </c>
      <c r="Z41" s="30">
        <f t="shared" si="26"/>
        <v>6041.02</v>
      </c>
      <c r="AA41" s="30">
        <f t="shared" si="26"/>
        <v>4440.63</v>
      </c>
      <c r="AB41" s="30">
        <f t="shared" si="26"/>
        <v>5311.7400000000007</v>
      </c>
      <c r="AC41" s="30">
        <f t="shared" si="26"/>
        <v>0</v>
      </c>
      <c r="AD41" s="30">
        <f t="shared" si="26"/>
        <v>5191.72</v>
      </c>
      <c r="AE41" s="30">
        <f t="shared" si="26"/>
        <v>0</v>
      </c>
      <c r="AF41" s="30">
        <f t="shared" si="26"/>
        <v>9514.77</v>
      </c>
      <c r="AG41" s="30">
        <f t="shared" si="26"/>
        <v>0</v>
      </c>
      <c r="AH41" s="79"/>
      <c r="AI41" s="12">
        <f t="shared" si="11"/>
        <v>-24823.129999999997</v>
      </c>
    </row>
    <row r="42" spans="1:35" s="11" customFormat="1" ht="33.75" customHeight="1" x14ac:dyDescent="0.25">
      <c r="A42" s="130"/>
      <c r="B42" s="133"/>
      <c r="C42" s="48" t="s">
        <v>21</v>
      </c>
      <c r="D42" s="37">
        <f>SUM(J42,L42,N42,P42,R42,T42,V42,X42,Z42,AB42,AD42,AF42)</f>
        <v>77436.989999999991</v>
      </c>
      <c r="E42" s="29">
        <f>J42+L42+N42+P42+R42+T42+V42+X42+Z42+AB42+AD42+AF42</f>
        <v>77436.989999999991</v>
      </c>
      <c r="F42" s="37">
        <v>77436.986000000004</v>
      </c>
      <c r="G42" s="37">
        <f>SUM(K42,M42,O42,Q42,S42,U42,W42,Y42,AA42,AC42,AE42,AG42)</f>
        <v>52702.789999999994</v>
      </c>
      <c r="H42" s="29">
        <f t="shared" si="18"/>
        <v>68.05893410888001</v>
      </c>
      <c r="I42" s="29">
        <f t="shared" si="19"/>
        <v>68.05893410888001</v>
      </c>
      <c r="J42" s="30">
        <v>2602.3000000000002</v>
      </c>
      <c r="K42" s="30">
        <v>1502.18</v>
      </c>
      <c r="L42" s="30">
        <v>6342.9</v>
      </c>
      <c r="M42" s="30">
        <v>6137.73</v>
      </c>
      <c r="N42" s="30">
        <v>6027.2</v>
      </c>
      <c r="O42" s="30">
        <v>5540.2</v>
      </c>
      <c r="P42" s="30">
        <v>6045</v>
      </c>
      <c r="Q42" s="30">
        <v>7274.08</v>
      </c>
      <c r="R42" s="30">
        <v>8120.44</v>
      </c>
      <c r="S42" s="30">
        <v>7636.09</v>
      </c>
      <c r="T42" s="30">
        <v>7840</v>
      </c>
      <c r="U42" s="33">
        <v>7112.22</v>
      </c>
      <c r="V42" s="30">
        <v>7811.4</v>
      </c>
      <c r="W42" s="30">
        <v>7111.88</v>
      </c>
      <c r="X42" s="30">
        <v>6640.5</v>
      </c>
      <c r="Y42" s="30">
        <v>5948.21</v>
      </c>
      <c r="Z42" s="30">
        <v>6040.3</v>
      </c>
      <c r="AA42" s="30">
        <v>4440.2</v>
      </c>
      <c r="AB42" s="30">
        <v>5311.02</v>
      </c>
      <c r="AC42" s="30">
        <v>0</v>
      </c>
      <c r="AD42" s="30">
        <v>5191</v>
      </c>
      <c r="AE42" s="30">
        <v>0</v>
      </c>
      <c r="AF42" s="30">
        <v>9464.93</v>
      </c>
      <c r="AG42" s="30">
        <v>0</v>
      </c>
      <c r="AH42" s="31"/>
      <c r="AI42" s="12">
        <f t="shared" si="11"/>
        <v>-24734.199999999997</v>
      </c>
    </row>
    <row r="43" spans="1:35" s="11" customFormat="1" ht="28.5" customHeight="1" x14ac:dyDescent="0.25">
      <c r="A43" s="131"/>
      <c r="B43" s="134"/>
      <c r="C43" s="48" t="s">
        <v>37</v>
      </c>
      <c r="D43" s="37">
        <f>SUM(J43,L43,N43,P43,R43,T43,V43,X43,Z43,AB43,AD43,AF43)</f>
        <v>136.56</v>
      </c>
      <c r="E43" s="29">
        <f>J43+L43+N43+P43+R43+T43+V43+X43+Z43+AB43+AD43+AF43</f>
        <v>136.56</v>
      </c>
      <c r="F43" s="29">
        <f>G43</f>
        <v>47.63</v>
      </c>
      <c r="G43" s="29">
        <f>SUM(K43,M43,O43,Q43,S43,U43,W43,Y43,AA43,AC43,AE43,AG43)</f>
        <v>47.63</v>
      </c>
      <c r="H43" s="29">
        <f t="shared" si="18"/>
        <v>34.878441710603397</v>
      </c>
      <c r="I43" s="29">
        <f t="shared" si="19"/>
        <v>34.878441710603397</v>
      </c>
      <c r="J43" s="30">
        <v>1.32</v>
      </c>
      <c r="K43" s="30">
        <v>1</v>
      </c>
      <c r="L43" s="30">
        <v>16.5</v>
      </c>
      <c r="M43" s="30">
        <v>0.96</v>
      </c>
      <c r="N43" s="30">
        <v>10.74</v>
      </c>
      <c r="O43" s="30">
        <v>10.91</v>
      </c>
      <c r="P43" s="30">
        <v>21.66</v>
      </c>
      <c r="Q43" s="30">
        <v>5.7</v>
      </c>
      <c r="R43" s="30">
        <v>1.05</v>
      </c>
      <c r="S43" s="30">
        <v>9.77</v>
      </c>
      <c r="T43" s="30">
        <v>0.67</v>
      </c>
      <c r="U43" s="33">
        <v>8.89</v>
      </c>
      <c r="V43" s="30">
        <v>29.26</v>
      </c>
      <c r="W43" s="30">
        <v>1.44</v>
      </c>
      <c r="X43" s="30">
        <v>3.36</v>
      </c>
      <c r="Y43" s="30">
        <v>8.5299999999999994</v>
      </c>
      <c r="Z43" s="30">
        <v>0.72</v>
      </c>
      <c r="AA43" s="30">
        <v>0.43</v>
      </c>
      <c r="AB43" s="30">
        <v>0.72</v>
      </c>
      <c r="AC43" s="30">
        <v>0</v>
      </c>
      <c r="AD43" s="30">
        <v>0.72</v>
      </c>
      <c r="AE43" s="30">
        <v>0</v>
      </c>
      <c r="AF43" s="30">
        <v>49.84</v>
      </c>
      <c r="AG43" s="30">
        <v>0</v>
      </c>
      <c r="AH43" s="64"/>
      <c r="AI43" s="12">
        <f t="shared" si="11"/>
        <v>-88.93</v>
      </c>
    </row>
    <row r="44" spans="1:35" s="11" customFormat="1" ht="27" customHeight="1" x14ac:dyDescent="0.25">
      <c r="A44" s="40"/>
      <c r="B44" s="128" t="s">
        <v>46</v>
      </c>
      <c r="C44" s="48" t="s">
        <v>20</v>
      </c>
      <c r="D44" s="37">
        <f>D45</f>
        <v>707.5</v>
      </c>
      <c r="E44" s="29">
        <f>E45</f>
        <v>707.5</v>
      </c>
      <c r="F44" s="29">
        <f>G44</f>
        <v>707.5</v>
      </c>
      <c r="G44" s="29">
        <f>G45</f>
        <v>707.5</v>
      </c>
      <c r="H44" s="29">
        <f t="shared" si="18"/>
        <v>100</v>
      </c>
      <c r="I44" s="29">
        <f t="shared" si="19"/>
        <v>100</v>
      </c>
      <c r="J44" s="29">
        <f t="shared" ref="J44:AG44" si="27">J45</f>
        <v>0</v>
      </c>
      <c r="K44" s="29">
        <f t="shared" si="27"/>
        <v>0</v>
      </c>
      <c r="L44" s="29">
        <f t="shared" si="27"/>
        <v>200</v>
      </c>
      <c r="M44" s="29">
        <f t="shared" si="27"/>
        <v>200</v>
      </c>
      <c r="N44" s="29">
        <f t="shared" si="27"/>
        <v>250</v>
      </c>
      <c r="O44" s="29">
        <f t="shared" si="27"/>
        <v>250</v>
      </c>
      <c r="P44" s="29">
        <f t="shared" si="27"/>
        <v>0</v>
      </c>
      <c r="Q44" s="29">
        <f t="shared" si="27"/>
        <v>0</v>
      </c>
      <c r="R44" s="29">
        <f t="shared" si="27"/>
        <v>0</v>
      </c>
      <c r="S44" s="29">
        <f t="shared" si="27"/>
        <v>0</v>
      </c>
      <c r="T44" s="29">
        <f t="shared" si="27"/>
        <v>257.5</v>
      </c>
      <c r="U44" s="37">
        <f t="shared" si="27"/>
        <v>257.5</v>
      </c>
      <c r="V44" s="29">
        <f t="shared" si="27"/>
        <v>0</v>
      </c>
      <c r="W44" s="29">
        <f t="shared" si="27"/>
        <v>0</v>
      </c>
      <c r="X44" s="29">
        <f t="shared" si="27"/>
        <v>0</v>
      </c>
      <c r="Y44" s="29">
        <f t="shared" si="27"/>
        <v>0</v>
      </c>
      <c r="Z44" s="29">
        <f t="shared" si="27"/>
        <v>0</v>
      </c>
      <c r="AA44" s="29">
        <f t="shared" si="27"/>
        <v>0</v>
      </c>
      <c r="AB44" s="29">
        <f t="shared" si="27"/>
        <v>0</v>
      </c>
      <c r="AC44" s="29">
        <f t="shared" si="27"/>
        <v>0</v>
      </c>
      <c r="AD44" s="29">
        <f t="shared" si="27"/>
        <v>0</v>
      </c>
      <c r="AE44" s="29">
        <f t="shared" si="27"/>
        <v>0</v>
      </c>
      <c r="AF44" s="29">
        <f t="shared" si="27"/>
        <v>0</v>
      </c>
      <c r="AG44" s="29">
        <f t="shared" si="27"/>
        <v>0</v>
      </c>
      <c r="AH44" s="31"/>
      <c r="AI44" s="12">
        <f t="shared" si="11"/>
        <v>0</v>
      </c>
    </row>
    <row r="45" spans="1:35" s="11" customFormat="1" ht="33.75" customHeight="1" x14ac:dyDescent="0.25">
      <c r="A45" s="40"/>
      <c r="B45" s="128"/>
      <c r="C45" s="48" t="s">
        <v>21</v>
      </c>
      <c r="D45" s="37">
        <f>SUM(J45,L45,N45,P45,R45,T45,V45,X45,Z45,AB45,AD45,AF45)</f>
        <v>707.5</v>
      </c>
      <c r="E45" s="29">
        <f>J45+L45+N45+P45+R45+T45+V45+X45</f>
        <v>707.5</v>
      </c>
      <c r="F45" s="29">
        <f>G45</f>
        <v>707.5</v>
      </c>
      <c r="G45" s="29">
        <f>SUM(K45,M45,O45,Q45,S45,U45,W45,Y45,AA45,AC45,AE45,AG45)</f>
        <v>707.5</v>
      </c>
      <c r="H45" s="29">
        <f t="shared" si="18"/>
        <v>100</v>
      </c>
      <c r="I45" s="29">
        <f t="shared" si="19"/>
        <v>100</v>
      </c>
      <c r="J45" s="30">
        <v>0</v>
      </c>
      <c r="K45" s="30">
        <v>0</v>
      </c>
      <c r="L45" s="30">
        <v>200</v>
      </c>
      <c r="M45" s="30">
        <v>200</v>
      </c>
      <c r="N45" s="30">
        <v>250</v>
      </c>
      <c r="O45" s="30">
        <v>250</v>
      </c>
      <c r="P45" s="30">
        <v>0</v>
      </c>
      <c r="Q45" s="30">
        <v>0</v>
      </c>
      <c r="R45" s="30">
        <v>0</v>
      </c>
      <c r="S45" s="30">
        <v>0</v>
      </c>
      <c r="T45" s="30">
        <v>257.5</v>
      </c>
      <c r="U45" s="33">
        <v>257.5</v>
      </c>
      <c r="V45" s="30">
        <v>0</v>
      </c>
      <c r="W45" s="30">
        <v>0</v>
      </c>
      <c r="X45" s="30">
        <v>0</v>
      </c>
      <c r="Y45" s="30">
        <v>0</v>
      </c>
      <c r="Z45" s="30">
        <v>0</v>
      </c>
      <c r="AA45" s="30">
        <v>0</v>
      </c>
      <c r="AB45" s="30">
        <v>0</v>
      </c>
      <c r="AC45" s="30">
        <v>0</v>
      </c>
      <c r="AD45" s="30">
        <v>0</v>
      </c>
      <c r="AE45" s="30">
        <v>0</v>
      </c>
      <c r="AF45" s="30">
        <v>0</v>
      </c>
      <c r="AG45" s="30">
        <v>0</v>
      </c>
      <c r="AH45" s="31"/>
      <c r="AI45" s="12">
        <f t="shared" si="11"/>
        <v>0</v>
      </c>
    </row>
    <row r="46" spans="1:35" s="11" customFormat="1" ht="51.75" customHeight="1" x14ac:dyDescent="0.25">
      <c r="A46" s="40"/>
      <c r="B46" s="128" t="s">
        <v>47</v>
      </c>
      <c r="C46" s="48" t="s">
        <v>20</v>
      </c>
      <c r="D46" s="37">
        <f>D47</f>
        <v>144.60000000000002</v>
      </c>
      <c r="E46" s="29">
        <f>E47</f>
        <v>144.60000000000002</v>
      </c>
      <c r="F46" s="29">
        <f>G46</f>
        <v>116.42</v>
      </c>
      <c r="G46" s="29">
        <f>G47</f>
        <v>116.42</v>
      </c>
      <c r="H46" s="29">
        <f t="shared" si="18"/>
        <v>80.511756569847847</v>
      </c>
      <c r="I46" s="29">
        <f t="shared" si="19"/>
        <v>80.511756569847847</v>
      </c>
      <c r="J46" s="29">
        <f t="shared" ref="J46:AG46" si="28">J47</f>
        <v>0</v>
      </c>
      <c r="K46" s="29">
        <f t="shared" si="28"/>
        <v>0</v>
      </c>
      <c r="L46" s="29">
        <f t="shared" si="28"/>
        <v>44.45</v>
      </c>
      <c r="M46" s="29">
        <f t="shared" si="28"/>
        <v>0</v>
      </c>
      <c r="N46" s="29">
        <f t="shared" si="28"/>
        <v>100.15</v>
      </c>
      <c r="O46" s="29">
        <f>O47</f>
        <v>12.23</v>
      </c>
      <c r="P46" s="29">
        <f t="shared" si="28"/>
        <v>0</v>
      </c>
      <c r="Q46" s="29">
        <f t="shared" si="28"/>
        <v>90.82</v>
      </c>
      <c r="R46" s="29">
        <f t="shared" si="28"/>
        <v>0</v>
      </c>
      <c r="S46" s="29">
        <f t="shared" si="28"/>
        <v>13.37</v>
      </c>
      <c r="T46" s="29">
        <f t="shared" si="28"/>
        <v>0</v>
      </c>
      <c r="U46" s="37">
        <f t="shared" si="28"/>
        <v>0</v>
      </c>
      <c r="V46" s="29">
        <f t="shared" si="28"/>
        <v>0</v>
      </c>
      <c r="W46" s="29">
        <f t="shared" si="28"/>
        <v>0</v>
      </c>
      <c r="X46" s="29">
        <f t="shared" si="28"/>
        <v>0</v>
      </c>
      <c r="Y46" s="29">
        <f t="shared" si="28"/>
        <v>0</v>
      </c>
      <c r="Z46" s="29">
        <f t="shared" si="28"/>
        <v>0</v>
      </c>
      <c r="AA46" s="29">
        <f t="shared" si="28"/>
        <v>0</v>
      </c>
      <c r="AB46" s="29">
        <f t="shared" si="28"/>
        <v>0</v>
      </c>
      <c r="AC46" s="29">
        <f t="shared" si="28"/>
        <v>0</v>
      </c>
      <c r="AD46" s="29">
        <f t="shared" si="28"/>
        <v>0</v>
      </c>
      <c r="AE46" s="29">
        <f t="shared" si="28"/>
        <v>0</v>
      </c>
      <c r="AF46" s="29">
        <f t="shared" si="28"/>
        <v>0</v>
      </c>
      <c r="AG46" s="29">
        <f t="shared" si="28"/>
        <v>0</v>
      </c>
      <c r="AH46" s="62"/>
      <c r="AI46" s="12">
        <f t="shared" si="11"/>
        <v>-28.180000000000021</v>
      </c>
    </row>
    <row r="47" spans="1:35" s="11" customFormat="1" ht="37.5" customHeight="1" x14ac:dyDescent="0.25">
      <c r="A47" s="40"/>
      <c r="B47" s="128"/>
      <c r="C47" s="48" t="s">
        <v>21</v>
      </c>
      <c r="D47" s="37">
        <f>SUM(J47,L47,N47,P47,R47,T47,V47,X47,Z47,AB47,AD47,AF47)</f>
        <v>144.60000000000002</v>
      </c>
      <c r="E47" s="29">
        <f>J47+L47+N47</f>
        <v>144.60000000000002</v>
      </c>
      <c r="F47" s="29">
        <v>144.6</v>
      </c>
      <c r="G47" s="29">
        <f>SUM(K47,M47,O47,Q47,S47,U47,W47,Y47,AA47,AC47,AE47,AG47)</f>
        <v>116.42</v>
      </c>
      <c r="H47" s="29">
        <f t="shared" si="18"/>
        <v>80.511756569847847</v>
      </c>
      <c r="I47" s="29">
        <f t="shared" si="19"/>
        <v>80.511756569847847</v>
      </c>
      <c r="J47" s="30">
        <v>0</v>
      </c>
      <c r="K47" s="30">
        <v>0</v>
      </c>
      <c r="L47" s="30">
        <v>44.45</v>
      </c>
      <c r="M47" s="30">
        <v>0</v>
      </c>
      <c r="N47" s="30">
        <v>100.15</v>
      </c>
      <c r="O47" s="30">
        <v>12.23</v>
      </c>
      <c r="P47" s="30">
        <v>0</v>
      </c>
      <c r="Q47" s="30">
        <v>90.82</v>
      </c>
      <c r="R47" s="30">
        <v>0</v>
      </c>
      <c r="S47" s="30">
        <v>13.37</v>
      </c>
      <c r="T47" s="30">
        <v>0</v>
      </c>
      <c r="U47" s="33">
        <v>0</v>
      </c>
      <c r="V47" s="30">
        <v>0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0">
        <v>0</v>
      </c>
      <c r="AC47" s="30">
        <v>0</v>
      </c>
      <c r="AD47" s="30">
        <v>0</v>
      </c>
      <c r="AE47" s="30">
        <v>0</v>
      </c>
      <c r="AF47" s="30">
        <v>0</v>
      </c>
      <c r="AG47" s="30">
        <v>0</v>
      </c>
      <c r="AH47" s="31"/>
      <c r="AI47" s="12">
        <f t="shared" si="11"/>
        <v>-28.180000000000021</v>
      </c>
    </row>
    <row r="48" spans="1:35" s="11" customFormat="1" ht="71.25" customHeight="1" x14ac:dyDescent="0.25">
      <c r="A48" s="129"/>
      <c r="B48" s="132" t="s">
        <v>48</v>
      </c>
      <c r="C48" s="48" t="s">
        <v>20</v>
      </c>
      <c r="D48" s="37">
        <f>D50+D49</f>
        <v>87170.094999999987</v>
      </c>
      <c r="E48" s="29">
        <f>E50+E49</f>
        <v>87170.094999999987</v>
      </c>
      <c r="F48" s="29">
        <f>F50+F49</f>
        <v>84292.499000000011</v>
      </c>
      <c r="G48" s="29">
        <f>G50+G49</f>
        <v>59225.981</v>
      </c>
      <c r="H48" s="29">
        <f t="shared" si="18"/>
        <v>67.943003847821899</v>
      </c>
      <c r="I48" s="29">
        <f t="shared" si="19"/>
        <v>67.943003847821899</v>
      </c>
      <c r="J48" s="30">
        <f>J50+J49</f>
        <v>7550.9749999999995</v>
      </c>
      <c r="K48" s="30">
        <f t="shared" ref="K48:AG48" si="29">K50+K49</f>
        <v>2438.6909999999998</v>
      </c>
      <c r="L48" s="30">
        <f t="shared" si="29"/>
        <v>7779.5070000000005</v>
      </c>
      <c r="M48" s="30">
        <f t="shared" si="29"/>
        <v>5672.7740000000003</v>
      </c>
      <c r="N48" s="30">
        <f t="shared" si="29"/>
        <v>8421.494999999999</v>
      </c>
      <c r="O48" s="30">
        <f t="shared" si="29"/>
        <v>4946.4349999999995</v>
      </c>
      <c r="P48" s="30">
        <f t="shared" si="29"/>
        <v>7138.4609999999993</v>
      </c>
      <c r="Q48" s="30">
        <f t="shared" si="29"/>
        <v>9771.5190000000002</v>
      </c>
      <c r="R48" s="30">
        <f t="shared" si="29"/>
        <v>8100.7</v>
      </c>
      <c r="S48" s="30">
        <f t="shared" si="29"/>
        <v>8281.3960000000006</v>
      </c>
      <c r="T48" s="30">
        <f t="shared" si="29"/>
        <v>8053.4000000000005</v>
      </c>
      <c r="U48" s="33">
        <f t="shared" si="29"/>
        <v>8962.246000000001</v>
      </c>
      <c r="V48" s="30">
        <f t="shared" si="29"/>
        <v>8051.1409999999996</v>
      </c>
      <c r="W48" s="30">
        <f t="shared" si="29"/>
        <v>8844.8909999999996</v>
      </c>
      <c r="X48" s="30">
        <f t="shared" si="29"/>
        <v>7543.7790000000005</v>
      </c>
      <c r="Y48" s="30">
        <f t="shared" si="29"/>
        <v>5463.5459999999994</v>
      </c>
      <c r="Z48" s="30">
        <f t="shared" si="29"/>
        <v>6865.7</v>
      </c>
      <c r="AA48" s="30">
        <f t="shared" si="29"/>
        <v>4844.4830000000002</v>
      </c>
      <c r="AB48" s="30">
        <f t="shared" si="29"/>
        <v>6395.5429999999997</v>
      </c>
      <c r="AC48" s="30">
        <f t="shared" si="29"/>
        <v>0</v>
      </c>
      <c r="AD48" s="30">
        <f t="shared" si="29"/>
        <v>6703.7670000000007</v>
      </c>
      <c r="AE48" s="30">
        <f t="shared" si="29"/>
        <v>0</v>
      </c>
      <c r="AF48" s="30">
        <f t="shared" si="29"/>
        <v>4565.6270000000004</v>
      </c>
      <c r="AG48" s="30">
        <f t="shared" si="29"/>
        <v>0</v>
      </c>
      <c r="AH48" s="80"/>
      <c r="AI48" s="12">
        <f t="shared" si="11"/>
        <v>-27944.113999999987</v>
      </c>
    </row>
    <row r="49" spans="1:35" s="11" customFormat="1" ht="33.75" customHeight="1" x14ac:dyDescent="0.25">
      <c r="A49" s="130"/>
      <c r="B49" s="133"/>
      <c r="C49" s="48" t="s">
        <v>21</v>
      </c>
      <c r="D49" s="37">
        <f>SUM(J49,L49,N49,P49,R49,T49,V49,X49,Z49,AB49,AD49,AF49)</f>
        <v>81952.482999999993</v>
      </c>
      <c r="E49" s="29">
        <f>J49+L49+N49+P49+R49+T49+V49+X49+Z49+AB49+AD49+AF49</f>
        <v>81952.482999999993</v>
      </c>
      <c r="F49" s="37">
        <v>81952.388000000006</v>
      </c>
      <c r="G49" s="37">
        <f>SUM(K49,M49,O49,Q49,S49,U49,W49,Y49,AA49,AC49,AE49,AG49)</f>
        <v>56885.87</v>
      </c>
      <c r="H49" s="29">
        <f t="shared" si="18"/>
        <v>69.413235472072287</v>
      </c>
      <c r="I49" s="29">
        <f t="shared" si="19"/>
        <v>69.413235472072287</v>
      </c>
      <c r="J49" s="30">
        <v>7190.2</v>
      </c>
      <c r="K49" s="30">
        <v>2359.2869999999998</v>
      </c>
      <c r="L49" s="30">
        <v>7337.1</v>
      </c>
      <c r="M49" s="30">
        <v>5530.3620000000001</v>
      </c>
      <c r="N49" s="30">
        <v>7798.4</v>
      </c>
      <c r="O49" s="30">
        <v>4736.6809999999996</v>
      </c>
      <c r="P49" s="30">
        <v>6590.2</v>
      </c>
      <c r="Q49" s="30">
        <v>9233.7759999999998</v>
      </c>
      <c r="R49" s="30">
        <v>7965.4</v>
      </c>
      <c r="S49" s="30">
        <v>8087.3879999999999</v>
      </c>
      <c r="T49" s="30">
        <v>7447.6</v>
      </c>
      <c r="U49" s="33">
        <v>8823.3310000000001</v>
      </c>
      <c r="V49" s="30">
        <v>7855.9</v>
      </c>
      <c r="W49" s="30">
        <v>8054.625</v>
      </c>
      <c r="X49" s="30">
        <v>7335.5</v>
      </c>
      <c r="Y49" s="30">
        <v>5337.4229999999998</v>
      </c>
      <c r="Z49" s="30">
        <v>6760.9</v>
      </c>
      <c r="AA49" s="30">
        <v>4722.9970000000003</v>
      </c>
      <c r="AB49" s="30">
        <v>6198.902</v>
      </c>
      <c r="AC49" s="30">
        <v>0</v>
      </c>
      <c r="AD49" s="30">
        <v>6093.9660000000003</v>
      </c>
      <c r="AE49" s="30">
        <v>0</v>
      </c>
      <c r="AF49" s="30">
        <v>3378.415</v>
      </c>
      <c r="AG49" s="30">
        <v>0</v>
      </c>
      <c r="AH49" s="31"/>
      <c r="AI49" s="12">
        <f t="shared" si="11"/>
        <v>-25066.61299999999</v>
      </c>
    </row>
    <row r="50" spans="1:35" s="11" customFormat="1" ht="54" customHeight="1" x14ac:dyDescent="0.25">
      <c r="A50" s="131"/>
      <c r="B50" s="134"/>
      <c r="C50" s="48" t="s">
        <v>37</v>
      </c>
      <c r="D50" s="37">
        <f>SUM(J50,L50,N50,P50,R50,T50,V50,X50,Z50,AB50,AD50,AF50)</f>
        <v>5217.6120000000001</v>
      </c>
      <c r="E50" s="29">
        <f>J50+L50+N50+P50+R50+T50+V50+X50+Z50+AB50+AD50+AF50</f>
        <v>5217.6120000000001</v>
      </c>
      <c r="F50" s="37">
        <f>G50</f>
        <v>2340.1109999999999</v>
      </c>
      <c r="G50" s="29">
        <f>SUM(K50,M50,O50,Q50,S50,U50,W50,Y50,AA50,AC50,AE50,AG50)</f>
        <v>2340.1109999999999</v>
      </c>
      <c r="H50" s="29">
        <f t="shared" si="18"/>
        <v>44.850230335256811</v>
      </c>
      <c r="I50" s="29">
        <f t="shared" si="19"/>
        <v>44.850230335256811</v>
      </c>
      <c r="J50" s="30">
        <v>360.77499999999998</v>
      </c>
      <c r="K50" s="30">
        <v>79.403999999999996</v>
      </c>
      <c r="L50" s="30">
        <v>442.40699999999998</v>
      </c>
      <c r="M50" s="30">
        <v>142.41200000000001</v>
      </c>
      <c r="N50" s="30">
        <v>623.09500000000003</v>
      </c>
      <c r="O50" s="30">
        <v>209.75399999999999</v>
      </c>
      <c r="P50" s="30">
        <v>548.26099999999997</v>
      </c>
      <c r="Q50" s="30">
        <v>537.74300000000005</v>
      </c>
      <c r="R50" s="30">
        <v>135.30000000000001</v>
      </c>
      <c r="S50" s="30">
        <v>194.00800000000001</v>
      </c>
      <c r="T50" s="30">
        <v>605.79999999999995</v>
      </c>
      <c r="U50" s="33">
        <v>138.91499999999999</v>
      </c>
      <c r="V50" s="30">
        <v>195.24100000000001</v>
      </c>
      <c r="W50" s="30">
        <v>790.26599999999996</v>
      </c>
      <c r="X50" s="30">
        <v>208.279</v>
      </c>
      <c r="Y50" s="30">
        <v>126.123</v>
      </c>
      <c r="Z50" s="30">
        <v>104.8</v>
      </c>
      <c r="AA50" s="30">
        <v>121.486</v>
      </c>
      <c r="AB50" s="30">
        <v>196.64099999999999</v>
      </c>
      <c r="AC50" s="30">
        <v>0</v>
      </c>
      <c r="AD50" s="30">
        <v>609.80100000000004</v>
      </c>
      <c r="AE50" s="30">
        <v>0</v>
      </c>
      <c r="AF50" s="30">
        <v>1187.212</v>
      </c>
      <c r="AG50" s="30">
        <v>0</v>
      </c>
      <c r="AH50" s="83"/>
      <c r="AI50" s="12">
        <f t="shared" si="11"/>
        <v>-2877.5010000000002</v>
      </c>
    </row>
    <row r="51" spans="1:35" s="11" customFormat="1" ht="30.75" customHeight="1" x14ac:dyDescent="0.25">
      <c r="A51" s="40"/>
      <c r="B51" s="128" t="s">
        <v>49</v>
      </c>
      <c r="C51" s="48" t="s">
        <v>20</v>
      </c>
      <c r="D51" s="37">
        <f>D52</f>
        <v>314.7</v>
      </c>
      <c r="E51" s="29">
        <f>E52</f>
        <v>314.7</v>
      </c>
      <c r="F51" s="29">
        <f t="shared" ref="F51:F58" si="30">G51</f>
        <v>0</v>
      </c>
      <c r="G51" s="29">
        <f>G52</f>
        <v>0</v>
      </c>
      <c r="H51" s="29">
        <f t="shared" ref="H51:H59" si="31">IFERROR(G51/D51*100,0)</f>
        <v>0</v>
      </c>
      <c r="I51" s="29">
        <f t="shared" ref="I51:I59" si="32">IFERROR(G51/E51*100,0)</f>
        <v>0</v>
      </c>
      <c r="J51" s="29">
        <f t="shared" ref="J51:AG51" si="33">J52</f>
        <v>0</v>
      </c>
      <c r="K51" s="29">
        <f t="shared" si="33"/>
        <v>0</v>
      </c>
      <c r="L51" s="29">
        <f t="shared" si="33"/>
        <v>0</v>
      </c>
      <c r="M51" s="29">
        <f t="shared" si="33"/>
        <v>0</v>
      </c>
      <c r="N51" s="29">
        <f t="shared" si="33"/>
        <v>0</v>
      </c>
      <c r="O51" s="29">
        <f t="shared" si="33"/>
        <v>0</v>
      </c>
      <c r="P51" s="29">
        <f t="shared" si="33"/>
        <v>0</v>
      </c>
      <c r="Q51" s="29">
        <f t="shared" si="33"/>
        <v>0</v>
      </c>
      <c r="R51" s="29">
        <f t="shared" si="33"/>
        <v>0</v>
      </c>
      <c r="S51" s="29">
        <f t="shared" si="33"/>
        <v>0</v>
      </c>
      <c r="T51" s="29">
        <f t="shared" si="33"/>
        <v>0</v>
      </c>
      <c r="U51" s="37">
        <f t="shared" si="33"/>
        <v>0</v>
      </c>
      <c r="V51" s="29">
        <f t="shared" si="33"/>
        <v>0</v>
      </c>
      <c r="W51" s="29">
        <f t="shared" si="33"/>
        <v>0</v>
      </c>
      <c r="X51" s="29">
        <f t="shared" si="33"/>
        <v>314.7</v>
      </c>
      <c r="Y51" s="29">
        <f t="shared" si="33"/>
        <v>0</v>
      </c>
      <c r="Z51" s="29">
        <f t="shared" si="33"/>
        <v>0</v>
      </c>
      <c r="AA51" s="29">
        <f t="shared" si="33"/>
        <v>0</v>
      </c>
      <c r="AB51" s="29">
        <f t="shared" si="33"/>
        <v>0</v>
      </c>
      <c r="AC51" s="29">
        <f t="shared" si="33"/>
        <v>0</v>
      </c>
      <c r="AD51" s="29">
        <f t="shared" si="33"/>
        <v>0</v>
      </c>
      <c r="AE51" s="29">
        <f t="shared" si="33"/>
        <v>0</v>
      </c>
      <c r="AF51" s="29">
        <f t="shared" si="33"/>
        <v>0</v>
      </c>
      <c r="AG51" s="29">
        <f t="shared" si="33"/>
        <v>0</v>
      </c>
      <c r="AH51" s="70"/>
      <c r="AI51" s="12">
        <f t="shared" si="11"/>
        <v>-314.7</v>
      </c>
    </row>
    <row r="52" spans="1:35" s="11" customFormat="1" ht="37.5" customHeight="1" x14ac:dyDescent="0.25">
      <c r="A52" s="40"/>
      <c r="B52" s="128"/>
      <c r="C52" s="48" t="s">
        <v>21</v>
      </c>
      <c r="D52" s="37">
        <f>SUM(J52,L52,N52,P52,R52,T52,V52,X52,Z52,AB52,AD52,AF52)</f>
        <v>314.7</v>
      </c>
      <c r="E52" s="29">
        <f>J52+L52+N52+P52+R52+T52+V52+X52</f>
        <v>314.7</v>
      </c>
      <c r="F52" s="29">
        <f t="shared" si="30"/>
        <v>0</v>
      </c>
      <c r="G52" s="29">
        <f>SUM(K52,M52,O52,Q52,S52,U52,W52,Y52,AA52,AC52,AE52,AG52)</f>
        <v>0</v>
      </c>
      <c r="H52" s="29">
        <f t="shared" si="31"/>
        <v>0</v>
      </c>
      <c r="I52" s="29">
        <f t="shared" si="32"/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30">
        <v>0</v>
      </c>
      <c r="U52" s="33">
        <v>0</v>
      </c>
      <c r="V52" s="30">
        <v>0</v>
      </c>
      <c r="W52" s="30">
        <v>0</v>
      </c>
      <c r="X52" s="30">
        <v>314.7</v>
      </c>
      <c r="Y52" s="30">
        <v>0</v>
      </c>
      <c r="Z52" s="30">
        <v>0</v>
      </c>
      <c r="AA52" s="30">
        <v>0</v>
      </c>
      <c r="AB52" s="30">
        <v>0</v>
      </c>
      <c r="AC52" s="30">
        <v>0</v>
      </c>
      <c r="AD52" s="30">
        <v>0</v>
      </c>
      <c r="AE52" s="30">
        <v>0</v>
      </c>
      <c r="AF52" s="30">
        <v>0</v>
      </c>
      <c r="AG52" s="30">
        <v>0</v>
      </c>
      <c r="AH52" s="31"/>
      <c r="AI52" s="12">
        <f t="shared" si="11"/>
        <v>-314.7</v>
      </c>
    </row>
    <row r="53" spans="1:35" s="11" customFormat="1" ht="30.75" customHeight="1" x14ac:dyDescent="0.25">
      <c r="A53" s="40"/>
      <c r="B53" s="128" t="s">
        <v>50</v>
      </c>
      <c r="C53" s="48" t="s">
        <v>20</v>
      </c>
      <c r="D53" s="37">
        <f>D54</f>
        <v>75.599999999999994</v>
      </c>
      <c r="E53" s="29">
        <f>E54</f>
        <v>75.599999999999994</v>
      </c>
      <c r="F53" s="29">
        <f t="shared" si="30"/>
        <v>75.599999999999994</v>
      </c>
      <c r="G53" s="29">
        <f>G54</f>
        <v>75.599999999999994</v>
      </c>
      <c r="H53" s="29">
        <f t="shared" si="31"/>
        <v>100</v>
      </c>
      <c r="I53" s="29">
        <f t="shared" si="32"/>
        <v>100</v>
      </c>
      <c r="J53" s="29">
        <f t="shared" ref="J53:AG53" si="34">J54</f>
        <v>0</v>
      </c>
      <c r="K53" s="29">
        <f t="shared" si="34"/>
        <v>0</v>
      </c>
      <c r="L53" s="29">
        <f t="shared" si="34"/>
        <v>0</v>
      </c>
      <c r="M53" s="29">
        <f t="shared" si="34"/>
        <v>0</v>
      </c>
      <c r="N53" s="29">
        <f t="shared" si="34"/>
        <v>0</v>
      </c>
      <c r="O53" s="29">
        <f t="shared" si="34"/>
        <v>0</v>
      </c>
      <c r="P53" s="29">
        <f t="shared" si="34"/>
        <v>0</v>
      </c>
      <c r="Q53" s="29">
        <f t="shared" si="34"/>
        <v>0</v>
      </c>
      <c r="R53" s="29">
        <f t="shared" si="34"/>
        <v>75.599999999999994</v>
      </c>
      <c r="S53" s="29">
        <f t="shared" si="34"/>
        <v>0</v>
      </c>
      <c r="T53" s="29">
        <f t="shared" si="34"/>
        <v>0</v>
      </c>
      <c r="U53" s="37">
        <f t="shared" si="34"/>
        <v>0</v>
      </c>
      <c r="V53" s="29">
        <f t="shared" si="34"/>
        <v>0</v>
      </c>
      <c r="W53" s="29">
        <f t="shared" si="34"/>
        <v>0</v>
      </c>
      <c r="X53" s="29">
        <f t="shared" si="34"/>
        <v>0</v>
      </c>
      <c r="Y53" s="29">
        <f t="shared" si="34"/>
        <v>0</v>
      </c>
      <c r="Z53" s="29">
        <f t="shared" si="34"/>
        <v>0</v>
      </c>
      <c r="AA53" s="29">
        <f t="shared" si="34"/>
        <v>75.599999999999994</v>
      </c>
      <c r="AB53" s="29">
        <f t="shared" si="34"/>
        <v>0</v>
      </c>
      <c r="AC53" s="29">
        <f t="shared" si="34"/>
        <v>0</v>
      </c>
      <c r="AD53" s="29">
        <f t="shared" si="34"/>
        <v>0</v>
      </c>
      <c r="AE53" s="29">
        <f t="shared" si="34"/>
        <v>0</v>
      </c>
      <c r="AF53" s="29">
        <f t="shared" si="34"/>
        <v>0</v>
      </c>
      <c r="AG53" s="29">
        <f t="shared" si="34"/>
        <v>0</v>
      </c>
      <c r="AH53" s="70"/>
      <c r="AI53" s="12">
        <f t="shared" si="11"/>
        <v>0</v>
      </c>
    </row>
    <row r="54" spans="1:35" s="11" customFormat="1" ht="37.5" customHeight="1" x14ac:dyDescent="0.25">
      <c r="A54" s="39"/>
      <c r="B54" s="128"/>
      <c r="C54" s="48" t="s">
        <v>21</v>
      </c>
      <c r="D54" s="37">
        <f>SUM(J54,L54,N54,P54,R54,T54,V54,X54,Z54,AB54,AD54,AF54)</f>
        <v>75.599999999999994</v>
      </c>
      <c r="E54" s="29">
        <f>J54+L54+N54+P54+R54+T54+V54+X54</f>
        <v>75.599999999999994</v>
      </c>
      <c r="F54" s="29">
        <f t="shared" si="30"/>
        <v>75.599999999999994</v>
      </c>
      <c r="G54" s="29">
        <f>SUM(K54,M54,O54,Q54,S54,U54,W54,Y54,AA54,AC54,AE54,AG54)</f>
        <v>75.599999999999994</v>
      </c>
      <c r="H54" s="29">
        <f t="shared" si="31"/>
        <v>100</v>
      </c>
      <c r="I54" s="29">
        <f t="shared" si="32"/>
        <v>100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75.599999999999994</v>
      </c>
      <c r="S54" s="30">
        <v>0</v>
      </c>
      <c r="T54" s="30">
        <v>0</v>
      </c>
      <c r="U54" s="33">
        <v>0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75.599999999999994</v>
      </c>
      <c r="AB54" s="30">
        <v>0</v>
      </c>
      <c r="AC54" s="30">
        <v>0</v>
      </c>
      <c r="AD54" s="30">
        <v>0</v>
      </c>
      <c r="AE54" s="30">
        <v>0</v>
      </c>
      <c r="AF54" s="30">
        <v>0</v>
      </c>
      <c r="AG54" s="30">
        <v>0</v>
      </c>
      <c r="AH54" s="28"/>
      <c r="AI54" s="12">
        <f t="shared" si="11"/>
        <v>0</v>
      </c>
    </row>
    <row r="55" spans="1:35" s="11" customFormat="1" ht="30.75" customHeight="1" x14ac:dyDescent="0.25">
      <c r="A55" s="39"/>
      <c r="B55" s="128" t="s">
        <v>51</v>
      </c>
      <c r="C55" s="47" t="s">
        <v>20</v>
      </c>
      <c r="D55" s="37">
        <f>D56</f>
        <v>500</v>
      </c>
      <c r="E55" s="29">
        <f>E56</f>
        <v>500</v>
      </c>
      <c r="F55" s="29">
        <f t="shared" si="30"/>
        <v>380</v>
      </c>
      <c r="G55" s="29">
        <f>G56</f>
        <v>380</v>
      </c>
      <c r="H55" s="29">
        <f t="shared" si="31"/>
        <v>76</v>
      </c>
      <c r="I55" s="29">
        <f t="shared" si="32"/>
        <v>76</v>
      </c>
      <c r="J55" s="29">
        <f t="shared" ref="J55:AG55" si="35">J56</f>
        <v>0</v>
      </c>
      <c r="K55" s="29">
        <f t="shared" si="35"/>
        <v>0</v>
      </c>
      <c r="L55" s="29">
        <f t="shared" si="35"/>
        <v>0</v>
      </c>
      <c r="M55" s="29">
        <f t="shared" si="35"/>
        <v>0</v>
      </c>
      <c r="N55" s="29">
        <f t="shared" si="35"/>
        <v>174.4</v>
      </c>
      <c r="O55" s="29">
        <f t="shared" si="35"/>
        <v>64.400000000000006</v>
      </c>
      <c r="P55" s="29">
        <f t="shared" si="35"/>
        <v>171.2</v>
      </c>
      <c r="Q55" s="29">
        <f t="shared" si="35"/>
        <v>134.19999999999999</v>
      </c>
      <c r="R55" s="29">
        <f t="shared" si="35"/>
        <v>0</v>
      </c>
      <c r="S55" s="29">
        <f t="shared" si="35"/>
        <v>76.959999999999994</v>
      </c>
      <c r="T55" s="29">
        <f t="shared" si="35"/>
        <v>0</v>
      </c>
      <c r="U55" s="37">
        <f t="shared" si="35"/>
        <v>0</v>
      </c>
      <c r="V55" s="29">
        <f t="shared" si="35"/>
        <v>0</v>
      </c>
      <c r="W55" s="29">
        <f t="shared" si="35"/>
        <v>0</v>
      </c>
      <c r="X55" s="29">
        <f t="shared" si="35"/>
        <v>154.4</v>
      </c>
      <c r="Y55" s="29">
        <f t="shared" si="35"/>
        <v>83</v>
      </c>
      <c r="Z55" s="29">
        <f t="shared" si="35"/>
        <v>0</v>
      </c>
      <c r="AA55" s="29">
        <f t="shared" si="35"/>
        <v>21.44</v>
      </c>
      <c r="AB55" s="29">
        <f t="shared" si="35"/>
        <v>0</v>
      </c>
      <c r="AC55" s="29">
        <f t="shared" si="35"/>
        <v>0</v>
      </c>
      <c r="AD55" s="29">
        <f t="shared" si="35"/>
        <v>0</v>
      </c>
      <c r="AE55" s="29">
        <f t="shared" si="35"/>
        <v>0</v>
      </c>
      <c r="AF55" s="29">
        <f t="shared" si="35"/>
        <v>0</v>
      </c>
      <c r="AG55" s="29">
        <f t="shared" si="35"/>
        <v>0</v>
      </c>
      <c r="AH55" s="70"/>
      <c r="AI55" s="12">
        <f t="shared" si="11"/>
        <v>-120</v>
      </c>
    </row>
    <row r="56" spans="1:35" s="11" customFormat="1" ht="37.5" customHeight="1" x14ac:dyDescent="0.25">
      <c r="A56" s="39"/>
      <c r="B56" s="128"/>
      <c r="C56" s="48" t="s">
        <v>21</v>
      </c>
      <c r="D56" s="37">
        <f>SUM(J56,L56,N56,P56,R56,T56,V56,X56,Z56,AB56,AD56,AF56)</f>
        <v>500</v>
      </c>
      <c r="E56" s="29">
        <f>J56+L56+N56+P56+R56+T56+V56+X56+Z56+AB56</f>
        <v>500</v>
      </c>
      <c r="F56" s="29">
        <f t="shared" si="30"/>
        <v>380</v>
      </c>
      <c r="G56" s="29">
        <f>SUM(K56,M56,O56,Q56,S56,U56,W56,Y56,AA56,AC56,AE56,AG56)</f>
        <v>380</v>
      </c>
      <c r="H56" s="29">
        <f t="shared" si="31"/>
        <v>76</v>
      </c>
      <c r="I56" s="29">
        <f t="shared" si="32"/>
        <v>76</v>
      </c>
      <c r="J56" s="30">
        <v>0</v>
      </c>
      <c r="K56" s="30">
        <v>0</v>
      </c>
      <c r="L56" s="30">
        <v>0</v>
      </c>
      <c r="M56" s="30">
        <v>0</v>
      </c>
      <c r="N56" s="30">
        <v>174.4</v>
      </c>
      <c r="O56" s="30">
        <v>64.400000000000006</v>
      </c>
      <c r="P56" s="30">
        <v>171.2</v>
      </c>
      <c r="Q56" s="30">
        <v>134.19999999999999</v>
      </c>
      <c r="R56" s="30">
        <v>0</v>
      </c>
      <c r="S56" s="30">
        <v>76.959999999999994</v>
      </c>
      <c r="T56" s="30">
        <v>0</v>
      </c>
      <c r="U56" s="33">
        <v>0</v>
      </c>
      <c r="V56" s="30">
        <v>0</v>
      </c>
      <c r="W56" s="30">
        <v>0</v>
      </c>
      <c r="X56" s="30">
        <v>154.4</v>
      </c>
      <c r="Y56" s="30">
        <v>83</v>
      </c>
      <c r="Z56" s="30">
        <v>0</v>
      </c>
      <c r="AA56" s="30">
        <v>21.44</v>
      </c>
      <c r="AB56" s="30">
        <v>0</v>
      </c>
      <c r="AC56" s="30">
        <v>0</v>
      </c>
      <c r="AD56" s="30">
        <v>0</v>
      </c>
      <c r="AE56" s="30">
        <v>0</v>
      </c>
      <c r="AF56" s="30">
        <v>0</v>
      </c>
      <c r="AG56" s="30">
        <v>0</v>
      </c>
      <c r="AH56" s="28"/>
      <c r="AI56" s="12">
        <f t="shared" si="11"/>
        <v>-120</v>
      </c>
    </row>
    <row r="57" spans="1:35" s="11" customFormat="1" ht="30.75" customHeight="1" x14ac:dyDescent="0.25">
      <c r="A57" s="39"/>
      <c r="B57" s="128" t="s">
        <v>52</v>
      </c>
      <c r="C57" s="47" t="s">
        <v>20</v>
      </c>
      <c r="D57" s="37">
        <f>D58</f>
        <v>434.2</v>
      </c>
      <c r="E57" s="29">
        <f>E58</f>
        <v>434.2</v>
      </c>
      <c r="F57" s="29">
        <f t="shared" si="30"/>
        <v>434.2</v>
      </c>
      <c r="G57" s="29">
        <f>G58</f>
        <v>434.2</v>
      </c>
      <c r="H57" s="29">
        <f t="shared" si="31"/>
        <v>100</v>
      </c>
      <c r="I57" s="29">
        <f t="shared" si="32"/>
        <v>100</v>
      </c>
      <c r="J57" s="29">
        <f t="shared" ref="J57:AG57" si="36">J58</f>
        <v>0</v>
      </c>
      <c r="K57" s="29">
        <f t="shared" si="36"/>
        <v>0</v>
      </c>
      <c r="L57" s="29">
        <f t="shared" si="36"/>
        <v>0</v>
      </c>
      <c r="M57" s="29">
        <f t="shared" si="36"/>
        <v>0</v>
      </c>
      <c r="N57" s="29">
        <f t="shared" si="36"/>
        <v>0</v>
      </c>
      <c r="O57" s="29">
        <f t="shared" si="36"/>
        <v>0</v>
      </c>
      <c r="P57" s="29">
        <f t="shared" si="36"/>
        <v>434.2</v>
      </c>
      <c r="Q57" s="29">
        <f t="shared" si="36"/>
        <v>195</v>
      </c>
      <c r="R57" s="29">
        <f t="shared" si="36"/>
        <v>0</v>
      </c>
      <c r="S57" s="29">
        <f t="shared" si="36"/>
        <v>105</v>
      </c>
      <c r="T57" s="29">
        <f t="shared" si="36"/>
        <v>0</v>
      </c>
      <c r="U57" s="37">
        <f t="shared" si="36"/>
        <v>0</v>
      </c>
      <c r="V57" s="29">
        <f t="shared" si="36"/>
        <v>0</v>
      </c>
      <c r="W57" s="29">
        <f t="shared" si="36"/>
        <v>134.19999999999999</v>
      </c>
      <c r="X57" s="29">
        <f t="shared" si="36"/>
        <v>0</v>
      </c>
      <c r="Y57" s="29">
        <f t="shared" si="36"/>
        <v>0</v>
      </c>
      <c r="Z57" s="29">
        <f t="shared" si="36"/>
        <v>0</v>
      </c>
      <c r="AA57" s="29">
        <f t="shared" si="36"/>
        <v>0</v>
      </c>
      <c r="AB57" s="29">
        <f t="shared" si="36"/>
        <v>0</v>
      </c>
      <c r="AC57" s="29">
        <f t="shared" si="36"/>
        <v>0</v>
      </c>
      <c r="AD57" s="29">
        <f t="shared" si="36"/>
        <v>0</v>
      </c>
      <c r="AE57" s="29">
        <f t="shared" si="36"/>
        <v>0</v>
      </c>
      <c r="AF57" s="29">
        <f t="shared" si="36"/>
        <v>0</v>
      </c>
      <c r="AG57" s="29">
        <f t="shared" si="36"/>
        <v>0</v>
      </c>
      <c r="AH57" s="28"/>
      <c r="AI57" s="12">
        <f t="shared" si="11"/>
        <v>0</v>
      </c>
    </row>
    <row r="58" spans="1:35" s="11" customFormat="1" ht="37.5" customHeight="1" x14ac:dyDescent="0.25">
      <c r="A58" s="39"/>
      <c r="B58" s="128"/>
      <c r="C58" s="48" t="s">
        <v>21</v>
      </c>
      <c r="D58" s="37">
        <f>SUM(J58,L58,N58,P58,R58,T58,V58,X58,Z58,AB58,AD58,AF58)</f>
        <v>434.2</v>
      </c>
      <c r="E58" s="29">
        <f>J58+L58+N58+P58+R58+T58+V58+X58+Z58+AB58</f>
        <v>434.2</v>
      </c>
      <c r="F58" s="29">
        <f t="shared" si="30"/>
        <v>434.2</v>
      </c>
      <c r="G58" s="29">
        <f>SUM(K58,M58,O58,Q58,S58,U58,W58,Y58,AA58,AC58,AE58,AG58)</f>
        <v>434.2</v>
      </c>
      <c r="H58" s="29">
        <f t="shared" si="31"/>
        <v>100</v>
      </c>
      <c r="I58" s="29">
        <f t="shared" si="32"/>
        <v>100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434.2</v>
      </c>
      <c r="Q58" s="30">
        <v>195</v>
      </c>
      <c r="R58" s="30">
        <v>0</v>
      </c>
      <c r="S58" s="30">
        <v>105</v>
      </c>
      <c r="T58" s="30">
        <v>0</v>
      </c>
      <c r="U58" s="33">
        <v>0</v>
      </c>
      <c r="V58" s="30">
        <v>0</v>
      </c>
      <c r="W58" s="30">
        <v>134.19999999999999</v>
      </c>
      <c r="X58" s="30">
        <v>0</v>
      </c>
      <c r="Y58" s="30">
        <v>0</v>
      </c>
      <c r="Z58" s="30">
        <v>0</v>
      </c>
      <c r="AA58" s="30">
        <v>0</v>
      </c>
      <c r="AB58" s="30">
        <v>0</v>
      </c>
      <c r="AC58" s="30">
        <v>0</v>
      </c>
      <c r="AD58" s="30">
        <v>0</v>
      </c>
      <c r="AE58" s="30">
        <v>0</v>
      </c>
      <c r="AF58" s="30">
        <v>0</v>
      </c>
      <c r="AG58" s="30">
        <v>0</v>
      </c>
      <c r="AH58" s="63"/>
      <c r="AI58" s="12">
        <f t="shared" si="11"/>
        <v>0</v>
      </c>
    </row>
    <row r="59" spans="1:35" s="11" customFormat="1" ht="23.25" customHeight="1" x14ac:dyDescent="0.25">
      <c r="A59" s="129"/>
      <c r="B59" s="132" t="s">
        <v>53</v>
      </c>
      <c r="C59" s="48" t="s">
        <v>20</v>
      </c>
      <c r="D59" s="37">
        <f>D61+D60</f>
        <v>196000.30000000002</v>
      </c>
      <c r="E59" s="29">
        <f>E61+E60</f>
        <v>196000.30000000002</v>
      </c>
      <c r="F59" s="29">
        <f>F61+F60</f>
        <v>174105.05300000001</v>
      </c>
      <c r="G59" s="29">
        <f>G61+G60</f>
        <v>124562.777</v>
      </c>
      <c r="H59" s="29">
        <f t="shared" si="31"/>
        <v>63.5523399709082</v>
      </c>
      <c r="I59" s="29">
        <f t="shared" si="32"/>
        <v>63.5523399709082</v>
      </c>
      <c r="J59" s="30">
        <f>J61+J60</f>
        <v>10957.522000000001</v>
      </c>
      <c r="K59" s="30">
        <f t="shared" ref="K59:AG59" si="37">K61+K60</f>
        <v>5503.4949999999999</v>
      </c>
      <c r="L59" s="30">
        <f t="shared" si="37"/>
        <v>18593.322</v>
      </c>
      <c r="M59" s="30">
        <f t="shared" si="37"/>
        <v>14242.234</v>
      </c>
      <c r="N59" s="30">
        <f t="shared" si="37"/>
        <v>12103.047999999999</v>
      </c>
      <c r="O59" s="30">
        <f t="shared" si="37"/>
        <v>13444.807999999999</v>
      </c>
      <c r="P59" s="30">
        <f t="shared" si="37"/>
        <v>20584.542000000001</v>
      </c>
      <c r="Q59" s="30">
        <f t="shared" si="37"/>
        <v>16486.292000000001</v>
      </c>
      <c r="R59" s="30">
        <f t="shared" si="37"/>
        <v>16321.293</v>
      </c>
      <c r="S59" s="30">
        <f t="shared" si="37"/>
        <v>14191.099</v>
      </c>
      <c r="T59" s="30">
        <f t="shared" si="37"/>
        <v>17898.165000000001</v>
      </c>
      <c r="U59" s="33">
        <f t="shared" si="37"/>
        <v>19324.252</v>
      </c>
      <c r="V59" s="30">
        <f t="shared" si="37"/>
        <v>20491.98</v>
      </c>
      <c r="W59" s="30">
        <f t="shared" si="37"/>
        <v>20423.498000000003</v>
      </c>
      <c r="X59" s="30">
        <f t="shared" si="37"/>
        <v>12981.284</v>
      </c>
      <c r="Y59" s="30">
        <f t="shared" si="37"/>
        <v>9521.3319999999985</v>
      </c>
      <c r="Z59" s="30">
        <f t="shared" si="37"/>
        <v>12288.455</v>
      </c>
      <c r="AA59" s="30">
        <f t="shared" si="37"/>
        <v>11425.767</v>
      </c>
      <c r="AB59" s="30">
        <f t="shared" si="37"/>
        <v>15970.16</v>
      </c>
      <c r="AC59" s="30">
        <f t="shared" si="37"/>
        <v>0</v>
      </c>
      <c r="AD59" s="30">
        <f t="shared" si="37"/>
        <v>12661.468999999999</v>
      </c>
      <c r="AE59" s="30">
        <f t="shared" si="37"/>
        <v>0</v>
      </c>
      <c r="AF59" s="30">
        <f t="shared" si="37"/>
        <v>25149.06</v>
      </c>
      <c r="AG59" s="30">
        <f t="shared" si="37"/>
        <v>0</v>
      </c>
      <c r="AH59" s="31"/>
      <c r="AI59" s="12">
        <f t="shared" si="11"/>
        <v>-71437.523000000016</v>
      </c>
    </row>
    <row r="60" spans="1:35" s="11" customFormat="1" ht="63" customHeight="1" x14ac:dyDescent="0.25">
      <c r="A60" s="130"/>
      <c r="B60" s="133"/>
      <c r="C60" s="48" t="s">
        <v>21</v>
      </c>
      <c r="D60" s="37">
        <f>SUM(J60,L60,N60,P60,R60,T60,V60,X60,Z60,AB60,AD60,AF60)</f>
        <v>168656.30300000001</v>
      </c>
      <c r="E60" s="29">
        <f>J60+L60+N60+P60+R60+T60+V60+X60+Z60+AB60+AD60+AF60</f>
        <v>168656.30300000001</v>
      </c>
      <c r="F60" s="37">
        <v>168258.17300000001</v>
      </c>
      <c r="G60" s="29">
        <f>SUM(K60,M60,O60,Q60,S60,U60,W60,Y60,AA60,AC60,AE60,AG60)</f>
        <v>112349.088</v>
      </c>
      <c r="H60" s="29">
        <f>IFERROR(G60/D60*100,0)</f>
        <v>66.614224313929142</v>
      </c>
      <c r="I60" s="29">
        <f>IFERROR(G60/E60*100,0)</f>
        <v>66.614224313929142</v>
      </c>
      <c r="J60" s="30">
        <v>8609.4639999999999</v>
      </c>
      <c r="K60" s="30">
        <v>4860.6880000000001</v>
      </c>
      <c r="L60" s="30">
        <v>16994.278999999999</v>
      </c>
      <c r="M60" s="30">
        <v>13193.374</v>
      </c>
      <c r="N60" s="30">
        <v>10203.272999999999</v>
      </c>
      <c r="O60" s="30">
        <v>12068.052</v>
      </c>
      <c r="P60" s="30">
        <v>17529.714</v>
      </c>
      <c r="Q60" s="30">
        <v>14894.413</v>
      </c>
      <c r="R60" s="30">
        <v>14772.98</v>
      </c>
      <c r="S60" s="30">
        <v>12236.986000000001</v>
      </c>
      <c r="T60" s="30">
        <v>16510.393</v>
      </c>
      <c r="U60" s="33">
        <v>17266.685000000001</v>
      </c>
      <c r="V60" s="30">
        <v>17916.805</v>
      </c>
      <c r="W60" s="30">
        <v>18726.865000000002</v>
      </c>
      <c r="X60" s="30">
        <v>11654.089</v>
      </c>
      <c r="Y60" s="30">
        <v>8911.7819999999992</v>
      </c>
      <c r="Z60" s="30">
        <v>10826.831</v>
      </c>
      <c r="AA60" s="30">
        <v>10190.243</v>
      </c>
      <c r="AB60" s="30">
        <v>14035.343000000001</v>
      </c>
      <c r="AC60" s="30">
        <v>0</v>
      </c>
      <c r="AD60" s="30">
        <v>10918.999</v>
      </c>
      <c r="AE60" s="30">
        <v>0</v>
      </c>
      <c r="AF60" s="30">
        <v>18684.133000000002</v>
      </c>
      <c r="AG60" s="30">
        <v>0</v>
      </c>
      <c r="AH60" s="76"/>
      <c r="AI60" s="12">
        <f t="shared" si="11"/>
        <v>-56307.215000000011</v>
      </c>
    </row>
    <row r="61" spans="1:35" s="11" customFormat="1" ht="60.75" customHeight="1" x14ac:dyDescent="0.25">
      <c r="A61" s="131"/>
      <c r="B61" s="134"/>
      <c r="C61" s="48" t="s">
        <v>37</v>
      </c>
      <c r="D61" s="37">
        <f>SUM(J61,L61,N61,P61,R61,T61,V61,X61,Z61,AB61,AD61,AF61)</f>
        <v>27343.996999999999</v>
      </c>
      <c r="E61" s="29">
        <f>J61+L61+N61+P61+R61+T61+V61+X61+Z61+AB61+AD61+AF61</f>
        <v>27343.996999999999</v>
      </c>
      <c r="F61" s="29">
        <v>5846.88</v>
      </c>
      <c r="G61" s="29">
        <f>SUM(K61,M61,O61,Q61,S61,U61,W61,Y61,AA61,AC61,AE61,AG61)</f>
        <v>12213.688999999998</v>
      </c>
      <c r="H61" s="29">
        <f>IFERROR(G61/D61*100,0)</f>
        <v>44.666802004110806</v>
      </c>
      <c r="I61" s="29">
        <f>IFERROR(G61/E61*100,0)</f>
        <v>44.666802004110806</v>
      </c>
      <c r="J61" s="30">
        <v>2348.058</v>
      </c>
      <c r="K61" s="30">
        <v>642.80700000000002</v>
      </c>
      <c r="L61" s="30">
        <v>1599.0429999999999</v>
      </c>
      <c r="M61" s="30">
        <v>1048.8599999999999</v>
      </c>
      <c r="N61" s="30">
        <v>1899.7750000000001</v>
      </c>
      <c r="O61" s="30">
        <v>1376.7560000000001</v>
      </c>
      <c r="P61" s="30">
        <v>3054.828</v>
      </c>
      <c r="Q61" s="30">
        <v>1591.8789999999999</v>
      </c>
      <c r="R61" s="30">
        <v>1548.3130000000001</v>
      </c>
      <c r="S61" s="30">
        <v>1954.1130000000001</v>
      </c>
      <c r="T61" s="30">
        <v>1387.7719999999999</v>
      </c>
      <c r="U61" s="33">
        <v>2057.567</v>
      </c>
      <c r="V61" s="30">
        <v>2575.1750000000002</v>
      </c>
      <c r="W61" s="30">
        <v>1696.633</v>
      </c>
      <c r="X61" s="30">
        <v>1327.1949999999999</v>
      </c>
      <c r="Y61" s="30">
        <v>609.54999999999995</v>
      </c>
      <c r="Z61" s="30">
        <v>1461.624</v>
      </c>
      <c r="AA61" s="30">
        <v>1235.5239999999999</v>
      </c>
      <c r="AB61" s="30">
        <v>1934.817</v>
      </c>
      <c r="AC61" s="30">
        <v>0</v>
      </c>
      <c r="AD61" s="30">
        <v>1742.47</v>
      </c>
      <c r="AE61" s="30">
        <v>0</v>
      </c>
      <c r="AF61" s="30">
        <v>6464.9269999999997</v>
      </c>
      <c r="AG61" s="30">
        <v>0</v>
      </c>
      <c r="AH61" s="77"/>
      <c r="AI61" s="12">
        <f t="shared" si="11"/>
        <v>-15130.308000000001</v>
      </c>
    </row>
    <row r="62" spans="1:35" s="11" customFormat="1" ht="99.75" customHeight="1" x14ac:dyDescent="0.25">
      <c r="A62" s="39"/>
      <c r="B62" s="128" t="s">
        <v>54</v>
      </c>
      <c r="C62" s="47" t="s">
        <v>20</v>
      </c>
      <c r="D62" s="37">
        <f>D63</f>
        <v>34774.214</v>
      </c>
      <c r="E62" s="29">
        <f>E63</f>
        <v>34774.214</v>
      </c>
      <c r="F62" s="29">
        <f>G62</f>
        <v>10626.802</v>
      </c>
      <c r="G62" s="29">
        <f>G63</f>
        <v>10626.802</v>
      </c>
      <c r="H62" s="29">
        <f t="shared" ref="H62:H68" si="38">IFERROR(G62/D62*100,0)</f>
        <v>30.559431192319686</v>
      </c>
      <c r="I62" s="29">
        <f t="shared" ref="I62:I68" si="39">IFERROR(G62/E62*100,0)</f>
        <v>30.559431192319686</v>
      </c>
      <c r="J62" s="29">
        <f t="shared" ref="J62:AG62" si="40">J63</f>
        <v>1197.434</v>
      </c>
      <c r="K62" s="29">
        <f t="shared" si="40"/>
        <v>464.17700000000002</v>
      </c>
      <c r="L62" s="29">
        <f t="shared" si="40"/>
        <v>1047.287</v>
      </c>
      <c r="M62" s="29">
        <f t="shared" si="40"/>
        <v>1546.6980000000001</v>
      </c>
      <c r="N62" s="29">
        <f t="shared" si="40"/>
        <v>782.82799999999997</v>
      </c>
      <c r="O62" s="29">
        <f t="shared" si="40"/>
        <v>575.976</v>
      </c>
      <c r="P62" s="29">
        <f t="shared" si="40"/>
        <v>1332.6479999999999</v>
      </c>
      <c r="Q62" s="29">
        <f t="shared" si="40"/>
        <v>1432.7929999999999</v>
      </c>
      <c r="R62" s="29">
        <f t="shared" si="40"/>
        <v>888.12900000000002</v>
      </c>
      <c r="S62" s="29">
        <f t="shared" si="40"/>
        <v>939.99900000000002</v>
      </c>
      <c r="T62" s="29">
        <f t="shared" si="40"/>
        <v>439.42200000000003</v>
      </c>
      <c r="U62" s="37">
        <f t="shared" si="40"/>
        <v>379.916</v>
      </c>
      <c r="V62" s="29">
        <f t="shared" si="40"/>
        <v>1740.9</v>
      </c>
      <c r="W62" s="29">
        <f t="shared" si="40"/>
        <v>408.416</v>
      </c>
      <c r="X62" s="29">
        <f t="shared" si="40"/>
        <v>1614.5129999999999</v>
      </c>
      <c r="Y62" s="29">
        <f t="shared" si="40"/>
        <v>0</v>
      </c>
      <c r="Z62" s="29">
        <f t="shared" si="40"/>
        <v>5999.3559999999998</v>
      </c>
      <c r="AA62" s="29">
        <f t="shared" si="40"/>
        <v>4878.8270000000002</v>
      </c>
      <c r="AB62" s="29">
        <f t="shared" si="40"/>
        <v>35.975999999999999</v>
      </c>
      <c r="AC62" s="29">
        <f>AC63</f>
        <v>0</v>
      </c>
      <c r="AD62" s="29">
        <f t="shared" si="40"/>
        <v>607.70000000000005</v>
      </c>
      <c r="AE62" s="29">
        <f t="shared" si="40"/>
        <v>0</v>
      </c>
      <c r="AF62" s="29">
        <f t="shared" si="40"/>
        <v>19088.021000000001</v>
      </c>
      <c r="AG62" s="29">
        <f t="shared" si="40"/>
        <v>0</v>
      </c>
      <c r="AH62" s="78"/>
      <c r="AI62" s="12">
        <f t="shared" si="11"/>
        <v>-24147.412</v>
      </c>
    </row>
    <row r="63" spans="1:35" s="11" customFormat="1" ht="37.5" customHeight="1" x14ac:dyDescent="0.25">
      <c r="A63" s="39"/>
      <c r="B63" s="128"/>
      <c r="C63" s="48" t="s">
        <v>21</v>
      </c>
      <c r="D63" s="37">
        <f>SUM(J63,L63,N63,P63,R63,T63,V63,X63,Z63,AB63,AD63,AF63)</f>
        <v>34774.214</v>
      </c>
      <c r="E63" s="29">
        <f>J63+L63+N63+P63+R63+T63+V63+X63+Z63+AB63+AD63+AF63</f>
        <v>34774.214</v>
      </c>
      <c r="F63" s="37">
        <v>34667.550999999999</v>
      </c>
      <c r="G63" s="29">
        <f>SUM(K63,M63,O63,Q63,S63,U63,W63,Y63,AA63,AC63,AE63,AG63)</f>
        <v>10626.802</v>
      </c>
      <c r="H63" s="29">
        <f t="shared" si="38"/>
        <v>30.559431192319686</v>
      </c>
      <c r="I63" s="29">
        <f t="shared" si="39"/>
        <v>30.559431192319686</v>
      </c>
      <c r="J63" s="30">
        <v>1197.434</v>
      </c>
      <c r="K63" s="30">
        <v>464.17700000000002</v>
      </c>
      <c r="L63" s="30">
        <v>1047.287</v>
      </c>
      <c r="M63" s="30">
        <v>1546.6980000000001</v>
      </c>
      <c r="N63" s="30">
        <v>782.82799999999997</v>
      </c>
      <c r="O63" s="30">
        <v>575.976</v>
      </c>
      <c r="P63" s="30">
        <v>1332.6479999999999</v>
      </c>
      <c r="Q63" s="30">
        <v>1432.7929999999999</v>
      </c>
      <c r="R63" s="30">
        <v>888.12900000000002</v>
      </c>
      <c r="S63" s="30">
        <v>939.99900000000002</v>
      </c>
      <c r="T63" s="30">
        <v>439.42200000000003</v>
      </c>
      <c r="U63" s="33">
        <v>379.916</v>
      </c>
      <c r="V63" s="30">
        <v>1740.9</v>
      </c>
      <c r="W63" s="30">
        <v>408.416</v>
      </c>
      <c r="X63" s="30">
        <v>1614.5129999999999</v>
      </c>
      <c r="Y63" s="30">
        <v>0</v>
      </c>
      <c r="Z63" s="30">
        <v>5999.3559999999998</v>
      </c>
      <c r="AA63" s="30">
        <v>4878.8270000000002</v>
      </c>
      <c r="AB63" s="30">
        <v>35.975999999999999</v>
      </c>
      <c r="AC63" s="30">
        <v>0</v>
      </c>
      <c r="AD63" s="30">
        <v>607.70000000000005</v>
      </c>
      <c r="AE63" s="30">
        <v>0</v>
      </c>
      <c r="AF63" s="30">
        <v>19088.021000000001</v>
      </c>
      <c r="AG63" s="30">
        <v>0</v>
      </c>
      <c r="AH63" s="72"/>
      <c r="AI63" s="12">
        <f t="shared" si="11"/>
        <v>-24147.412</v>
      </c>
    </row>
    <row r="64" spans="1:35" s="11" customFormat="1" ht="30.75" customHeight="1" x14ac:dyDescent="0.25">
      <c r="A64" s="39"/>
      <c r="B64" s="128" t="s">
        <v>55</v>
      </c>
      <c r="C64" s="47" t="s">
        <v>20</v>
      </c>
      <c r="D64" s="37">
        <f>D65</f>
        <v>50</v>
      </c>
      <c r="E64" s="29">
        <f>E65</f>
        <v>50</v>
      </c>
      <c r="F64" s="29">
        <f>G64</f>
        <v>0</v>
      </c>
      <c r="G64" s="29">
        <f>G65</f>
        <v>0</v>
      </c>
      <c r="H64" s="29">
        <f t="shared" si="38"/>
        <v>0</v>
      </c>
      <c r="I64" s="29">
        <f t="shared" si="39"/>
        <v>0</v>
      </c>
      <c r="J64" s="29">
        <f t="shared" ref="J64:AG64" si="41">J65</f>
        <v>0</v>
      </c>
      <c r="K64" s="29">
        <f t="shared" si="41"/>
        <v>0</v>
      </c>
      <c r="L64" s="29">
        <f t="shared" si="41"/>
        <v>0</v>
      </c>
      <c r="M64" s="29">
        <f t="shared" si="41"/>
        <v>0</v>
      </c>
      <c r="N64" s="29">
        <f t="shared" si="41"/>
        <v>0</v>
      </c>
      <c r="O64" s="29">
        <f t="shared" si="41"/>
        <v>0</v>
      </c>
      <c r="P64" s="29">
        <f t="shared" si="41"/>
        <v>0</v>
      </c>
      <c r="Q64" s="29">
        <f t="shared" si="41"/>
        <v>0</v>
      </c>
      <c r="R64" s="29">
        <f t="shared" si="41"/>
        <v>0</v>
      </c>
      <c r="S64" s="29">
        <f t="shared" si="41"/>
        <v>0</v>
      </c>
      <c r="T64" s="29">
        <f t="shared" si="41"/>
        <v>0</v>
      </c>
      <c r="U64" s="37">
        <f t="shared" si="41"/>
        <v>0</v>
      </c>
      <c r="V64" s="29">
        <f t="shared" si="41"/>
        <v>0</v>
      </c>
      <c r="W64" s="29">
        <f t="shared" si="41"/>
        <v>0</v>
      </c>
      <c r="X64" s="29">
        <f t="shared" si="41"/>
        <v>0</v>
      </c>
      <c r="Y64" s="29">
        <f t="shared" si="41"/>
        <v>0</v>
      </c>
      <c r="Z64" s="29">
        <f t="shared" si="41"/>
        <v>0</v>
      </c>
      <c r="AA64" s="29">
        <f t="shared" si="41"/>
        <v>0</v>
      </c>
      <c r="AB64" s="29">
        <f t="shared" si="41"/>
        <v>0</v>
      </c>
      <c r="AC64" s="29">
        <f t="shared" si="41"/>
        <v>0</v>
      </c>
      <c r="AD64" s="29">
        <f t="shared" si="41"/>
        <v>50</v>
      </c>
      <c r="AE64" s="29">
        <f t="shared" si="41"/>
        <v>0</v>
      </c>
      <c r="AF64" s="29">
        <f t="shared" si="41"/>
        <v>0</v>
      </c>
      <c r="AG64" s="29">
        <f t="shared" si="41"/>
        <v>0</v>
      </c>
      <c r="AH64" s="72"/>
      <c r="AI64" s="12">
        <f t="shared" si="11"/>
        <v>-50</v>
      </c>
    </row>
    <row r="65" spans="1:35" s="11" customFormat="1" ht="37.5" customHeight="1" x14ac:dyDescent="0.25">
      <c r="A65" s="39"/>
      <c r="B65" s="128"/>
      <c r="C65" s="48" t="s">
        <v>21</v>
      </c>
      <c r="D65" s="37">
        <f>SUM(J65,L65,N65,P65,R65,T65,V65,X65,Z65,AB65,AD65,AF65)</f>
        <v>50</v>
      </c>
      <c r="E65" s="29">
        <f>J65+L65+N65+P65+R65+T65+V65+X65+Z65+AB65+AD65+AF65</f>
        <v>50</v>
      </c>
      <c r="F65" s="29">
        <f>G65</f>
        <v>0</v>
      </c>
      <c r="G65" s="29">
        <f>SUM(K65,M65,O65,Q65,S65,U65,W65,Y65,AA65,AC65,AE65,AG65)</f>
        <v>0</v>
      </c>
      <c r="H65" s="29">
        <f t="shared" si="38"/>
        <v>0</v>
      </c>
      <c r="I65" s="29">
        <f t="shared" si="39"/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3">
        <v>0</v>
      </c>
      <c r="V65" s="30">
        <v>0</v>
      </c>
      <c r="W65" s="30">
        <v>0</v>
      </c>
      <c r="X65" s="30">
        <v>0</v>
      </c>
      <c r="Y65" s="30">
        <v>0</v>
      </c>
      <c r="Z65" s="30">
        <v>0</v>
      </c>
      <c r="AA65" s="30">
        <v>0</v>
      </c>
      <c r="AB65" s="30">
        <v>0</v>
      </c>
      <c r="AC65" s="30">
        <v>0</v>
      </c>
      <c r="AD65" s="30">
        <v>50</v>
      </c>
      <c r="AE65" s="30">
        <v>0</v>
      </c>
      <c r="AF65" s="30">
        <v>0</v>
      </c>
      <c r="AG65" s="30">
        <v>0</v>
      </c>
      <c r="AH65" s="73"/>
      <c r="AI65" s="12">
        <f t="shared" si="11"/>
        <v>-50</v>
      </c>
    </row>
    <row r="66" spans="1:35" s="11" customFormat="1" ht="187.5" customHeight="1" x14ac:dyDescent="0.25">
      <c r="A66" s="56"/>
      <c r="B66" s="57" t="s">
        <v>69</v>
      </c>
      <c r="C66" s="59" t="s">
        <v>20</v>
      </c>
      <c r="D66" s="37">
        <f>D67</f>
        <v>192846.53200000001</v>
      </c>
      <c r="E66" s="29">
        <f>E67</f>
        <v>192846.53200000001</v>
      </c>
      <c r="F66" s="29">
        <f>F67</f>
        <v>192256.93599999999</v>
      </c>
      <c r="G66" s="29">
        <f>G67</f>
        <v>181080.18899999998</v>
      </c>
      <c r="H66" s="29">
        <f>IFERROR(G66/D66*100,0)</f>
        <v>93.898597564616821</v>
      </c>
      <c r="I66" s="29">
        <f>IFERROR(G66/E66*100,0)</f>
        <v>93.898597564616821</v>
      </c>
      <c r="J66" s="29">
        <f t="shared" ref="J66:AG66" si="42">J67</f>
        <v>0</v>
      </c>
      <c r="K66" s="29">
        <f t="shared" si="42"/>
        <v>0</v>
      </c>
      <c r="L66" s="29">
        <f>L67</f>
        <v>0</v>
      </c>
      <c r="M66" s="29">
        <f t="shared" si="42"/>
        <v>0</v>
      </c>
      <c r="N66" s="29">
        <f t="shared" si="42"/>
        <v>125663.2</v>
      </c>
      <c r="O66" s="29">
        <f t="shared" si="42"/>
        <v>75768</v>
      </c>
      <c r="P66" s="29">
        <f t="shared" si="42"/>
        <v>9165.1530000000002</v>
      </c>
      <c r="Q66" s="29">
        <f t="shared" si="42"/>
        <v>1572.81</v>
      </c>
      <c r="R66" s="29">
        <f>R67</f>
        <v>327.54700000000003</v>
      </c>
      <c r="S66" s="37">
        <f>S67</f>
        <v>5081.58</v>
      </c>
      <c r="T66" s="29">
        <f t="shared" si="42"/>
        <v>6517.625</v>
      </c>
      <c r="U66" s="37">
        <f t="shared" si="42"/>
        <v>6687.75</v>
      </c>
      <c r="V66" s="29">
        <f t="shared" si="42"/>
        <v>24935.491999999998</v>
      </c>
      <c r="W66" s="29">
        <f t="shared" si="42"/>
        <v>19142.143</v>
      </c>
      <c r="X66" s="29">
        <f t="shared" si="42"/>
        <v>23872</v>
      </c>
      <c r="Y66" s="29">
        <f t="shared" si="42"/>
        <v>19780.276000000002</v>
      </c>
      <c r="Z66" s="29">
        <f t="shared" si="42"/>
        <v>2365.5149999999999</v>
      </c>
      <c r="AA66" s="29">
        <f t="shared" si="42"/>
        <v>53047.63</v>
      </c>
      <c r="AB66" s="29">
        <f t="shared" si="42"/>
        <v>0</v>
      </c>
      <c r="AC66" s="29">
        <f t="shared" si="42"/>
        <v>0</v>
      </c>
      <c r="AD66" s="29">
        <f t="shared" si="42"/>
        <v>0</v>
      </c>
      <c r="AE66" s="29">
        <f t="shared" si="42"/>
        <v>0</v>
      </c>
      <c r="AF66" s="29">
        <f t="shared" si="42"/>
        <v>0</v>
      </c>
      <c r="AG66" s="29">
        <f t="shared" si="42"/>
        <v>0</v>
      </c>
      <c r="AH66" s="81"/>
      <c r="AI66" s="12">
        <f t="shared" si="11"/>
        <v>-11766.343000000023</v>
      </c>
    </row>
    <row r="67" spans="1:35" s="11" customFormat="1" ht="50.25" customHeight="1" x14ac:dyDescent="0.25">
      <c r="A67" s="56"/>
      <c r="B67" s="58"/>
      <c r="C67" s="48" t="s">
        <v>21</v>
      </c>
      <c r="D67" s="37">
        <f>SUM(J67,L67,N67,P67,R67,T67,V67,X67,Z67,AB67,AD67,AF67)</f>
        <v>192846.53200000001</v>
      </c>
      <c r="E67" s="29">
        <f>J67+L67+N67+P67+R67+T67+V67+X67+Z67+AB67</f>
        <v>192846.53200000001</v>
      </c>
      <c r="F67" s="37">
        <v>192256.93599999999</v>
      </c>
      <c r="G67" s="29">
        <f>SUM(K67,M67,O67,Q67,S67,U67,W67,Y67,AA67,AC67,AE67,AG67)</f>
        <v>181080.18899999998</v>
      </c>
      <c r="H67" s="29">
        <f>IFERROR(G67/D67*100,0)</f>
        <v>93.898597564616821</v>
      </c>
      <c r="I67" s="29">
        <f>IFERROR(G67/E67*100,0)</f>
        <v>93.898597564616821</v>
      </c>
      <c r="J67" s="30">
        <v>0</v>
      </c>
      <c r="K67" s="30">
        <v>0</v>
      </c>
      <c r="L67" s="30">
        <v>0</v>
      </c>
      <c r="M67" s="30">
        <v>0</v>
      </c>
      <c r="N67" s="30">
        <v>125663.2</v>
      </c>
      <c r="O67" s="30">
        <v>75768</v>
      </c>
      <c r="P67" s="30">
        <v>9165.1530000000002</v>
      </c>
      <c r="Q67" s="30">
        <v>1572.81</v>
      </c>
      <c r="R67" s="30">
        <v>327.54700000000003</v>
      </c>
      <c r="S67" s="33">
        <v>5081.58</v>
      </c>
      <c r="T67" s="30">
        <v>6517.625</v>
      </c>
      <c r="U67" s="33">
        <v>6687.75</v>
      </c>
      <c r="V67" s="30">
        <v>24935.491999999998</v>
      </c>
      <c r="W67" s="30">
        <v>19142.143</v>
      </c>
      <c r="X67" s="30">
        <v>23872</v>
      </c>
      <c r="Y67" s="30">
        <v>19780.276000000002</v>
      </c>
      <c r="Z67" s="30">
        <v>2365.5149999999999</v>
      </c>
      <c r="AA67" s="33">
        <v>53047.63</v>
      </c>
      <c r="AB67" s="33">
        <v>0</v>
      </c>
      <c r="AC67" s="33">
        <v>0</v>
      </c>
      <c r="AD67" s="30">
        <v>0</v>
      </c>
      <c r="AE67" s="30">
        <v>0</v>
      </c>
      <c r="AF67" s="30">
        <v>0</v>
      </c>
      <c r="AG67" s="30">
        <v>0</v>
      </c>
      <c r="AH67" s="66"/>
      <c r="AI67" s="12">
        <f t="shared" si="11"/>
        <v>-11766.343000000023</v>
      </c>
    </row>
    <row r="68" spans="1:35" s="11" customFormat="1" ht="78.75" customHeight="1" x14ac:dyDescent="0.25">
      <c r="A68" s="116"/>
      <c r="B68" s="135" t="s">
        <v>56</v>
      </c>
      <c r="C68" s="47" t="s">
        <v>20</v>
      </c>
      <c r="D68" s="34">
        <f>D70+D69</f>
        <v>8991.7999999999993</v>
      </c>
      <c r="E68" s="26">
        <f>E70+E69</f>
        <v>8991.7999999999993</v>
      </c>
      <c r="F68" s="26">
        <f>F70+F69</f>
        <v>8991.7999999999993</v>
      </c>
      <c r="G68" s="26">
        <f>G70+G69</f>
        <v>8991.7999999999993</v>
      </c>
      <c r="H68" s="26">
        <f t="shared" si="38"/>
        <v>100</v>
      </c>
      <c r="I68" s="26">
        <f t="shared" si="39"/>
        <v>100</v>
      </c>
      <c r="J68" s="27">
        <f>J70+J69</f>
        <v>8991.7999999999993</v>
      </c>
      <c r="K68" s="27">
        <f t="shared" ref="K68:AG68" si="43">K70+K69</f>
        <v>8991.7999999999993</v>
      </c>
      <c r="L68" s="27">
        <f t="shared" si="43"/>
        <v>0</v>
      </c>
      <c r="M68" s="27">
        <f t="shared" si="43"/>
        <v>0</v>
      </c>
      <c r="N68" s="27">
        <f t="shared" si="43"/>
        <v>0</v>
      </c>
      <c r="O68" s="27">
        <f t="shared" si="43"/>
        <v>0</v>
      </c>
      <c r="P68" s="27">
        <f t="shared" si="43"/>
        <v>0</v>
      </c>
      <c r="Q68" s="27">
        <f t="shared" si="43"/>
        <v>0</v>
      </c>
      <c r="R68" s="27">
        <f t="shared" si="43"/>
        <v>0</v>
      </c>
      <c r="S68" s="27">
        <f t="shared" si="43"/>
        <v>0</v>
      </c>
      <c r="T68" s="27">
        <f t="shared" si="43"/>
        <v>0</v>
      </c>
      <c r="U68" s="35">
        <f t="shared" si="43"/>
        <v>0</v>
      </c>
      <c r="V68" s="27">
        <f t="shared" si="43"/>
        <v>0</v>
      </c>
      <c r="W68" s="27">
        <f t="shared" si="43"/>
        <v>0</v>
      </c>
      <c r="X68" s="27">
        <f t="shared" si="43"/>
        <v>0</v>
      </c>
      <c r="Y68" s="27">
        <f t="shared" si="43"/>
        <v>0</v>
      </c>
      <c r="Z68" s="27">
        <f t="shared" si="43"/>
        <v>0</v>
      </c>
      <c r="AA68" s="27">
        <f t="shared" si="43"/>
        <v>0</v>
      </c>
      <c r="AB68" s="27">
        <f t="shared" si="43"/>
        <v>0</v>
      </c>
      <c r="AC68" s="27">
        <f t="shared" si="43"/>
        <v>0</v>
      </c>
      <c r="AD68" s="27">
        <f t="shared" si="43"/>
        <v>0</v>
      </c>
      <c r="AE68" s="27">
        <f t="shared" si="43"/>
        <v>0</v>
      </c>
      <c r="AF68" s="27">
        <f t="shared" si="43"/>
        <v>0</v>
      </c>
      <c r="AG68" s="27">
        <f t="shared" si="43"/>
        <v>0</v>
      </c>
      <c r="AH68" s="66"/>
      <c r="AI68" s="12">
        <f t="shared" si="11"/>
        <v>0</v>
      </c>
    </row>
    <row r="69" spans="1:35" s="11" customFormat="1" ht="58.5" hidden="1" customHeight="1" x14ac:dyDescent="0.25">
      <c r="A69" s="116"/>
      <c r="B69" s="135"/>
      <c r="C69" s="48" t="s">
        <v>22</v>
      </c>
      <c r="D69" s="37">
        <f>SUM(J69,L69,N69,P69,R69,T69,V69,X69,Z69,AB69,AD69,AF69)</f>
        <v>0</v>
      </c>
      <c r="E69" s="29">
        <f>J69</f>
        <v>0</v>
      </c>
      <c r="F69" s="29">
        <f t="shared" ref="F69:F74" si="44">G69</f>
        <v>0</v>
      </c>
      <c r="G69" s="29">
        <f>SUM(K69,M69,O69,Q69,S69,U69,W69,Y69,AA69,AC69,AE69,AG69)</f>
        <v>0</v>
      </c>
      <c r="H69" s="29">
        <f t="shared" ref="H69:H80" si="45">IFERROR(G69/D69*100,0)</f>
        <v>0</v>
      </c>
      <c r="I69" s="29">
        <f t="shared" ref="I69:I80" si="46">IFERROR(G69/E69*100,0)</f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0">
        <v>0</v>
      </c>
      <c r="P69" s="30">
        <v>0</v>
      </c>
      <c r="Q69" s="30">
        <v>0</v>
      </c>
      <c r="R69" s="30">
        <v>0</v>
      </c>
      <c r="S69" s="30">
        <v>0</v>
      </c>
      <c r="T69" s="30">
        <v>0</v>
      </c>
      <c r="U69" s="33">
        <v>0</v>
      </c>
      <c r="V69" s="30">
        <v>0</v>
      </c>
      <c r="W69" s="30">
        <v>0</v>
      </c>
      <c r="X69" s="30">
        <v>0</v>
      </c>
      <c r="Y69" s="30">
        <v>0</v>
      </c>
      <c r="Z69" s="30">
        <v>0</v>
      </c>
      <c r="AA69" s="30">
        <v>0</v>
      </c>
      <c r="AB69" s="30">
        <v>0</v>
      </c>
      <c r="AC69" s="30">
        <v>0</v>
      </c>
      <c r="AD69" s="30">
        <v>0</v>
      </c>
      <c r="AE69" s="30">
        <v>0</v>
      </c>
      <c r="AF69" s="30">
        <v>0</v>
      </c>
      <c r="AG69" s="30">
        <v>0</v>
      </c>
      <c r="AH69" s="67"/>
      <c r="AI69" s="12">
        <f t="shared" si="11"/>
        <v>0</v>
      </c>
    </row>
    <row r="70" spans="1:35" s="11" customFormat="1" ht="75.75" customHeight="1" x14ac:dyDescent="0.25">
      <c r="A70" s="117"/>
      <c r="B70" s="135"/>
      <c r="C70" s="48" t="s">
        <v>21</v>
      </c>
      <c r="D70" s="37">
        <f>SUM(J70,L70,N70,P70,R70,T70,V70,X70,Z70,AB70,AD70,AF70)</f>
        <v>8991.7999999999993</v>
      </c>
      <c r="E70" s="29">
        <f>J70</f>
        <v>8991.7999999999993</v>
      </c>
      <c r="F70" s="29">
        <f t="shared" si="44"/>
        <v>8991.7999999999993</v>
      </c>
      <c r="G70" s="29">
        <f>SUM(K70,M70,O70,Q70,S70,U70,W70,Y70,AA70,AC70,AE70,AG70)</f>
        <v>8991.7999999999993</v>
      </c>
      <c r="H70" s="29">
        <f t="shared" si="45"/>
        <v>100</v>
      </c>
      <c r="I70" s="29">
        <f t="shared" si="46"/>
        <v>100</v>
      </c>
      <c r="J70" s="30">
        <f>J72+J74</f>
        <v>8991.7999999999993</v>
      </c>
      <c r="K70" s="30">
        <f t="shared" ref="K70:AG70" si="47">K72+K74</f>
        <v>8991.7999999999993</v>
      </c>
      <c r="L70" s="30">
        <f t="shared" si="47"/>
        <v>0</v>
      </c>
      <c r="M70" s="30">
        <f t="shared" si="47"/>
        <v>0</v>
      </c>
      <c r="N70" s="30">
        <f t="shared" si="47"/>
        <v>0</v>
      </c>
      <c r="O70" s="30">
        <f t="shared" si="47"/>
        <v>0</v>
      </c>
      <c r="P70" s="30">
        <f t="shared" si="47"/>
        <v>0</v>
      </c>
      <c r="Q70" s="30">
        <f t="shared" si="47"/>
        <v>0</v>
      </c>
      <c r="R70" s="30">
        <f t="shared" si="47"/>
        <v>0</v>
      </c>
      <c r="S70" s="30">
        <f t="shared" si="47"/>
        <v>0</v>
      </c>
      <c r="T70" s="30">
        <f t="shared" si="47"/>
        <v>0</v>
      </c>
      <c r="U70" s="33">
        <f t="shared" si="47"/>
        <v>0</v>
      </c>
      <c r="V70" s="30">
        <f t="shared" si="47"/>
        <v>0</v>
      </c>
      <c r="W70" s="30">
        <f t="shared" si="47"/>
        <v>0</v>
      </c>
      <c r="X70" s="30">
        <f t="shared" si="47"/>
        <v>0</v>
      </c>
      <c r="Y70" s="30">
        <f t="shared" si="47"/>
        <v>0</v>
      </c>
      <c r="Z70" s="30">
        <f t="shared" si="47"/>
        <v>0</v>
      </c>
      <c r="AA70" s="30">
        <f t="shared" si="47"/>
        <v>0</v>
      </c>
      <c r="AB70" s="30">
        <f t="shared" si="47"/>
        <v>0</v>
      </c>
      <c r="AC70" s="30">
        <f t="shared" si="47"/>
        <v>0</v>
      </c>
      <c r="AD70" s="30">
        <f t="shared" si="47"/>
        <v>0</v>
      </c>
      <c r="AE70" s="30">
        <f t="shared" si="47"/>
        <v>0</v>
      </c>
      <c r="AF70" s="30">
        <f t="shared" si="47"/>
        <v>0</v>
      </c>
      <c r="AG70" s="30">
        <f t="shared" si="47"/>
        <v>0</v>
      </c>
      <c r="AH70" s="68"/>
      <c r="AI70" s="12">
        <f t="shared" si="11"/>
        <v>0</v>
      </c>
    </row>
    <row r="71" spans="1:35" s="11" customFormat="1" ht="63.75" customHeight="1" x14ac:dyDescent="0.25">
      <c r="A71" s="39"/>
      <c r="B71" s="128" t="s">
        <v>57</v>
      </c>
      <c r="C71" s="47" t="s">
        <v>20</v>
      </c>
      <c r="D71" s="37">
        <f t="shared" ref="D71:AG71" si="48">D72</f>
        <v>8869.2999999999993</v>
      </c>
      <c r="E71" s="29">
        <f t="shared" si="48"/>
        <v>8869.2999999999993</v>
      </c>
      <c r="F71" s="29">
        <f t="shared" si="44"/>
        <v>8869.2999999999993</v>
      </c>
      <c r="G71" s="29">
        <f>G72</f>
        <v>8869.2999999999993</v>
      </c>
      <c r="H71" s="29">
        <f t="shared" si="45"/>
        <v>100</v>
      </c>
      <c r="I71" s="29">
        <f t="shared" si="46"/>
        <v>100</v>
      </c>
      <c r="J71" s="29">
        <f t="shared" si="48"/>
        <v>8869.2999999999993</v>
      </c>
      <c r="K71" s="29">
        <f t="shared" si="48"/>
        <v>8869.2999999999993</v>
      </c>
      <c r="L71" s="29">
        <f t="shared" si="48"/>
        <v>0</v>
      </c>
      <c r="M71" s="29">
        <f t="shared" si="48"/>
        <v>0</v>
      </c>
      <c r="N71" s="29">
        <f t="shared" si="48"/>
        <v>0</v>
      </c>
      <c r="O71" s="29">
        <f t="shared" si="48"/>
        <v>0</v>
      </c>
      <c r="P71" s="29">
        <f t="shared" si="48"/>
        <v>0</v>
      </c>
      <c r="Q71" s="29">
        <f t="shared" si="48"/>
        <v>0</v>
      </c>
      <c r="R71" s="29">
        <f t="shared" si="48"/>
        <v>0</v>
      </c>
      <c r="S71" s="29">
        <f t="shared" si="48"/>
        <v>0</v>
      </c>
      <c r="T71" s="29">
        <f t="shared" si="48"/>
        <v>0</v>
      </c>
      <c r="U71" s="37">
        <f t="shared" si="48"/>
        <v>0</v>
      </c>
      <c r="V71" s="29">
        <f t="shared" si="48"/>
        <v>0</v>
      </c>
      <c r="W71" s="29">
        <f t="shared" si="48"/>
        <v>0</v>
      </c>
      <c r="X71" s="29">
        <f t="shared" si="48"/>
        <v>0</v>
      </c>
      <c r="Y71" s="29">
        <f t="shared" si="48"/>
        <v>0</v>
      </c>
      <c r="Z71" s="29">
        <f t="shared" si="48"/>
        <v>0</v>
      </c>
      <c r="AA71" s="29">
        <f t="shared" si="48"/>
        <v>0</v>
      </c>
      <c r="AB71" s="29">
        <f t="shared" si="48"/>
        <v>0</v>
      </c>
      <c r="AC71" s="29">
        <f t="shared" si="48"/>
        <v>0</v>
      </c>
      <c r="AD71" s="29">
        <f t="shared" si="48"/>
        <v>0</v>
      </c>
      <c r="AE71" s="29">
        <f t="shared" si="48"/>
        <v>0</v>
      </c>
      <c r="AF71" s="29">
        <f t="shared" si="48"/>
        <v>0</v>
      </c>
      <c r="AG71" s="29">
        <f t="shared" si="48"/>
        <v>0</v>
      </c>
      <c r="AH71" s="60"/>
      <c r="AI71" s="12">
        <f t="shared" si="11"/>
        <v>0</v>
      </c>
    </row>
    <row r="72" spans="1:35" s="11" customFormat="1" ht="57" customHeight="1" x14ac:dyDescent="0.25">
      <c r="A72" s="39"/>
      <c r="B72" s="128"/>
      <c r="C72" s="48" t="s">
        <v>21</v>
      </c>
      <c r="D72" s="37">
        <f>SUM(J72,L72,N72,P72,R72,T72,V72,X72,Z72,AB72,AD72,AF72)</f>
        <v>8869.2999999999993</v>
      </c>
      <c r="E72" s="29">
        <f>J72</f>
        <v>8869.2999999999993</v>
      </c>
      <c r="F72" s="29">
        <f t="shared" si="44"/>
        <v>8869.2999999999993</v>
      </c>
      <c r="G72" s="29">
        <f>SUM(K72,M72,O72,Q72,S72,U72,W72,Y72,AA72,AC72,AE72,AG72)</f>
        <v>8869.2999999999993</v>
      </c>
      <c r="H72" s="29">
        <f t="shared" si="45"/>
        <v>100</v>
      </c>
      <c r="I72" s="29">
        <f t="shared" si="46"/>
        <v>100</v>
      </c>
      <c r="J72" s="30">
        <v>8869.2999999999993</v>
      </c>
      <c r="K72" s="30">
        <v>8869.2999999999993</v>
      </c>
      <c r="L72" s="30">
        <v>0</v>
      </c>
      <c r="M72" s="30">
        <v>0</v>
      </c>
      <c r="N72" s="30">
        <v>0</v>
      </c>
      <c r="O72" s="30">
        <v>0</v>
      </c>
      <c r="P72" s="30">
        <v>0</v>
      </c>
      <c r="Q72" s="30">
        <v>0</v>
      </c>
      <c r="R72" s="30">
        <v>0</v>
      </c>
      <c r="S72" s="30">
        <v>0</v>
      </c>
      <c r="T72" s="30">
        <v>0</v>
      </c>
      <c r="U72" s="33">
        <v>0</v>
      </c>
      <c r="V72" s="30">
        <v>0</v>
      </c>
      <c r="W72" s="30">
        <v>0</v>
      </c>
      <c r="X72" s="30">
        <v>0</v>
      </c>
      <c r="Y72" s="30">
        <v>0</v>
      </c>
      <c r="Z72" s="30">
        <v>0</v>
      </c>
      <c r="AA72" s="30">
        <v>0</v>
      </c>
      <c r="AB72" s="30">
        <v>0</v>
      </c>
      <c r="AC72" s="30">
        <v>0</v>
      </c>
      <c r="AD72" s="30">
        <v>0</v>
      </c>
      <c r="AE72" s="30">
        <v>0</v>
      </c>
      <c r="AF72" s="30">
        <v>0</v>
      </c>
      <c r="AG72" s="30">
        <v>0</v>
      </c>
      <c r="AH72" s="60"/>
      <c r="AI72" s="12">
        <f t="shared" si="11"/>
        <v>0</v>
      </c>
    </row>
    <row r="73" spans="1:35" s="11" customFormat="1" ht="56.25" customHeight="1" x14ac:dyDescent="0.25">
      <c r="A73" s="39"/>
      <c r="B73" s="128" t="s">
        <v>58</v>
      </c>
      <c r="C73" s="47" t="s">
        <v>20</v>
      </c>
      <c r="D73" s="37">
        <f>D74</f>
        <v>122.5</v>
      </c>
      <c r="E73" s="29">
        <f>E74</f>
        <v>122.5</v>
      </c>
      <c r="F73" s="29">
        <f t="shared" si="44"/>
        <v>122.5</v>
      </c>
      <c r="G73" s="29">
        <f>G74</f>
        <v>122.5</v>
      </c>
      <c r="H73" s="29">
        <f t="shared" si="45"/>
        <v>100</v>
      </c>
      <c r="I73" s="29">
        <f t="shared" si="46"/>
        <v>100</v>
      </c>
      <c r="J73" s="29">
        <f t="shared" ref="J73:AG73" si="49">J74</f>
        <v>122.5</v>
      </c>
      <c r="K73" s="29">
        <f t="shared" si="49"/>
        <v>122.5</v>
      </c>
      <c r="L73" s="29">
        <f t="shared" si="49"/>
        <v>0</v>
      </c>
      <c r="M73" s="29">
        <f t="shared" si="49"/>
        <v>0</v>
      </c>
      <c r="N73" s="29">
        <f t="shared" si="49"/>
        <v>0</v>
      </c>
      <c r="O73" s="29">
        <f t="shared" si="49"/>
        <v>0</v>
      </c>
      <c r="P73" s="29">
        <f t="shared" si="49"/>
        <v>0</v>
      </c>
      <c r="Q73" s="29">
        <f t="shared" si="49"/>
        <v>0</v>
      </c>
      <c r="R73" s="29">
        <f t="shared" si="49"/>
        <v>0</v>
      </c>
      <c r="S73" s="29">
        <f t="shared" si="49"/>
        <v>0</v>
      </c>
      <c r="T73" s="29">
        <f t="shared" si="49"/>
        <v>0</v>
      </c>
      <c r="U73" s="37">
        <f t="shared" si="49"/>
        <v>0</v>
      </c>
      <c r="V73" s="29">
        <f t="shared" si="49"/>
        <v>0</v>
      </c>
      <c r="W73" s="29">
        <f t="shared" si="49"/>
        <v>0</v>
      </c>
      <c r="X73" s="29">
        <f t="shared" si="49"/>
        <v>0</v>
      </c>
      <c r="Y73" s="29">
        <f t="shared" si="49"/>
        <v>0</v>
      </c>
      <c r="Z73" s="29">
        <f t="shared" si="49"/>
        <v>0</v>
      </c>
      <c r="AA73" s="29">
        <f t="shared" si="49"/>
        <v>0</v>
      </c>
      <c r="AB73" s="29">
        <f t="shared" si="49"/>
        <v>0</v>
      </c>
      <c r="AC73" s="29">
        <f t="shared" si="49"/>
        <v>0</v>
      </c>
      <c r="AD73" s="29">
        <f t="shared" si="49"/>
        <v>0</v>
      </c>
      <c r="AE73" s="29">
        <f t="shared" si="49"/>
        <v>0</v>
      </c>
      <c r="AF73" s="29">
        <f t="shared" si="49"/>
        <v>0</v>
      </c>
      <c r="AG73" s="29">
        <f t="shared" si="49"/>
        <v>0</v>
      </c>
      <c r="AH73" s="61"/>
      <c r="AI73" s="12">
        <f t="shared" si="11"/>
        <v>0</v>
      </c>
    </row>
    <row r="74" spans="1:35" s="11" customFormat="1" ht="41.25" customHeight="1" x14ac:dyDescent="0.25">
      <c r="A74" s="39"/>
      <c r="B74" s="128"/>
      <c r="C74" s="48" t="s">
        <v>21</v>
      </c>
      <c r="D74" s="37">
        <f>SUM(J74,L74,N74,P74,R74,T74,V74,X74,Z74,AB74,AD74,AF74)</f>
        <v>122.5</v>
      </c>
      <c r="E74" s="29">
        <f>J74</f>
        <v>122.5</v>
      </c>
      <c r="F74" s="29">
        <f t="shared" si="44"/>
        <v>122.5</v>
      </c>
      <c r="G74" s="29">
        <f>SUM(K74,M74,O74,Q74,S74,U74,W74,Y74,AA74,AC74,AE74,AG74)</f>
        <v>122.5</v>
      </c>
      <c r="H74" s="29">
        <f t="shared" si="45"/>
        <v>100</v>
      </c>
      <c r="I74" s="29">
        <f t="shared" si="46"/>
        <v>100</v>
      </c>
      <c r="J74" s="30">
        <v>122.5</v>
      </c>
      <c r="K74" s="30">
        <v>122.5</v>
      </c>
      <c r="L74" s="30">
        <v>0</v>
      </c>
      <c r="M74" s="30">
        <v>0</v>
      </c>
      <c r="N74" s="30">
        <v>0</v>
      </c>
      <c r="O74" s="30">
        <v>0</v>
      </c>
      <c r="P74" s="30">
        <v>0</v>
      </c>
      <c r="Q74" s="30">
        <v>0</v>
      </c>
      <c r="R74" s="30">
        <v>0</v>
      </c>
      <c r="S74" s="30">
        <v>0</v>
      </c>
      <c r="T74" s="30">
        <v>0</v>
      </c>
      <c r="U74" s="33">
        <v>0</v>
      </c>
      <c r="V74" s="30">
        <v>0</v>
      </c>
      <c r="W74" s="30">
        <v>0</v>
      </c>
      <c r="X74" s="30">
        <v>0</v>
      </c>
      <c r="Y74" s="30">
        <v>0</v>
      </c>
      <c r="Z74" s="30">
        <v>0</v>
      </c>
      <c r="AA74" s="30">
        <v>0</v>
      </c>
      <c r="AB74" s="30">
        <v>0</v>
      </c>
      <c r="AC74" s="30">
        <v>0</v>
      </c>
      <c r="AD74" s="30">
        <v>0</v>
      </c>
      <c r="AE74" s="30">
        <v>0</v>
      </c>
      <c r="AF74" s="30">
        <v>0</v>
      </c>
      <c r="AG74" s="30">
        <v>0</v>
      </c>
      <c r="AH74" s="28"/>
      <c r="AI74" s="12">
        <f t="shared" si="11"/>
        <v>0</v>
      </c>
    </row>
    <row r="75" spans="1:35" s="11" customFormat="1" ht="38.25" customHeight="1" x14ac:dyDescent="0.25">
      <c r="A75" s="115"/>
      <c r="B75" s="126" t="s">
        <v>59</v>
      </c>
      <c r="C75" s="47" t="s">
        <v>20</v>
      </c>
      <c r="D75" s="34">
        <f>D77+D76</f>
        <v>32487.280000000002</v>
      </c>
      <c r="E75" s="26">
        <f>E77+E76</f>
        <v>32487.280000000002</v>
      </c>
      <c r="F75" s="34">
        <f>F77+F76</f>
        <v>32207.7</v>
      </c>
      <c r="G75" s="26">
        <f>G77+G76</f>
        <v>12551.319</v>
      </c>
      <c r="H75" s="26">
        <f t="shared" si="45"/>
        <v>38.63456405091469</v>
      </c>
      <c r="I75" s="26">
        <f t="shared" si="46"/>
        <v>38.63456405091469</v>
      </c>
      <c r="J75" s="27">
        <f t="shared" ref="J75:AG75" si="50">J77+J76</f>
        <v>3313.4</v>
      </c>
      <c r="K75" s="27">
        <f t="shared" si="50"/>
        <v>1115.028</v>
      </c>
      <c r="L75" s="27">
        <f t="shared" si="50"/>
        <v>3192.625</v>
      </c>
      <c r="M75" s="27">
        <f t="shared" si="50"/>
        <v>2472.8589999999999</v>
      </c>
      <c r="N75" s="27">
        <f t="shared" si="50"/>
        <v>1387.59</v>
      </c>
      <c r="O75" s="27">
        <f t="shared" si="50"/>
        <v>838.51</v>
      </c>
      <c r="P75" s="27">
        <f t="shared" si="50"/>
        <v>8217.24</v>
      </c>
      <c r="Q75" s="27">
        <f t="shared" si="50"/>
        <v>3703.4690000000001</v>
      </c>
      <c r="R75" s="27">
        <f t="shared" si="50"/>
        <v>1937.5</v>
      </c>
      <c r="S75" s="27">
        <f t="shared" si="50"/>
        <v>856.8</v>
      </c>
      <c r="T75" s="27">
        <f t="shared" si="50"/>
        <v>0</v>
      </c>
      <c r="U75" s="35">
        <f t="shared" si="50"/>
        <v>1684.38</v>
      </c>
      <c r="V75" s="27">
        <f t="shared" si="50"/>
        <v>0</v>
      </c>
      <c r="W75" s="27">
        <f t="shared" si="50"/>
        <v>1311.903</v>
      </c>
      <c r="X75" s="27">
        <f t="shared" si="50"/>
        <v>1494.8</v>
      </c>
      <c r="Y75" s="27">
        <f t="shared" si="50"/>
        <v>920.37</v>
      </c>
      <c r="Z75" s="27">
        <f t="shared" si="50"/>
        <v>27.524999999999999</v>
      </c>
      <c r="AA75" s="27">
        <f t="shared" si="50"/>
        <v>-352</v>
      </c>
      <c r="AB75" s="27">
        <f t="shared" si="50"/>
        <v>2404.1999999999998</v>
      </c>
      <c r="AC75" s="27">
        <f t="shared" si="50"/>
        <v>0</v>
      </c>
      <c r="AD75" s="27">
        <f t="shared" si="50"/>
        <v>163.19999999999999</v>
      </c>
      <c r="AE75" s="27">
        <f t="shared" si="50"/>
        <v>0</v>
      </c>
      <c r="AF75" s="27">
        <f t="shared" si="50"/>
        <v>10349.200000000001</v>
      </c>
      <c r="AG75" s="27">
        <f t="shared" si="50"/>
        <v>0</v>
      </c>
      <c r="AH75" s="28"/>
      <c r="AI75" s="12">
        <f t="shared" si="11"/>
        <v>-19935.961000000003</v>
      </c>
    </row>
    <row r="76" spans="1:35" s="11" customFormat="1" ht="37.5" customHeight="1" x14ac:dyDescent="0.25">
      <c r="A76" s="116"/>
      <c r="B76" s="127"/>
      <c r="C76" s="48" t="s">
        <v>22</v>
      </c>
      <c r="D76" s="37">
        <f>SUM(J76,L76,N76,P76,R76,T76,V76,X76,Z76,AB76,AD76,AF76)</f>
        <v>1685</v>
      </c>
      <c r="E76" s="37">
        <f>J76+L76+N76+P76+R76+T76+V76+X76+Z76+AB76+AD76+AF76</f>
        <v>1685</v>
      </c>
      <c r="F76" s="37">
        <v>1685</v>
      </c>
      <c r="G76" s="37">
        <f>SUM(K76,M76,O76,Q76,S76,U76,W76,Y76,AA76,AC76,AE76,AG76)</f>
        <v>1203.3</v>
      </c>
      <c r="H76" s="29">
        <f t="shared" si="45"/>
        <v>71.412462908011861</v>
      </c>
      <c r="I76" s="29">
        <f t="shared" si="46"/>
        <v>71.412462908011861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30">
        <v>664.5</v>
      </c>
      <c r="Q76" s="30">
        <v>664.5</v>
      </c>
      <c r="R76" s="30">
        <v>538.79999999999995</v>
      </c>
      <c r="S76" s="30">
        <v>538.79999999999995</v>
      </c>
      <c r="T76" s="30">
        <v>0</v>
      </c>
      <c r="U76" s="33">
        <v>0</v>
      </c>
      <c r="V76" s="30">
        <v>0</v>
      </c>
      <c r="W76" s="30">
        <v>0</v>
      </c>
      <c r="X76" s="30">
        <v>0</v>
      </c>
      <c r="Y76" s="30">
        <v>0</v>
      </c>
      <c r="Z76" s="30">
        <v>0</v>
      </c>
      <c r="AA76" s="30">
        <v>0</v>
      </c>
      <c r="AB76" s="30">
        <v>0</v>
      </c>
      <c r="AC76" s="30">
        <v>0</v>
      </c>
      <c r="AD76" s="30">
        <v>0</v>
      </c>
      <c r="AE76" s="30">
        <v>0</v>
      </c>
      <c r="AF76" s="30">
        <v>481.7</v>
      </c>
      <c r="AG76" s="30">
        <v>0</v>
      </c>
      <c r="AH76" s="30"/>
      <c r="AI76" s="12">
        <f t="shared" si="11"/>
        <v>-481.70000000000005</v>
      </c>
    </row>
    <row r="77" spans="1:35" s="11" customFormat="1" ht="75.75" customHeight="1" x14ac:dyDescent="0.25">
      <c r="A77" s="117"/>
      <c r="B77" s="127"/>
      <c r="C77" s="48" t="s">
        <v>21</v>
      </c>
      <c r="D77" s="37">
        <f>SUM(J77,L77,N77,P77,R77,T77,V77,X77,Z77,AB77,AD77,AF77)</f>
        <v>30802.280000000002</v>
      </c>
      <c r="E77" s="37">
        <f>J77+L77+N77+P77+R77+T77+V77+X77+Z77+AB77+AD77+AF77</f>
        <v>30802.280000000002</v>
      </c>
      <c r="F77" s="37">
        <v>30522.7</v>
      </c>
      <c r="G77" s="37">
        <f>SUM(K77,M77,O77,Q77,S77,U77,W77,Y77,AA77,AC77,AE77,AG77)</f>
        <v>11348.019</v>
      </c>
      <c r="H77" s="29">
        <f t="shared" si="45"/>
        <v>36.841490305263115</v>
      </c>
      <c r="I77" s="29">
        <f t="shared" si="46"/>
        <v>36.841490305263115</v>
      </c>
      <c r="J77" s="30">
        <v>3313.4</v>
      </c>
      <c r="K77" s="30">
        <v>1115.028</v>
      </c>
      <c r="L77" s="30">
        <v>3192.625</v>
      </c>
      <c r="M77" s="30">
        <v>2472.8589999999999</v>
      </c>
      <c r="N77" s="30">
        <v>1387.59</v>
      </c>
      <c r="O77" s="30">
        <v>838.51</v>
      </c>
      <c r="P77" s="33">
        <v>7552.74</v>
      </c>
      <c r="Q77" s="30">
        <v>3038.9690000000001</v>
      </c>
      <c r="R77" s="30">
        <v>1398.7</v>
      </c>
      <c r="S77" s="33">
        <v>318</v>
      </c>
      <c r="T77" s="30">
        <v>0</v>
      </c>
      <c r="U77" s="33">
        <v>1684.38</v>
      </c>
      <c r="V77" s="30">
        <v>0</v>
      </c>
      <c r="W77" s="30">
        <v>1311.903</v>
      </c>
      <c r="X77" s="30">
        <v>1494.8</v>
      </c>
      <c r="Y77" s="30">
        <v>920.37</v>
      </c>
      <c r="Z77" s="30">
        <v>27.524999999999999</v>
      </c>
      <c r="AA77" s="30">
        <v>-352</v>
      </c>
      <c r="AB77" s="30">
        <v>2404.1999999999998</v>
      </c>
      <c r="AC77" s="30">
        <v>0</v>
      </c>
      <c r="AD77" s="30">
        <v>163.19999999999999</v>
      </c>
      <c r="AE77" s="30">
        <v>0</v>
      </c>
      <c r="AF77" s="30">
        <v>9867.5</v>
      </c>
      <c r="AG77" s="30">
        <v>0</v>
      </c>
      <c r="AH77" s="63"/>
      <c r="AI77" s="12">
        <f t="shared" si="11"/>
        <v>-19454.261000000002</v>
      </c>
    </row>
    <row r="78" spans="1:35" s="11" customFormat="1" ht="23.25" customHeight="1" x14ac:dyDescent="0.25">
      <c r="A78" s="124" t="s">
        <v>33</v>
      </c>
      <c r="B78" s="118" t="s">
        <v>60</v>
      </c>
      <c r="C78" s="48" t="s">
        <v>20</v>
      </c>
      <c r="D78" s="37">
        <f>D80+D79</f>
        <v>190232.492</v>
      </c>
      <c r="E78" s="29">
        <f>E80+E79</f>
        <v>190232.492</v>
      </c>
      <c r="F78" s="29">
        <f>F80+F79</f>
        <v>188048.89499999999</v>
      </c>
      <c r="G78" s="29">
        <f>G80+G79</f>
        <v>107082.75</v>
      </c>
      <c r="H78" s="29">
        <f t="shared" si="45"/>
        <v>56.290462724948163</v>
      </c>
      <c r="I78" s="29">
        <f t="shared" si="46"/>
        <v>56.290462724948163</v>
      </c>
      <c r="J78" s="30">
        <f>J80+J79</f>
        <v>14536.495999999999</v>
      </c>
      <c r="K78" s="30">
        <f t="shared" ref="K78:AG78" si="51">K80+K79</f>
        <v>3101.25</v>
      </c>
      <c r="L78" s="30">
        <f t="shared" si="51"/>
        <v>11470.393999999998</v>
      </c>
      <c r="M78" s="30">
        <f t="shared" si="51"/>
        <v>16259.92</v>
      </c>
      <c r="N78" s="30">
        <f t="shared" si="51"/>
        <v>12827.110999999999</v>
      </c>
      <c r="O78" s="30">
        <f t="shared" si="51"/>
        <v>10513.800000000001</v>
      </c>
      <c r="P78" s="30">
        <f t="shared" si="51"/>
        <v>20736.489999999998</v>
      </c>
      <c r="Q78" s="30">
        <f t="shared" si="51"/>
        <v>16017.029999999999</v>
      </c>
      <c r="R78" s="30">
        <f t="shared" si="51"/>
        <v>27383.333999999999</v>
      </c>
      <c r="S78" s="30">
        <f t="shared" si="51"/>
        <v>11012.86</v>
      </c>
      <c r="T78" s="30">
        <f t="shared" si="51"/>
        <v>27364.223999999998</v>
      </c>
      <c r="U78" s="33">
        <f t="shared" si="51"/>
        <v>24046.120000000003</v>
      </c>
      <c r="V78" s="30">
        <f t="shared" si="51"/>
        <v>12689.169</v>
      </c>
      <c r="W78" s="30">
        <f t="shared" si="51"/>
        <v>13863.83</v>
      </c>
      <c r="X78" s="30">
        <f t="shared" si="51"/>
        <v>8446.6350000000002</v>
      </c>
      <c r="Y78" s="30">
        <f t="shared" si="51"/>
        <v>2097.4500000000003</v>
      </c>
      <c r="Z78" s="30">
        <f t="shared" si="51"/>
        <v>8684.8350000000009</v>
      </c>
      <c r="AA78" s="30">
        <f t="shared" si="51"/>
        <v>10170.49</v>
      </c>
      <c r="AB78" s="30">
        <f t="shared" si="51"/>
        <v>18553.019</v>
      </c>
      <c r="AC78" s="30">
        <f t="shared" si="51"/>
        <v>0</v>
      </c>
      <c r="AD78" s="30">
        <f t="shared" si="51"/>
        <v>11401.353999999999</v>
      </c>
      <c r="AE78" s="30">
        <f t="shared" si="51"/>
        <v>0</v>
      </c>
      <c r="AF78" s="30">
        <f t="shared" si="51"/>
        <v>16139.430999999999</v>
      </c>
      <c r="AG78" s="30">
        <f t="shared" si="51"/>
        <v>0</v>
      </c>
      <c r="AH78" s="65"/>
      <c r="AI78" s="12">
        <f t="shared" si="11"/>
        <v>-83149.741999999998</v>
      </c>
    </row>
    <row r="79" spans="1:35" s="11" customFormat="1" ht="45" customHeight="1" x14ac:dyDescent="0.25">
      <c r="A79" s="125"/>
      <c r="B79" s="119"/>
      <c r="C79" s="48" t="s">
        <v>21</v>
      </c>
      <c r="D79" s="37">
        <f>SUM(J79,L79,N79,P79,R79,T79,V79,X79,Z79,AB79,AD79,AF79)</f>
        <v>185261.29399999999</v>
      </c>
      <c r="E79" s="37">
        <f>J79+L79+N79+P79+R79+T79+V79+X79+Z79+AB79+AD79+AF79</f>
        <v>185261.29399999999</v>
      </c>
      <c r="F79" s="29">
        <v>184912.215</v>
      </c>
      <c r="G79" s="29">
        <f>SUM(K79,M79,O79,Q79,S79,U79,W79,Y79,AA79,AC79,AE79,AG79)</f>
        <v>103946.07</v>
      </c>
      <c r="H79" s="29">
        <f t="shared" si="45"/>
        <v>56.107818182463951</v>
      </c>
      <c r="I79" s="29">
        <f t="shared" si="46"/>
        <v>56.107818182463951</v>
      </c>
      <c r="J79" s="30">
        <v>14071.286</v>
      </c>
      <c r="K79" s="30">
        <v>3101.25</v>
      </c>
      <c r="L79" s="30">
        <v>10998.183999999999</v>
      </c>
      <c r="M79" s="30">
        <v>15891.16</v>
      </c>
      <c r="N79" s="30">
        <v>12361.901</v>
      </c>
      <c r="O79" s="30">
        <v>10045.36</v>
      </c>
      <c r="P79" s="30">
        <v>20271.78</v>
      </c>
      <c r="Q79" s="30">
        <v>15642.05</v>
      </c>
      <c r="R79" s="30">
        <v>26031.784</v>
      </c>
      <c r="S79" s="30">
        <v>10135.18</v>
      </c>
      <c r="T79" s="30">
        <v>27066.695</v>
      </c>
      <c r="U79" s="33">
        <v>23316.81</v>
      </c>
      <c r="V79" s="30">
        <v>12605.289000000001</v>
      </c>
      <c r="W79" s="30">
        <v>13662.69</v>
      </c>
      <c r="X79" s="30">
        <v>8371.0550000000003</v>
      </c>
      <c r="Y79" s="30">
        <v>2033.69</v>
      </c>
      <c r="Z79" s="30">
        <v>8199.0650000000005</v>
      </c>
      <c r="AA79" s="30">
        <v>10117.879999999999</v>
      </c>
      <c r="AB79" s="30">
        <v>18068.938999999998</v>
      </c>
      <c r="AC79" s="30">
        <v>0</v>
      </c>
      <c r="AD79" s="30">
        <v>11244.114</v>
      </c>
      <c r="AE79" s="30">
        <v>0</v>
      </c>
      <c r="AF79" s="30">
        <v>15971.201999999999</v>
      </c>
      <c r="AG79" s="30">
        <v>0</v>
      </c>
      <c r="AH79" s="31"/>
      <c r="AI79" s="12">
        <f t="shared" si="11"/>
        <v>-81315.223999999987</v>
      </c>
    </row>
    <row r="80" spans="1:35" s="11" customFormat="1" ht="58.5" customHeight="1" x14ac:dyDescent="0.25">
      <c r="A80" s="116"/>
      <c r="B80" s="119"/>
      <c r="C80" s="48" t="s">
        <v>37</v>
      </c>
      <c r="D80" s="37">
        <f>SUM(J80,L80,N80,P80,R80,T80,V80,X80,Z80,AB80,AD80,AF80)</f>
        <v>4971.1979999999994</v>
      </c>
      <c r="E80" s="37">
        <f>J80+L80+N80+P80+R80+T80+V80+X80+Z80+AB80+AD80+AF80</f>
        <v>4971.1979999999994</v>
      </c>
      <c r="F80" s="29">
        <f>G80</f>
        <v>3136.6800000000003</v>
      </c>
      <c r="G80" s="29">
        <f>SUM(K80,M80,O80,Q80,S80,U80,W80,Y80,AA80,AC80,AE80,AG80)</f>
        <v>3136.6800000000003</v>
      </c>
      <c r="H80" s="29">
        <f t="shared" si="45"/>
        <v>63.097064329362873</v>
      </c>
      <c r="I80" s="29">
        <f t="shared" si="46"/>
        <v>63.097064329362873</v>
      </c>
      <c r="J80" s="30">
        <v>465.21</v>
      </c>
      <c r="K80" s="30">
        <v>0</v>
      </c>
      <c r="L80" s="30">
        <v>472.21</v>
      </c>
      <c r="M80" s="30">
        <v>368.76</v>
      </c>
      <c r="N80" s="30">
        <v>465.21</v>
      </c>
      <c r="O80" s="30">
        <v>468.44</v>
      </c>
      <c r="P80" s="30">
        <v>464.71</v>
      </c>
      <c r="Q80" s="30">
        <v>374.98</v>
      </c>
      <c r="R80" s="30">
        <v>1351.55</v>
      </c>
      <c r="S80" s="30">
        <v>877.68</v>
      </c>
      <c r="T80" s="30">
        <v>297.529</v>
      </c>
      <c r="U80" s="33">
        <v>729.31</v>
      </c>
      <c r="V80" s="30">
        <v>83.88</v>
      </c>
      <c r="W80" s="30">
        <v>201.14</v>
      </c>
      <c r="X80" s="30">
        <v>75.58</v>
      </c>
      <c r="Y80" s="30">
        <v>63.76</v>
      </c>
      <c r="Z80" s="30">
        <v>485.77</v>
      </c>
      <c r="AA80" s="30">
        <v>52.61</v>
      </c>
      <c r="AB80" s="30">
        <v>484.08</v>
      </c>
      <c r="AC80" s="30">
        <v>0</v>
      </c>
      <c r="AD80" s="30">
        <v>157.24</v>
      </c>
      <c r="AE80" s="30">
        <v>0</v>
      </c>
      <c r="AF80" s="30">
        <v>168.22900000000001</v>
      </c>
      <c r="AG80" s="30">
        <v>0</v>
      </c>
      <c r="AH80" s="74"/>
      <c r="AI80" s="12">
        <f t="shared" si="11"/>
        <v>-1834.5179999999991</v>
      </c>
    </row>
    <row r="81" spans="1:35" s="11" customFormat="1" ht="187.5" customHeight="1" x14ac:dyDescent="0.25">
      <c r="A81" s="116" t="s">
        <v>61</v>
      </c>
      <c r="B81" s="118" t="s">
        <v>62</v>
      </c>
      <c r="C81" s="47" t="s">
        <v>20</v>
      </c>
      <c r="D81" s="37">
        <f>D82</f>
        <v>5287.7149999999992</v>
      </c>
      <c r="E81" s="29">
        <f>E82</f>
        <v>5287.7149999999992</v>
      </c>
      <c r="F81" s="29">
        <f>F82</f>
        <v>5277.1</v>
      </c>
      <c r="G81" s="29">
        <f>G82</f>
        <v>5020.6939999999995</v>
      </c>
      <c r="H81" s="29">
        <f t="shared" ref="H81:H94" si="52">IFERROR(G81/D81*100,0)</f>
        <v>94.950162782979035</v>
      </c>
      <c r="I81" s="29">
        <f t="shared" ref="I81:I94" si="53">IFERROR(G81/E81*100,0)</f>
        <v>94.950162782979035</v>
      </c>
      <c r="J81" s="29">
        <f t="shared" ref="J81:AG81" si="54">J82</f>
        <v>32.9</v>
      </c>
      <c r="K81" s="29">
        <f t="shared" si="54"/>
        <v>13.587999999999999</v>
      </c>
      <c r="L81" s="29">
        <f t="shared" si="54"/>
        <v>228.3</v>
      </c>
      <c r="M81" s="29">
        <f t="shared" si="54"/>
        <v>126.679</v>
      </c>
      <c r="N81" s="29">
        <f t="shared" si="54"/>
        <v>665.8</v>
      </c>
      <c r="O81" s="29">
        <f t="shared" si="54"/>
        <v>309</v>
      </c>
      <c r="P81" s="29">
        <f t="shared" si="54"/>
        <v>2928.6</v>
      </c>
      <c r="Q81" s="29">
        <f t="shared" si="54"/>
        <v>1850.6320000000001</v>
      </c>
      <c r="R81" s="29">
        <f t="shared" si="54"/>
        <v>63.4</v>
      </c>
      <c r="S81" s="29">
        <f t="shared" si="54"/>
        <v>1173.566</v>
      </c>
      <c r="T81" s="29">
        <f t="shared" si="54"/>
        <v>0</v>
      </c>
      <c r="U81" s="37">
        <f t="shared" si="54"/>
        <v>25</v>
      </c>
      <c r="V81" s="29">
        <f t="shared" si="54"/>
        <v>1273.415</v>
      </c>
      <c r="W81" s="29">
        <f t="shared" si="54"/>
        <v>1336.4</v>
      </c>
      <c r="X81" s="29">
        <f t="shared" si="54"/>
        <v>63.4</v>
      </c>
      <c r="Y81" s="29">
        <f t="shared" si="54"/>
        <v>137.4</v>
      </c>
      <c r="Z81" s="29">
        <f t="shared" si="54"/>
        <v>0</v>
      </c>
      <c r="AA81" s="29">
        <f t="shared" si="54"/>
        <v>48.429000000000002</v>
      </c>
      <c r="AB81" s="29">
        <f t="shared" si="54"/>
        <v>23.7</v>
      </c>
      <c r="AC81" s="29">
        <f t="shared" si="54"/>
        <v>0</v>
      </c>
      <c r="AD81" s="29">
        <f t="shared" si="54"/>
        <v>8.1999999999999993</v>
      </c>
      <c r="AE81" s="29">
        <f t="shared" si="54"/>
        <v>0</v>
      </c>
      <c r="AF81" s="29">
        <f t="shared" si="54"/>
        <v>0</v>
      </c>
      <c r="AG81" s="29">
        <f t="shared" si="54"/>
        <v>0</v>
      </c>
      <c r="AH81" s="75"/>
      <c r="AI81" s="12">
        <f t="shared" ref="AI81:AI101" si="55">G81-D81</f>
        <v>-267.02099999999973</v>
      </c>
    </row>
    <row r="82" spans="1:35" s="11" customFormat="1" ht="41.25" customHeight="1" x14ac:dyDescent="0.25">
      <c r="A82" s="116"/>
      <c r="B82" s="119"/>
      <c r="C82" s="48" t="s">
        <v>21</v>
      </c>
      <c r="D82" s="37">
        <f>SUM(J82,L82,N82,P82,R82,T82,V82,X82,Z82,AB82,AD82,AF82)</f>
        <v>5287.7149999999992</v>
      </c>
      <c r="E82" s="29">
        <f>J82+L82+N82+P82+R82+T82+V82+X82+Z82+AB82+AD82+AF82</f>
        <v>5287.7149999999992</v>
      </c>
      <c r="F82" s="37">
        <v>5277.1</v>
      </c>
      <c r="G82" s="29">
        <f>SUM(K82,M82,O82,Q82,S82,U82,W82,Y82,AA82,AC82,AE82,AG82)</f>
        <v>5020.6939999999995</v>
      </c>
      <c r="H82" s="29">
        <f t="shared" si="52"/>
        <v>94.950162782979035</v>
      </c>
      <c r="I82" s="29">
        <f t="shared" si="53"/>
        <v>94.950162782979035</v>
      </c>
      <c r="J82" s="30">
        <v>32.9</v>
      </c>
      <c r="K82" s="30">
        <v>13.587999999999999</v>
      </c>
      <c r="L82" s="30">
        <v>228.3</v>
      </c>
      <c r="M82" s="30">
        <v>126.679</v>
      </c>
      <c r="N82" s="30">
        <v>665.8</v>
      </c>
      <c r="O82" s="30">
        <v>309</v>
      </c>
      <c r="P82" s="30">
        <v>2928.6</v>
      </c>
      <c r="Q82" s="30">
        <v>1850.6320000000001</v>
      </c>
      <c r="R82" s="30">
        <v>63.4</v>
      </c>
      <c r="S82" s="30">
        <v>1173.566</v>
      </c>
      <c r="T82" s="30">
        <v>0</v>
      </c>
      <c r="U82" s="33">
        <v>25</v>
      </c>
      <c r="V82" s="30">
        <v>1273.415</v>
      </c>
      <c r="W82" s="30">
        <v>1336.4</v>
      </c>
      <c r="X82" s="30">
        <v>63.4</v>
      </c>
      <c r="Y82" s="30">
        <v>137.4</v>
      </c>
      <c r="Z82" s="30">
        <v>0</v>
      </c>
      <c r="AA82" s="30">
        <v>48.429000000000002</v>
      </c>
      <c r="AB82" s="30">
        <v>23.7</v>
      </c>
      <c r="AC82" s="30">
        <v>0</v>
      </c>
      <c r="AD82" s="30">
        <v>8.1999999999999993</v>
      </c>
      <c r="AE82" s="30">
        <v>0</v>
      </c>
      <c r="AF82" s="30">
        <v>0</v>
      </c>
      <c r="AG82" s="30">
        <v>0</v>
      </c>
      <c r="AH82" s="82"/>
      <c r="AI82" s="12">
        <f t="shared" si="55"/>
        <v>-267.02099999999973</v>
      </c>
    </row>
    <row r="83" spans="1:35" s="10" customFormat="1" ht="23.25" customHeight="1" x14ac:dyDescent="0.25">
      <c r="A83" s="115" t="s">
        <v>63</v>
      </c>
      <c r="B83" s="118" t="s">
        <v>64</v>
      </c>
      <c r="C83" s="47" t="s">
        <v>20</v>
      </c>
      <c r="D83" s="34">
        <f>D85+D86+D84</f>
        <v>447.1</v>
      </c>
      <c r="E83" s="26">
        <f>E85+E86+E84</f>
        <v>447.1</v>
      </c>
      <c r="F83" s="26">
        <f>F85+F86+F84</f>
        <v>425.512</v>
      </c>
      <c r="G83" s="26">
        <f>G85+G86+G84</f>
        <v>251.88</v>
      </c>
      <c r="H83" s="26">
        <f t="shared" si="52"/>
        <v>56.336390069335721</v>
      </c>
      <c r="I83" s="26">
        <f t="shared" si="53"/>
        <v>56.336390069335721</v>
      </c>
      <c r="J83" s="26">
        <f t="shared" ref="J83:AG83" si="56">J85+J86+J84</f>
        <v>0</v>
      </c>
      <c r="K83" s="26">
        <f t="shared" si="56"/>
        <v>0</v>
      </c>
      <c r="L83" s="26">
        <f t="shared" si="56"/>
        <v>0</v>
      </c>
      <c r="M83" s="26">
        <f t="shared" si="56"/>
        <v>0</v>
      </c>
      <c r="N83" s="26">
        <f t="shared" si="56"/>
        <v>116.94499999999999</v>
      </c>
      <c r="O83" s="26">
        <f t="shared" si="56"/>
        <v>0</v>
      </c>
      <c r="P83" s="26">
        <f t="shared" si="56"/>
        <v>15.1</v>
      </c>
      <c r="Q83" s="26">
        <f t="shared" si="56"/>
        <v>123.24</v>
      </c>
      <c r="R83" s="26">
        <f t="shared" si="56"/>
        <v>41.055</v>
      </c>
      <c r="S83" s="26">
        <f t="shared" si="56"/>
        <v>28.14</v>
      </c>
      <c r="T83" s="26">
        <f t="shared" si="56"/>
        <v>0</v>
      </c>
      <c r="U83" s="34">
        <f t="shared" si="56"/>
        <v>0</v>
      </c>
      <c r="V83" s="26">
        <f t="shared" si="56"/>
        <v>74</v>
      </c>
      <c r="W83" s="26">
        <f t="shared" si="56"/>
        <v>0</v>
      </c>
      <c r="X83" s="26">
        <f t="shared" si="56"/>
        <v>60</v>
      </c>
      <c r="Y83" s="26">
        <f t="shared" si="56"/>
        <v>74</v>
      </c>
      <c r="Z83" s="26">
        <f t="shared" si="56"/>
        <v>140</v>
      </c>
      <c r="AA83" s="26">
        <f t="shared" si="56"/>
        <v>26.5</v>
      </c>
      <c r="AB83" s="26">
        <f t="shared" si="56"/>
        <v>0</v>
      </c>
      <c r="AC83" s="26">
        <f t="shared" si="56"/>
        <v>0</v>
      </c>
      <c r="AD83" s="26">
        <f t="shared" si="56"/>
        <v>0</v>
      </c>
      <c r="AE83" s="26">
        <f t="shared" si="56"/>
        <v>0</v>
      </c>
      <c r="AF83" s="26">
        <f t="shared" si="56"/>
        <v>0</v>
      </c>
      <c r="AG83" s="26">
        <f t="shared" si="56"/>
        <v>0</v>
      </c>
      <c r="AH83" s="61"/>
      <c r="AI83" s="12">
        <f t="shared" si="55"/>
        <v>-195.22000000000003</v>
      </c>
    </row>
    <row r="84" spans="1:35" s="10" customFormat="1" ht="17.25" hidden="1" customHeight="1" x14ac:dyDescent="0.25">
      <c r="A84" s="116"/>
      <c r="B84" s="119"/>
      <c r="C84" s="48" t="s">
        <v>34</v>
      </c>
      <c r="D84" s="37">
        <f>SUM(J84,L84,N84,P84,R84,T84,V84,X84,Z84,AB84,AD84,AF84)</f>
        <v>0</v>
      </c>
      <c r="E84" s="29">
        <f>J84</f>
        <v>0</v>
      </c>
      <c r="F84" s="29">
        <f>G84</f>
        <v>0</v>
      </c>
      <c r="G84" s="29">
        <f>SUM(K84,M84,O84,Q84,S84,U84,W84,Y84,AA84,AC84,AE84,AG84)</f>
        <v>0</v>
      </c>
      <c r="H84" s="29">
        <f t="shared" si="52"/>
        <v>0</v>
      </c>
      <c r="I84" s="29">
        <f t="shared" si="53"/>
        <v>0</v>
      </c>
      <c r="J84" s="29">
        <f>J88</f>
        <v>0</v>
      </c>
      <c r="K84" s="29">
        <f t="shared" ref="K84:AG84" si="57">K88</f>
        <v>0</v>
      </c>
      <c r="L84" s="29">
        <f t="shared" si="57"/>
        <v>0</v>
      </c>
      <c r="M84" s="29">
        <f t="shared" si="57"/>
        <v>0</v>
      </c>
      <c r="N84" s="29">
        <f t="shared" si="57"/>
        <v>0</v>
      </c>
      <c r="O84" s="29">
        <f t="shared" si="57"/>
        <v>0</v>
      </c>
      <c r="P84" s="29">
        <f t="shared" si="57"/>
        <v>0</v>
      </c>
      <c r="Q84" s="29">
        <f t="shared" si="57"/>
        <v>0</v>
      </c>
      <c r="R84" s="29">
        <f t="shared" si="57"/>
        <v>0</v>
      </c>
      <c r="S84" s="29">
        <f t="shared" si="57"/>
        <v>0</v>
      </c>
      <c r="T84" s="29">
        <f t="shared" si="57"/>
        <v>0</v>
      </c>
      <c r="U84" s="37">
        <f t="shared" si="57"/>
        <v>0</v>
      </c>
      <c r="V84" s="29">
        <f t="shared" si="57"/>
        <v>0</v>
      </c>
      <c r="W84" s="29">
        <f t="shared" si="57"/>
        <v>0</v>
      </c>
      <c r="X84" s="29">
        <f t="shared" si="57"/>
        <v>0</v>
      </c>
      <c r="Y84" s="29">
        <f t="shared" si="57"/>
        <v>0</v>
      </c>
      <c r="Z84" s="29">
        <f t="shared" si="57"/>
        <v>0</v>
      </c>
      <c r="AA84" s="29">
        <f t="shared" si="57"/>
        <v>0</v>
      </c>
      <c r="AB84" s="29">
        <f t="shared" si="57"/>
        <v>0</v>
      </c>
      <c r="AC84" s="29">
        <f t="shared" si="57"/>
        <v>0</v>
      </c>
      <c r="AD84" s="29">
        <f t="shared" si="57"/>
        <v>0</v>
      </c>
      <c r="AE84" s="29">
        <f t="shared" si="57"/>
        <v>0</v>
      </c>
      <c r="AF84" s="29">
        <f t="shared" si="57"/>
        <v>0</v>
      </c>
      <c r="AG84" s="29">
        <f t="shared" si="57"/>
        <v>0</v>
      </c>
      <c r="AH84" s="28"/>
      <c r="AI84" s="12">
        <f t="shared" si="55"/>
        <v>0</v>
      </c>
    </row>
    <row r="85" spans="1:35" s="10" customFormat="1" ht="37.5" customHeight="1" x14ac:dyDescent="0.25">
      <c r="A85" s="116"/>
      <c r="B85" s="119"/>
      <c r="C85" s="48" t="s">
        <v>22</v>
      </c>
      <c r="D85" s="37">
        <f>SUM(J85,L85,N85,P85,R85,T85,V85,X85,Z85,AB85,AD85,AF85)</f>
        <v>74</v>
      </c>
      <c r="E85" s="29">
        <f>J85+L85+N85+P85+R85+T85+V85+X85+Z85+AB85+AD85+AF85</f>
        <v>74</v>
      </c>
      <c r="F85" s="29">
        <f>G85</f>
        <v>74</v>
      </c>
      <c r="G85" s="29">
        <f>SUM(K85,M85,O85,Q85,S85,U85,W85,Y85,AA85,AC85,AE85,AG85)</f>
        <v>74</v>
      </c>
      <c r="H85" s="29">
        <f t="shared" si="52"/>
        <v>100</v>
      </c>
      <c r="I85" s="29">
        <f t="shared" si="53"/>
        <v>100</v>
      </c>
      <c r="J85" s="30">
        <f>J93</f>
        <v>0</v>
      </c>
      <c r="K85" s="30">
        <f t="shared" ref="K85:AG85" si="58">K93</f>
        <v>0</v>
      </c>
      <c r="L85" s="30">
        <f t="shared" si="58"/>
        <v>0</v>
      </c>
      <c r="M85" s="30">
        <f t="shared" si="58"/>
        <v>0</v>
      </c>
      <c r="N85" s="30">
        <f t="shared" si="58"/>
        <v>0</v>
      </c>
      <c r="O85" s="30">
        <f t="shared" si="58"/>
        <v>0</v>
      </c>
      <c r="P85" s="30">
        <f t="shared" si="58"/>
        <v>0</v>
      </c>
      <c r="Q85" s="30">
        <f t="shared" si="58"/>
        <v>0</v>
      </c>
      <c r="R85" s="30">
        <f t="shared" si="58"/>
        <v>0</v>
      </c>
      <c r="S85" s="30">
        <f t="shared" si="58"/>
        <v>0</v>
      </c>
      <c r="T85" s="30">
        <f t="shared" si="58"/>
        <v>0</v>
      </c>
      <c r="U85" s="33">
        <f t="shared" si="58"/>
        <v>0</v>
      </c>
      <c r="V85" s="30">
        <f t="shared" si="58"/>
        <v>74</v>
      </c>
      <c r="W85" s="30">
        <f t="shared" si="58"/>
        <v>0</v>
      </c>
      <c r="X85" s="30">
        <f t="shared" si="58"/>
        <v>0</v>
      </c>
      <c r="Y85" s="30">
        <f t="shared" si="58"/>
        <v>74</v>
      </c>
      <c r="Z85" s="30">
        <f t="shared" si="58"/>
        <v>0</v>
      </c>
      <c r="AA85" s="30">
        <f t="shared" si="58"/>
        <v>0</v>
      </c>
      <c r="AB85" s="30">
        <f t="shared" si="58"/>
        <v>0</v>
      </c>
      <c r="AC85" s="30">
        <f t="shared" si="58"/>
        <v>0</v>
      </c>
      <c r="AD85" s="30">
        <f t="shared" si="58"/>
        <v>0</v>
      </c>
      <c r="AE85" s="30">
        <f t="shared" si="58"/>
        <v>0</v>
      </c>
      <c r="AF85" s="30">
        <f t="shared" si="58"/>
        <v>0</v>
      </c>
      <c r="AG85" s="30">
        <f t="shared" si="58"/>
        <v>0</v>
      </c>
      <c r="AH85" s="68"/>
      <c r="AI85" s="12">
        <f t="shared" si="55"/>
        <v>0</v>
      </c>
    </row>
    <row r="86" spans="1:35" s="11" customFormat="1" ht="33" customHeight="1" x14ac:dyDescent="0.25">
      <c r="A86" s="116"/>
      <c r="B86" s="120"/>
      <c r="C86" s="48" t="s">
        <v>21</v>
      </c>
      <c r="D86" s="37">
        <f>SUM(J86,L86,N86,P86,R86,T86,V86,X86,Z86,AB86,AD86,AF86)</f>
        <v>373.1</v>
      </c>
      <c r="E86" s="29">
        <f>J86+L86+N86+P86+R86+T86+V86+X86+Z86+AB86+AD86+AF86</f>
        <v>373.1</v>
      </c>
      <c r="F86" s="37">
        <v>351.512</v>
      </c>
      <c r="G86" s="37">
        <f>SUM(K86,M86,O86,Q86,S86,U86,W86,Y86,AA86,AC86,AE86,AG86)</f>
        <v>177.88</v>
      </c>
      <c r="H86" s="29">
        <f t="shared" si="52"/>
        <v>47.676226212811571</v>
      </c>
      <c r="I86" s="29">
        <f t="shared" si="53"/>
        <v>47.676226212811571</v>
      </c>
      <c r="J86" s="33">
        <f>J90</f>
        <v>0</v>
      </c>
      <c r="K86" s="33">
        <f t="shared" ref="K86:AG86" si="59">K90</f>
        <v>0</v>
      </c>
      <c r="L86" s="33">
        <f t="shared" si="59"/>
        <v>0</v>
      </c>
      <c r="M86" s="33">
        <f t="shared" si="59"/>
        <v>0</v>
      </c>
      <c r="N86" s="33">
        <f t="shared" si="59"/>
        <v>116.94499999999999</v>
      </c>
      <c r="O86" s="33">
        <f t="shared" si="59"/>
        <v>0</v>
      </c>
      <c r="P86" s="33">
        <f t="shared" si="59"/>
        <v>15.1</v>
      </c>
      <c r="Q86" s="33">
        <f t="shared" si="59"/>
        <v>123.24</v>
      </c>
      <c r="R86" s="33">
        <f t="shared" si="59"/>
        <v>41.055</v>
      </c>
      <c r="S86" s="33">
        <f t="shared" si="59"/>
        <v>28.14</v>
      </c>
      <c r="T86" s="33">
        <f t="shared" si="59"/>
        <v>0</v>
      </c>
      <c r="U86" s="33">
        <f t="shared" si="59"/>
        <v>0</v>
      </c>
      <c r="V86" s="33">
        <f t="shared" si="59"/>
        <v>0</v>
      </c>
      <c r="W86" s="33">
        <f t="shared" si="59"/>
        <v>0</v>
      </c>
      <c r="X86" s="33">
        <f t="shared" si="59"/>
        <v>60</v>
      </c>
      <c r="Y86" s="33">
        <f t="shared" si="59"/>
        <v>0</v>
      </c>
      <c r="Z86" s="33">
        <f t="shared" si="59"/>
        <v>140</v>
      </c>
      <c r="AA86" s="33">
        <f t="shared" si="59"/>
        <v>26.5</v>
      </c>
      <c r="AB86" s="33">
        <f t="shared" si="59"/>
        <v>0</v>
      </c>
      <c r="AC86" s="33">
        <f t="shared" si="59"/>
        <v>0</v>
      </c>
      <c r="AD86" s="33">
        <f t="shared" si="59"/>
        <v>0</v>
      </c>
      <c r="AE86" s="33">
        <v>0</v>
      </c>
      <c r="AF86" s="33">
        <f t="shared" si="59"/>
        <v>0</v>
      </c>
      <c r="AG86" s="33">
        <f t="shared" si="59"/>
        <v>0</v>
      </c>
      <c r="AH86" s="60"/>
      <c r="AI86" s="12">
        <f t="shared" si="55"/>
        <v>-195.22000000000003</v>
      </c>
    </row>
    <row r="87" spans="1:35" s="10" customFormat="1" ht="72.75" customHeight="1" x14ac:dyDescent="0.25">
      <c r="A87" s="49"/>
      <c r="B87" s="121" t="s">
        <v>65</v>
      </c>
      <c r="C87" s="47" t="s">
        <v>20</v>
      </c>
      <c r="D87" s="34">
        <f>D89+D90+D88</f>
        <v>373.1</v>
      </c>
      <c r="E87" s="26">
        <f>E89+E90+E88</f>
        <v>373.1</v>
      </c>
      <c r="F87" s="26">
        <f>F89+F90+F88</f>
        <v>116.95</v>
      </c>
      <c r="G87" s="26">
        <f>G89+G90+G88</f>
        <v>177.88</v>
      </c>
      <c r="H87" s="26">
        <f t="shared" si="52"/>
        <v>47.676226212811571</v>
      </c>
      <c r="I87" s="26">
        <f t="shared" si="53"/>
        <v>47.676226212811571</v>
      </c>
      <c r="J87" s="26">
        <f t="shared" ref="J87:AG87" si="60">J89+J90+J88</f>
        <v>0</v>
      </c>
      <c r="K87" s="26">
        <f t="shared" si="60"/>
        <v>0</v>
      </c>
      <c r="L87" s="26">
        <f t="shared" si="60"/>
        <v>0</v>
      </c>
      <c r="M87" s="26">
        <f t="shared" si="60"/>
        <v>0</v>
      </c>
      <c r="N87" s="26">
        <f t="shared" si="60"/>
        <v>116.94499999999999</v>
      </c>
      <c r="O87" s="26">
        <f t="shared" si="60"/>
        <v>0</v>
      </c>
      <c r="P87" s="26">
        <f t="shared" si="60"/>
        <v>15.1</v>
      </c>
      <c r="Q87" s="26">
        <f t="shared" si="60"/>
        <v>123.24</v>
      </c>
      <c r="R87" s="26">
        <f t="shared" si="60"/>
        <v>41.055</v>
      </c>
      <c r="S87" s="26">
        <f t="shared" si="60"/>
        <v>28.14</v>
      </c>
      <c r="T87" s="26">
        <f t="shared" si="60"/>
        <v>0</v>
      </c>
      <c r="U87" s="34">
        <f t="shared" si="60"/>
        <v>0</v>
      </c>
      <c r="V87" s="26">
        <f t="shared" si="60"/>
        <v>0</v>
      </c>
      <c r="W87" s="26">
        <f t="shared" si="60"/>
        <v>0</v>
      </c>
      <c r="X87" s="26">
        <f t="shared" si="60"/>
        <v>60</v>
      </c>
      <c r="Y87" s="26">
        <f t="shared" si="60"/>
        <v>0</v>
      </c>
      <c r="Z87" s="26">
        <f t="shared" si="60"/>
        <v>140</v>
      </c>
      <c r="AA87" s="26">
        <f t="shared" si="60"/>
        <v>26.5</v>
      </c>
      <c r="AB87" s="26">
        <f t="shared" si="60"/>
        <v>0</v>
      </c>
      <c r="AC87" s="26">
        <f t="shared" si="60"/>
        <v>0</v>
      </c>
      <c r="AD87" s="26">
        <f t="shared" si="60"/>
        <v>0</v>
      </c>
      <c r="AE87" s="26">
        <f t="shared" si="60"/>
        <v>0</v>
      </c>
      <c r="AF87" s="26">
        <f t="shared" si="60"/>
        <v>0</v>
      </c>
      <c r="AG87" s="26">
        <f t="shared" si="60"/>
        <v>0</v>
      </c>
      <c r="AH87" s="60"/>
      <c r="AI87" s="12">
        <f t="shared" si="55"/>
        <v>-195.22000000000003</v>
      </c>
    </row>
    <row r="88" spans="1:35" s="10" customFormat="1" ht="45.75" hidden="1" customHeight="1" x14ac:dyDescent="0.25">
      <c r="A88" s="49"/>
      <c r="B88" s="122"/>
      <c r="C88" s="48" t="s">
        <v>34</v>
      </c>
      <c r="D88" s="37">
        <f>SUM(J88,L88,N88,P88,R88,T88,V88,X88,Z88,AB88,AD88,AF88)</f>
        <v>0</v>
      </c>
      <c r="E88" s="29">
        <f>J88</f>
        <v>0</v>
      </c>
      <c r="F88" s="29">
        <f>G88</f>
        <v>0</v>
      </c>
      <c r="G88" s="29">
        <f>SUM(K88,M88,O88,Q88,S88,U88,W88,Y88,AA88,AC88,AE88,AG88)</f>
        <v>0</v>
      </c>
      <c r="H88" s="29">
        <f t="shared" si="52"/>
        <v>0</v>
      </c>
      <c r="I88" s="29">
        <f t="shared" si="53"/>
        <v>0</v>
      </c>
      <c r="J88" s="29">
        <v>0</v>
      </c>
      <c r="K88" s="29">
        <v>0</v>
      </c>
      <c r="L88" s="29">
        <v>0</v>
      </c>
      <c r="M88" s="29">
        <v>0</v>
      </c>
      <c r="N88" s="29">
        <v>0</v>
      </c>
      <c r="O88" s="29">
        <v>0</v>
      </c>
      <c r="P88" s="29">
        <v>0</v>
      </c>
      <c r="Q88" s="29">
        <v>0</v>
      </c>
      <c r="R88" s="29">
        <v>0</v>
      </c>
      <c r="S88" s="29">
        <v>0</v>
      </c>
      <c r="T88" s="29">
        <v>0</v>
      </c>
      <c r="U88" s="37">
        <v>0</v>
      </c>
      <c r="V88" s="29">
        <v>0</v>
      </c>
      <c r="W88" s="29">
        <v>0</v>
      </c>
      <c r="X88" s="29">
        <v>0</v>
      </c>
      <c r="Y88" s="29">
        <v>0</v>
      </c>
      <c r="Z88" s="29">
        <v>0</v>
      </c>
      <c r="AA88" s="29">
        <v>0</v>
      </c>
      <c r="AB88" s="29">
        <v>0</v>
      </c>
      <c r="AC88" s="29">
        <v>0</v>
      </c>
      <c r="AD88" s="29">
        <v>0</v>
      </c>
      <c r="AE88" s="29">
        <v>0</v>
      </c>
      <c r="AF88" s="29">
        <v>0</v>
      </c>
      <c r="AG88" s="29">
        <v>0</v>
      </c>
      <c r="AH88" s="61"/>
      <c r="AI88" s="12">
        <f t="shared" si="55"/>
        <v>0</v>
      </c>
    </row>
    <row r="89" spans="1:35" s="10" customFormat="1" ht="50.25" hidden="1" customHeight="1" x14ac:dyDescent="0.25">
      <c r="A89" s="49"/>
      <c r="B89" s="122"/>
      <c r="C89" s="48" t="s">
        <v>22</v>
      </c>
      <c r="D89" s="37">
        <f>SUM(J89,L89,N89,P89,R89,T89,V89,X89,Z89,AB89,AD89,AF89)</f>
        <v>0</v>
      </c>
      <c r="E89" s="29">
        <f>J89</f>
        <v>0</v>
      </c>
      <c r="F89" s="29">
        <f>G89</f>
        <v>0</v>
      </c>
      <c r="G89" s="29">
        <f>SUM(K89,M89,O89,Q89,S89,U89,W89,Y89,AA89,AC89,AE89,AG89)</f>
        <v>0</v>
      </c>
      <c r="H89" s="29">
        <f t="shared" si="52"/>
        <v>0</v>
      </c>
      <c r="I89" s="29">
        <f t="shared" si="53"/>
        <v>0</v>
      </c>
      <c r="J89" s="30">
        <v>0</v>
      </c>
      <c r="K89" s="30">
        <v>0</v>
      </c>
      <c r="L89" s="30">
        <v>0</v>
      </c>
      <c r="M89" s="30">
        <v>0</v>
      </c>
      <c r="N89" s="30">
        <v>0</v>
      </c>
      <c r="O89" s="30">
        <v>0</v>
      </c>
      <c r="P89" s="30">
        <v>0</v>
      </c>
      <c r="Q89" s="30">
        <v>0</v>
      </c>
      <c r="R89" s="30">
        <v>0</v>
      </c>
      <c r="S89" s="30">
        <v>0</v>
      </c>
      <c r="T89" s="30">
        <v>0</v>
      </c>
      <c r="U89" s="33">
        <v>0</v>
      </c>
      <c r="V89" s="30">
        <v>0</v>
      </c>
      <c r="W89" s="30">
        <v>0</v>
      </c>
      <c r="X89" s="30">
        <v>0</v>
      </c>
      <c r="Y89" s="30">
        <v>0</v>
      </c>
      <c r="Z89" s="30">
        <v>0</v>
      </c>
      <c r="AA89" s="30">
        <v>0</v>
      </c>
      <c r="AB89" s="30">
        <v>0</v>
      </c>
      <c r="AC89" s="30">
        <v>0</v>
      </c>
      <c r="AD89" s="30">
        <v>0</v>
      </c>
      <c r="AE89" s="30">
        <v>0</v>
      </c>
      <c r="AF89" s="30">
        <v>0</v>
      </c>
      <c r="AG89" s="30">
        <v>0</v>
      </c>
      <c r="AH89" s="28"/>
      <c r="AI89" s="12">
        <f t="shared" si="55"/>
        <v>0</v>
      </c>
    </row>
    <row r="90" spans="1:35" s="11" customFormat="1" ht="81.75" customHeight="1" x14ac:dyDescent="0.25">
      <c r="A90" s="49"/>
      <c r="B90" s="123"/>
      <c r="C90" s="48" t="s">
        <v>21</v>
      </c>
      <c r="D90" s="37">
        <f>SUM(J90,L90,N90,P90,R90,T90,V90,X90,Z90,AB90,AD90,AF90)</f>
        <v>373.1</v>
      </c>
      <c r="E90" s="29">
        <f>J90+L90+N90+P90+R90+T90+V90+X90+Z90+AB90</f>
        <v>373.1</v>
      </c>
      <c r="F90" s="29">
        <v>116.95</v>
      </c>
      <c r="G90" s="29">
        <f>SUM(K90,M90,O90,Q90,S90,U90,W90,Y90,AA90,AC90,AE90,AG90)</f>
        <v>177.88</v>
      </c>
      <c r="H90" s="29">
        <f t="shared" si="52"/>
        <v>47.676226212811571</v>
      </c>
      <c r="I90" s="29">
        <f t="shared" si="53"/>
        <v>47.676226212811571</v>
      </c>
      <c r="J90" s="33">
        <v>0</v>
      </c>
      <c r="K90" s="33">
        <v>0</v>
      </c>
      <c r="L90" s="33">
        <v>0</v>
      </c>
      <c r="M90" s="33">
        <v>0</v>
      </c>
      <c r="N90" s="33">
        <v>116.94499999999999</v>
      </c>
      <c r="O90" s="33">
        <v>0</v>
      </c>
      <c r="P90" s="33">
        <v>15.1</v>
      </c>
      <c r="Q90" s="33">
        <v>123.24</v>
      </c>
      <c r="R90" s="33">
        <v>41.055</v>
      </c>
      <c r="S90" s="33">
        <v>28.14</v>
      </c>
      <c r="T90" s="33">
        <v>0</v>
      </c>
      <c r="U90" s="33">
        <v>0</v>
      </c>
      <c r="V90" s="33">
        <v>0</v>
      </c>
      <c r="W90" s="33">
        <v>0</v>
      </c>
      <c r="X90" s="33">
        <v>60</v>
      </c>
      <c r="Y90" s="33">
        <v>0</v>
      </c>
      <c r="Z90" s="33">
        <v>140</v>
      </c>
      <c r="AA90" s="33">
        <v>26.5</v>
      </c>
      <c r="AB90" s="33">
        <v>0</v>
      </c>
      <c r="AC90" s="33">
        <v>0</v>
      </c>
      <c r="AD90" s="33">
        <v>0</v>
      </c>
      <c r="AE90" s="33">
        <v>0</v>
      </c>
      <c r="AF90" s="33">
        <v>0</v>
      </c>
      <c r="AG90" s="33">
        <v>0</v>
      </c>
      <c r="AH90" s="63"/>
      <c r="AI90" s="12">
        <f>G90-D90</f>
        <v>-195.22000000000003</v>
      </c>
    </row>
    <row r="91" spans="1:35" s="10" customFormat="1" ht="69.75" customHeight="1" x14ac:dyDescent="0.25">
      <c r="A91" s="49"/>
      <c r="B91" s="121" t="s">
        <v>66</v>
      </c>
      <c r="C91" s="47" t="s">
        <v>20</v>
      </c>
      <c r="D91" s="34">
        <f>D93+D94+D92</f>
        <v>74</v>
      </c>
      <c r="E91" s="26">
        <f>E93+E94+E92</f>
        <v>74</v>
      </c>
      <c r="F91" s="26">
        <f>F93+F94+F92</f>
        <v>74</v>
      </c>
      <c r="G91" s="26">
        <f>G93+G94+G92</f>
        <v>74</v>
      </c>
      <c r="H91" s="26">
        <f t="shared" si="52"/>
        <v>100</v>
      </c>
      <c r="I91" s="26">
        <f t="shared" si="53"/>
        <v>100</v>
      </c>
      <c r="J91" s="26">
        <f t="shared" ref="J91:AG91" si="61">J93+J94+J92</f>
        <v>0</v>
      </c>
      <c r="K91" s="26">
        <f t="shared" si="61"/>
        <v>0</v>
      </c>
      <c r="L91" s="26">
        <f t="shared" si="61"/>
        <v>0</v>
      </c>
      <c r="M91" s="26">
        <f t="shared" si="61"/>
        <v>0</v>
      </c>
      <c r="N91" s="26">
        <f t="shared" si="61"/>
        <v>0</v>
      </c>
      <c r="O91" s="26">
        <f t="shared" si="61"/>
        <v>0</v>
      </c>
      <c r="P91" s="26">
        <f t="shared" si="61"/>
        <v>0</v>
      </c>
      <c r="Q91" s="26">
        <f t="shared" si="61"/>
        <v>0</v>
      </c>
      <c r="R91" s="26">
        <f t="shared" si="61"/>
        <v>0</v>
      </c>
      <c r="S91" s="26">
        <f t="shared" si="61"/>
        <v>0</v>
      </c>
      <c r="T91" s="26">
        <f t="shared" si="61"/>
        <v>0</v>
      </c>
      <c r="U91" s="34">
        <f t="shared" si="61"/>
        <v>0</v>
      </c>
      <c r="V91" s="26">
        <f t="shared" si="61"/>
        <v>74</v>
      </c>
      <c r="W91" s="26">
        <f t="shared" si="61"/>
        <v>0</v>
      </c>
      <c r="X91" s="26">
        <f t="shared" si="61"/>
        <v>0</v>
      </c>
      <c r="Y91" s="26">
        <f t="shared" si="61"/>
        <v>74</v>
      </c>
      <c r="Z91" s="26">
        <f t="shared" si="61"/>
        <v>0</v>
      </c>
      <c r="AA91" s="26">
        <f t="shared" si="61"/>
        <v>0</v>
      </c>
      <c r="AB91" s="26">
        <f t="shared" si="61"/>
        <v>0</v>
      </c>
      <c r="AC91" s="26">
        <f t="shared" si="61"/>
        <v>0</v>
      </c>
      <c r="AD91" s="26">
        <f t="shared" si="61"/>
        <v>0</v>
      </c>
      <c r="AE91" s="26">
        <f t="shared" si="61"/>
        <v>0</v>
      </c>
      <c r="AF91" s="26">
        <f t="shared" si="61"/>
        <v>0</v>
      </c>
      <c r="AG91" s="26">
        <f t="shared" si="61"/>
        <v>0</v>
      </c>
      <c r="AH91" s="68"/>
      <c r="AI91" s="12">
        <f t="shared" si="55"/>
        <v>0</v>
      </c>
    </row>
    <row r="92" spans="1:35" s="10" customFormat="1" ht="27" hidden="1" customHeight="1" x14ac:dyDescent="0.25">
      <c r="A92" s="49"/>
      <c r="B92" s="122"/>
      <c r="C92" s="48" t="s">
        <v>34</v>
      </c>
      <c r="D92" s="37">
        <f>SUM(J92,L92,N92,P92,R92,T92,V92,X92,Z92,AB92,AD92,AF92)</f>
        <v>0</v>
      </c>
      <c r="E92" s="29">
        <f>J92</f>
        <v>0</v>
      </c>
      <c r="F92" s="29">
        <f>G92</f>
        <v>0</v>
      </c>
      <c r="G92" s="29">
        <f>SUM(K92,M92,O92,Q92,S92,U92,W92,Y92,AA92,AC92,AE92,AG92)</f>
        <v>0</v>
      </c>
      <c r="H92" s="29">
        <f t="shared" si="52"/>
        <v>0</v>
      </c>
      <c r="I92" s="29">
        <f t="shared" si="53"/>
        <v>0</v>
      </c>
      <c r="J92" s="29">
        <v>0</v>
      </c>
      <c r="K92" s="29">
        <v>0</v>
      </c>
      <c r="L92" s="29">
        <v>0</v>
      </c>
      <c r="M92" s="29">
        <v>0</v>
      </c>
      <c r="N92" s="29">
        <v>0</v>
      </c>
      <c r="O92" s="29">
        <v>0</v>
      </c>
      <c r="P92" s="29">
        <v>0</v>
      </c>
      <c r="Q92" s="29">
        <v>0</v>
      </c>
      <c r="R92" s="29">
        <v>0</v>
      </c>
      <c r="S92" s="29">
        <v>0</v>
      </c>
      <c r="T92" s="29">
        <v>0</v>
      </c>
      <c r="U92" s="37">
        <v>0</v>
      </c>
      <c r="V92" s="29">
        <v>0</v>
      </c>
      <c r="W92" s="29">
        <v>0</v>
      </c>
      <c r="X92" s="29">
        <v>0</v>
      </c>
      <c r="Y92" s="29">
        <v>0</v>
      </c>
      <c r="Z92" s="29">
        <v>0</v>
      </c>
      <c r="AA92" s="29">
        <v>0</v>
      </c>
      <c r="AB92" s="29">
        <v>0</v>
      </c>
      <c r="AC92" s="29">
        <v>0</v>
      </c>
      <c r="AD92" s="29">
        <v>0</v>
      </c>
      <c r="AE92" s="29">
        <v>0</v>
      </c>
      <c r="AF92" s="29">
        <v>0</v>
      </c>
      <c r="AG92" s="29">
        <v>0</v>
      </c>
      <c r="AH92" s="28"/>
      <c r="AI92" s="12">
        <f t="shared" si="55"/>
        <v>0</v>
      </c>
    </row>
    <row r="93" spans="1:35" s="10" customFormat="1" ht="120.75" customHeight="1" x14ac:dyDescent="0.25">
      <c r="A93" s="49"/>
      <c r="B93" s="122"/>
      <c r="C93" s="48" t="s">
        <v>22</v>
      </c>
      <c r="D93" s="37">
        <f>SUM(J93,L93,N93,P93,R93,T93,V93,X93,Z93,AB93,AD93,AF93)</f>
        <v>74</v>
      </c>
      <c r="E93" s="29">
        <f>J93+L93+N93+P93+R93+T93+V93+X93</f>
        <v>74</v>
      </c>
      <c r="F93" s="29">
        <f>G93</f>
        <v>74</v>
      </c>
      <c r="G93" s="29">
        <f>SUM(K93,M93,O93,Q93,S93,U93,W93,Y93,AA93,AC93,AE93,AG93)</f>
        <v>74</v>
      </c>
      <c r="H93" s="29">
        <f t="shared" si="52"/>
        <v>100</v>
      </c>
      <c r="I93" s="29">
        <f t="shared" si="53"/>
        <v>100</v>
      </c>
      <c r="J93" s="30">
        <v>0</v>
      </c>
      <c r="K93" s="30">
        <v>0</v>
      </c>
      <c r="L93" s="30">
        <v>0</v>
      </c>
      <c r="M93" s="30">
        <v>0</v>
      </c>
      <c r="N93" s="30">
        <v>0</v>
      </c>
      <c r="O93" s="30">
        <v>0</v>
      </c>
      <c r="P93" s="30">
        <v>0</v>
      </c>
      <c r="Q93" s="30">
        <v>0</v>
      </c>
      <c r="R93" s="30">
        <v>0</v>
      </c>
      <c r="S93" s="30">
        <v>0</v>
      </c>
      <c r="T93" s="30">
        <v>0</v>
      </c>
      <c r="U93" s="33">
        <v>0</v>
      </c>
      <c r="V93" s="30">
        <v>74</v>
      </c>
      <c r="W93" s="30">
        <v>0</v>
      </c>
      <c r="X93" s="30">
        <v>0</v>
      </c>
      <c r="Y93" s="30">
        <v>74</v>
      </c>
      <c r="Z93" s="30">
        <v>0</v>
      </c>
      <c r="AA93" s="30">
        <v>0</v>
      </c>
      <c r="AB93" s="30">
        <v>0</v>
      </c>
      <c r="AC93" s="30">
        <v>0</v>
      </c>
      <c r="AD93" s="30">
        <v>0</v>
      </c>
      <c r="AE93" s="30">
        <v>0</v>
      </c>
      <c r="AF93" s="30">
        <v>0</v>
      </c>
      <c r="AG93" s="30">
        <v>0</v>
      </c>
      <c r="AH93" s="71"/>
      <c r="AI93" s="12">
        <f t="shared" si="55"/>
        <v>0</v>
      </c>
    </row>
    <row r="94" spans="1:35" s="11" customFormat="1" ht="37.5" hidden="1" customHeight="1" x14ac:dyDescent="0.25">
      <c r="A94" s="50"/>
      <c r="B94" s="123"/>
      <c r="C94" s="48" t="s">
        <v>21</v>
      </c>
      <c r="D94" s="37">
        <f>SUM(J94,L94,N94,P94,R94,T94,V94,X94,Z94,AB94,AD94,AF94)</f>
        <v>0</v>
      </c>
      <c r="E94" s="29">
        <f>J94</f>
        <v>0</v>
      </c>
      <c r="F94" s="29">
        <f>G94</f>
        <v>0</v>
      </c>
      <c r="G94" s="29">
        <f>SUM(K94,M94,O94,Q94,S94,U94,W94,Y94,AA94,AC94,AE94,AG94)</f>
        <v>0</v>
      </c>
      <c r="H94" s="29">
        <f t="shared" si="52"/>
        <v>0</v>
      </c>
      <c r="I94" s="29">
        <f t="shared" si="53"/>
        <v>0</v>
      </c>
      <c r="J94" s="33">
        <v>0</v>
      </c>
      <c r="K94" s="33">
        <v>0</v>
      </c>
      <c r="L94" s="33">
        <v>0</v>
      </c>
      <c r="M94" s="33">
        <v>0</v>
      </c>
      <c r="N94" s="33">
        <v>0</v>
      </c>
      <c r="O94" s="33">
        <v>0</v>
      </c>
      <c r="P94" s="33">
        <v>0</v>
      </c>
      <c r="Q94" s="33">
        <v>0</v>
      </c>
      <c r="R94" s="33">
        <v>0</v>
      </c>
      <c r="S94" s="33">
        <v>0</v>
      </c>
      <c r="T94" s="33">
        <v>0</v>
      </c>
      <c r="U94" s="33">
        <v>0</v>
      </c>
      <c r="V94" s="33">
        <v>0</v>
      </c>
      <c r="W94" s="33">
        <v>0</v>
      </c>
      <c r="X94" s="33">
        <v>0</v>
      </c>
      <c r="Y94" s="33">
        <v>0</v>
      </c>
      <c r="Z94" s="33">
        <v>0</v>
      </c>
      <c r="AA94" s="33">
        <v>0</v>
      </c>
      <c r="AB94" s="33">
        <v>0</v>
      </c>
      <c r="AC94" s="33">
        <v>0</v>
      </c>
      <c r="AD94" s="33">
        <v>0</v>
      </c>
      <c r="AE94" s="33">
        <v>0</v>
      </c>
      <c r="AF94" s="33">
        <v>0</v>
      </c>
      <c r="AG94" s="33">
        <v>0</v>
      </c>
      <c r="AH94" s="31"/>
      <c r="AI94" s="12">
        <f t="shared" si="55"/>
        <v>0</v>
      </c>
    </row>
    <row r="95" spans="1:35" s="15" customFormat="1" ht="21" customHeight="1" x14ac:dyDescent="0.25">
      <c r="A95" s="51"/>
      <c r="B95" s="140" t="s">
        <v>70</v>
      </c>
      <c r="C95" s="141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1"/>
      <c r="R95" s="141"/>
      <c r="S95" s="141"/>
      <c r="T95" s="141"/>
      <c r="U95" s="141"/>
      <c r="V95" s="141"/>
      <c r="W95" s="141"/>
      <c r="X95" s="141"/>
      <c r="Y95" s="141"/>
      <c r="Z95" s="141"/>
      <c r="AA95" s="141"/>
      <c r="AB95" s="141"/>
      <c r="AC95" s="141"/>
      <c r="AD95" s="141"/>
      <c r="AE95" s="141"/>
      <c r="AF95" s="141"/>
      <c r="AG95" s="142"/>
      <c r="AH95" s="24"/>
      <c r="AI95" s="12">
        <f t="shared" si="55"/>
        <v>0</v>
      </c>
    </row>
    <row r="96" spans="1:35" s="16" customFormat="1" ht="27" customHeight="1" x14ac:dyDescent="0.25">
      <c r="A96" s="136" t="s">
        <v>72</v>
      </c>
      <c r="B96" s="109" t="s">
        <v>30</v>
      </c>
      <c r="C96" s="45" t="s">
        <v>20</v>
      </c>
      <c r="D96" s="34">
        <f>D97</f>
        <v>21386.07</v>
      </c>
      <c r="E96" s="34">
        <f>E97</f>
        <v>21386.07</v>
      </c>
      <c r="F96" s="34">
        <f>F97</f>
        <v>13860.482000000002</v>
      </c>
      <c r="G96" s="34">
        <f>G97</f>
        <v>13860.482000000002</v>
      </c>
      <c r="H96" s="34">
        <f t="shared" ref="H96:H101" si="62">IFERROR(G96/D96*100,0)</f>
        <v>64.8107950642638</v>
      </c>
      <c r="I96" s="34">
        <f t="shared" ref="I96:I101" si="63">IFERROR(G96/E96*100,0)</f>
        <v>64.8107950642638</v>
      </c>
      <c r="J96" s="35">
        <f t="shared" ref="J96:AG96" si="64">SUM(J97:J97)</f>
        <v>2916.2530000000002</v>
      </c>
      <c r="K96" s="35">
        <f t="shared" si="64"/>
        <v>1475.0439999999999</v>
      </c>
      <c r="L96" s="35">
        <f t="shared" si="64"/>
        <v>1881.5260000000001</v>
      </c>
      <c r="M96" s="35">
        <f t="shared" si="64"/>
        <v>1862.3879999999999</v>
      </c>
      <c r="N96" s="35">
        <f t="shared" si="64"/>
        <v>1288.616</v>
      </c>
      <c r="O96" s="35">
        <f t="shared" si="64"/>
        <v>1366.248</v>
      </c>
      <c r="P96" s="35">
        <f t="shared" si="64"/>
        <v>2319.4009999999998</v>
      </c>
      <c r="Q96" s="35">
        <f t="shared" si="64"/>
        <v>1388.0309999999999</v>
      </c>
      <c r="R96" s="35">
        <f t="shared" si="64"/>
        <v>1762.9559999999999</v>
      </c>
      <c r="S96" s="35">
        <f t="shared" si="64"/>
        <v>1402.433</v>
      </c>
      <c r="T96" s="35">
        <f t="shared" si="64"/>
        <v>1277.116</v>
      </c>
      <c r="U96" s="35">
        <f t="shared" si="64"/>
        <v>1305.3130000000001</v>
      </c>
      <c r="V96" s="35">
        <f t="shared" si="64"/>
        <v>2302.4009999999998</v>
      </c>
      <c r="W96" s="35">
        <f t="shared" si="64"/>
        <v>1538.78</v>
      </c>
      <c r="X96" s="35">
        <f t="shared" si="64"/>
        <v>1713.3559999999998</v>
      </c>
      <c r="Y96" s="35">
        <f t="shared" si="64"/>
        <v>1501.1010000000001</v>
      </c>
      <c r="Z96" s="35">
        <f t="shared" si="64"/>
        <v>1305.5160000000001</v>
      </c>
      <c r="AA96" s="35">
        <f t="shared" si="64"/>
        <v>2021.1440000000002</v>
      </c>
      <c r="AB96" s="35">
        <f t="shared" si="64"/>
        <v>1891.259</v>
      </c>
      <c r="AC96" s="35">
        <f t="shared" si="64"/>
        <v>0</v>
      </c>
      <c r="AD96" s="35">
        <f t="shared" si="64"/>
        <v>1902.047</v>
      </c>
      <c r="AE96" s="35">
        <f t="shared" si="64"/>
        <v>0</v>
      </c>
      <c r="AF96" s="35">
        <f t="shared" si="64"/>
        <v>825.62300000000005</v>
      </c>
      <c r="AG96" s="35">
        <f t="shared" si="64"/>
        <v>0</v>
      </c>
      <c r="AH96" s="36"/>
      <c r="AI96" s="12">
        <f t="shared" si="55"/>
        <v>-7525.5879999999979</v>
      </c>
    </row>
    <row r="97" spans="1:35" s="17" customFormat="1" ht="72" customHeight="1" x14ac:dyDescent="0.25">
      <c r="A97" s="143"/>
      <c r="B97" s="111"/>
      <c r="C97" s="46" t="s">
        <v>21</v>
      </c>
      <c r="D97" s="37">
        <f>SUM(J97,L97,N97,P97,R97,T97,V97,X97,Z97,AB97,AD97,AF97)</f>
        <v>21386.07</v>
      </c>
      <c r="E97" s="37">
        <f>J97+L97+N97+P97+R97+T97+V97+X97+Z97+AB97+AD97+AF97</f>
        <v>21386.07</v>
      </c>
      <c r="F97" s="37">
        <f>G97</f>
        <v>13860.482000000002</v>
      </c>
      <c r="G97" s="37">
        <f>SUM(K97,M97,O97,Q97,S97,U97,W97,Y97,AA97,AC97,AE97,AG97)</f>
        <v>13860.482000000002</v>
      </c>
      <c r="H97" s="37">
        <f t="shared" si="62"/>
        <v>64.8107950642638</v>
      </c>
      <c r="I97" s="37">
        <f t="shared" si="63"/>
        <v>64.8107950642638</v>
      </c>
      <c r="J97" s="33">
        <f>J99+J101</f>
        <v>2916.2530000000002</v>
      </c>
      <c r="K97" s="33">
        <f t="shared" ref="K97:AG97" si="65">K99+K101</f>
        <v>1475.0439999999999</v>
      </c>
      <c r="L97" s="33">
        <f t="shared" si="65"/>
        <v>1881.5260000000001</v>
      </c>
      <c r="M97" s="33">
        <f t="shared" si="65"/>
        <v>1862.3879999999999</v>
      </c>
      <c r="N97" s="33">
        <f t="shared" si="65"/>
        <v>1288.616</v>
      </c>
      <c r="O97" s="33">
        <f t="shared" si="65"/>
        <v>1366.248</v>
      </c>
      <c r="P97" s="33">
        <f t="shared" si="65"/>
        <v>2319.4009999999998</v>
      </c>
      <c r="Q97" s="33">
        <f t="shared" si="65"/>
        <v>1388.0309999999999</v>
      </c>
      <c r="R97" s="33">
        <f t="shared" si="65"/>
        <v>1762.9559999999999</v>
      </c>
      <c r="S97" s="33">
        <f t="shared" si="65"/>
        <v>1402.433</v>
      </c>
      <c r="T97" s="33">
        <f t="shared" si="65"/>
        <v>1277.116</v>
      </c>
      <c r="U97" s="33">
        <f t="shared" si="65"/>
        <v>1305.3130000000001</v>
      </c>
      <c r="V97" s="33">
        <f t="shared" si="65"/>
        <v>2302.4009999999998</v>
      </c>
      <c r="W97" s="33">
        <f t="shared" si="65"/>
        <v>1538.78</v>
      </c>
      <c r="X97" s="33">
        <f t="shared" si="65"/>
        <v>1713.3559999999998</v>
      </c>
      <c r="Y97" s="33">
        <f t="shared" si="65"/>
        <v>1501.1010000000001</v>
      </c>
      <c r="Z97" s="33">
        <f t="shared" si="65"/>
        <v>1305.5160000000001</v>
      </c>
      <c r="AA97" s="33">
        <f t="shared" si="65"/>
        <v>2021.1440000000002</v>
      </c>
      <c r="AB97" s="33">
        <f t="shared" si="65"/>
        <v>1891.259</v>
      </c>
      <c r="AC97" s="33">
        <f t="shared" si="65"/>
        <v>0</v>
      </c>
      <c r="AD97" s="33">
        <f t="shared" si="65"/>
        <v>1902.047</v>
      </c>
      <c r="AE97" s="33">
        <f t="shared" si="65"/>
        <v>0</v>
      </c>
      <c r="AF97" s="33">
        <f t="shared" si="65"/>
        <v>825.62300000000005</v>
      </c>
      <c r="AG97" s="33">
        <f t="shared" si="65"/>
        <v>0</v>
      </c>
      <c r="AH97" s="38"/>
      <c r="AI97" s="12">
        <f t="shared" si="55"/>
        <v>-7525.5879999999979</v>
      </c>
    </row>
    <row r="98" spans="1:35" s="4" customFormat="1" ht="30.75" customHeight="1" x14ac:dyDescent="0.25">
      <c r="A98" s="136"/>
      <c r="B98" s="121" t="s">
        <v>67</v>
      </c>
      <c r="C98" s="45" t="s">
        <v>20</v>
      </c>
      <c r="D98" s="34">
        <f>D99</f>
        <v>13519.65</v>
      </c>
      <c r="E98" s="34">
        <f>E99</f>
        <v>13519.65</v>
      </c>
      <c r="F98" s="34">
        <f>F99</f>
        <v>8617.5409999999993</v>
      </c>
      <c r="G98" s="34">
        <f>G99</f>
        <v>8617.5409999999993</v>
      </c>
      <c r="H98" s="34">
        <f t="shared" si="62"/>
        <v>63.740858676075185</v>
      </c>
      <c r="I98" s="34">
        <f t="shared" si="63"/>
        <v>63.740858676075185</v>
      </c>
      <c r="J98" s="35">
        <f t="shared" ref="J98:AG98" si="66">SUM(J99:J99)</f>
        <v>1883.9490000000001</v>
      </c>
      <c r="K98" s="35">
        <f t="shared" si="66"/>
        <v>950.77800000000002</v>
      </c>
      <c r="L98" s="35">
        <f t="shared" si="66"/>
        <v>1239.9770000000001</v>
      </c>
      <c r="M98" s="35">
        <f t="shared" si="66"/>
        <v>1210.4349999999999</v>
      </c>
      <c r="N98" s="35">
        <f t="shared" si="66"/>
        <v>849.58500000000004</v>
      </c>
      <c r="O98" s="35">
        <f t="shared" si="66"/>
        <v>903.56600000000003</v>
      </c>
      <c r="P98" s="35">
        <f t="shared" si="66"/>
        <v>1540.096</v>
      </c>
      <c r="Q98" s="35">
        <f t="shared" si="66"/>
        <v>888.25900000000001</v>
      </c>
      <c r="R98" s="35">
        <f t="shared" si="66"/>
        <v>1128.2829999999999</v>
      </c>
      <c r="S98" s="35">
        <f t="shared" si="66"/>
        <v>846.55100000000004</v>
      </c>
      <c r="T98" s="35">
        <f t="shared" si="66"/>
        <v>838.08500000000004</v>
      </c>
      <c r="U98" s="35">
        <f t="shared" si="66"/>
        <v>954.60500000000002</v>
      </c>
      <c r="V98" s="35">
        <f t="shared" si="66"/>
        <v>1523.096</v>
      </c>
      <c r="W98" s="35">
        <f t="shared" si="66"/>
        <v>830.48699999999997</v>
      </c>
      <c r="X98" s="35">
        <f t="shared" si="66"/>
        <v>1128.2829999999999</v>
      </c>
      <c r="Y98" s="35">
        <f t="shared" si="66"/>
        <v>726.35400000000004</v>
      </c>
      <c r="Z98" s="35">
        <f t="shared" si="66"/>
        <v>838.08500000000004</v>
      </c>
      <c r="AA98" s="35">
        <f t="shared" si="66"/>
        <v>1306.5060000000001</v>
      </c>
      <c r="AB98" s="35">
        <f t="shared" si="66"/>
        <v>1249.991</v>
      </c>
      <c r="AC98" s="35">
        <f t="shared" si="66"/>
        <v>0</v>
      </c>
      <c r="AD98" s="35">
        <f t="shared" si="66"/>
        <v>1218.4749999999999</v>
      </c>
      <c r="AE98" s="35">
        <f t="shared" si="66"/>
        <v>0</v>
      </c>
      <c r="AF98" s="35">
        <f t="shared" si="66"/>
        <v>81.745000000000005</v>
      </c>
      <c r="AG98" s="35">
        <f t="shared" si="66"/>
        <v>0</v>
      </c>
      <c r="AH98" s="36"/>
      <c r="AI98" s="12">
        <f t="shared" si="55"/>
        <v>-4902.1090000000004</v>
      </c>
    </row>
    <row r="99" spans="1:35" s="4" customFormat="1" ht="41.25" customHeight="1" x14ac:dyDescent="0.25">
      <c r="A99" s="137"/>
      <c r="B99" s="122"/>
      <c r="C99" s="46" t="s">
        <v>21</v>
      </c>
      <c r="D99" s="37">
        <f>SUM(J99,L99,N99,P99,R99,T99,V99,X99,Z99,AB99,AD99,AF99)</f>
        <v>13519.65</v>
      </c>
      <c r="E99" s="37">
        <f>J99+L99+N99+P99+R99+T99+V99+X99+Z99+AB99+AD99+AF99</f>
        <v>13519.65</v>
      </c>
      <c r="F99" s="37">
        <f>G99</f>
        <v>8617.5409999999993</v>
      </c>
      <c r="G99" s="37">
        <f>SUM(K99,M99,O99,Q99,S99,U99,W99,Y99,AA99,AC99,AE99,AG99)</f>
        <v>8617.5409999999993</v>
      </c>
      <c r="H99" s="37">
        <f t="shared" si="62"/>
        <v>63.740858676075185</v>
      </c>
      <c r="I99" s="37">
        <f t="shared" si="63"/>
        <v>63.740858676075185</v>
      </c>
      <c r="J99" s="33">
        <v>1883.9490000000001</v>
      </c>
      <c r="K99" s="33">
        <v>950.77800000000002</v>
      </c>
      <c r="L99" s="33">
        <v>1239.9770000000001</v>
      </c>
      <c r="M99" s="33">
        <v>1210.4349999999999</v>
      </c>
      <c r="N99" s="33">
        <v>849.58500000000004</v>
      </c>
      <c r="O99" s="33">
        <v>903.56600000000003</v>
      </c>
      <c r="P99" s="33">
        <v>1540.096</v>
      </c>
      <c r="Q99" s="33">
        <v>888.25900000000001</v>
      </c>
      <c r="R99" s="33">
        <v>1128.2829999999999</v>
      </c>
      <c r="S99" s="33">
        <v>846.55100000000004</v>
      </c>
      <c r="T99" s="33">
        <v>838.08500000000004</v>
      </c>
      <c r="U99" s="33">
        <v>954.60500000000002</v>
      </c>
      <c r="V99" s="33">
        <v>1523.096</v>
      </c>
      <c r="W99" s="33">
        <v>830.48699999999997</v>
      </c>
      <c r="X99" s="33">
        <v>1128.2829999999999</v>
      </c>
      <c r="Y99" s="33">
        <v>726.35400000000004</v>
      </c>
      <c r="Z99" s="33">
        <v>838.08500000000004</v>
      </c>
      <c r="AA99" s="33">
        <v>1306.5060000000001</v>
      </c>
      <c r="AB99" s="33">
        <v>1249.991</v>
      </c>
      <c r="AC99" s="33">
        <v>0</v>
      </c>
      <c r="AD99" s="33">
        <v>1218.4749999999999</v>
      </c>
      <c r="AE99" s="33">
        <v>0</v>
      </c>
      <c r="AF99" s="33">
        <v>81.745000000000005</v>
      </c>
      <c r="AG99" s="33">
        <v>0</v>
      </c>
      <c r="AH99" s="38"/>
      <c r="AI99" s="12">
        <f t="shared" si="55"/>
        <v>-4902.1090000000004</v>
      </c>
    </row>
    <row r="100" spans="1:35" s="4" customFormat="1" ht="23.25" customHeight="1" x14ac:dyDescent="0.25">
      <c r="A100" s="138"/>
      <c r="B100" s="139" t="s">
        <v>68</v>
      </c>
      <c r="C100" s="45" t="s">
        <v>20</v>
      </c>
      <c r="D100" s="34">
        <f>D101</f>
        <v>7866.42</v>
      </c>
      <c r="E100" s="34">
        <f>E101</f>
        <v>7866.42</v>
      </c>
      <c r="F100" s="34">
        <f>F101</f>
        <v>7740.43</v>
      </c>
      <c r="G100" s="34">
        <f>G101</f>
        <v>5242.9410000000007</v>
      </c>
      <c r="H100" s="34">
        <f t="shared" si="62"/>
        <v>66.649644946494092</v>
      </c>
      <c r="I100" s="34">
        <f t="shared" si="63"/>
        <v>66.649644946494092</v>
      </c>
      <c r="J100" s="35">
        <f t="shared" ref="J100:AG100" si="67">SUM(J101:J101)</f>
        <v>1032.3040000000001</v>
      </c>
      <c r="K100" s="35">
        <f t="shared" si="67"/>
        <v>524.26599999999996</v>
      </c>
      <c r="L100" s="35">
        <f t="shared" si="67"/>
        <v>641.54899999999998</v>
      </c>
      <c r="M100" s="35">
        <f t="shared" si="67"/>
        <v>651.95299999999997</v>
      </c>
      <c r="N100" s="35">
        <f t="shared" si="67"/>
        <v>439.03100000000001</v>
      </c>
      <c r="O100" s="35">
        <f t="shared" si="67"/>
        <v>462.68200000000002</v>
      </c>
      <c r="P100" s="35">
        <f t="shared" si="67"/>
        <v>779.30499999999995</v>
      </c>
      <c r="Q100" s="35">
        <f t="shared" si="67"/>
        <v>499.77199999999999</v>
      </c>
      <c r="R100" s="35">
        <f t="shared" si="67"/>
        <v>634.673</v>
      </c>
      <c r="S100" s="35">
        <f t="shared" si="67"/>
        <v>555.88199999999995</v>
      </c>
      <c r="T100" s="35">
        <f t="shared" si="67"/>
        <v>439.03100000000001</v>
      </c>
      <c r="U100" s="35">
        <f t="shared" si="67"/>
        <v>350.70800000000003</v>
      </c>
      <c r="V100" s="35">
        <f t="shared" si="67"/>
        <v>779.30499999999995</v>
      </c>
      <c r="W100" s="35">
        <f t="shared" si="67"/>
        <v>708.29300000000001</v>
      </c>
      <c r="X100" s="35">
        <f t="shared" si="67"/>
        <v>585.07299999999998</v>
      </c>
      <c r="Y100" s="35">
        <f t="shared" si="67"/>
        <v>774.74699999999996</v>
      </c>
      <c r="Z100" s="35">
        <f t="shared" si="67"/>
        <v>467.43099999999998</v>
      </c>
      <c r="AA100" s="35">
        <f t="shared" si="67"/>
        <v>714.63800000000003</v>
      </c>
      <c r="AB100" s="35">
        <f t="shared" si="67"/>
        <v>641.26800000000003</v>
      </c>
      <c r="AC100" s="35">
        <f t="shared" si="67"/>
        <v>0</v>
      </c>
      <c r="AD100" s="35">
        <f t="shared" si="67"/>
        <v>683.572</v>
      </c>
      <c r="AE100" s="35">
        <f t="shared" si="67"/>
        <v>0</v>
      </c>
      <c r="AF100" s="35">
        <f t="shared" si="67"/>
        <v>743.87800000000004</v>
      </c>
      <c r="AG100" s="35">
        <f t="shared" si="67"/>
        <v>0</v>
      </c>
      <c r="AH100" s="36"/>
      <c r="AI100" s="12">
        <f t="shared" si="55"/>
        <v>-2623.4789999999994</v>
      </c>
    </row>
    <row r="101" spans="1:35" s="4" customFormat="1" ht="40.5" customHeight="1" x14ac:dyDescent="0.25">
      <c r="A101" s="137"/>
      <c r="B101" s="139"/>
      <c r="C101" s="46" t="s">
        <v>21</v>
      </c>
      <c r="D101" s="37">
        <f>SUM(J101,L101,N101,P101,R101,T101,V101,X101,Z101,AB101,AD101,AF101)</f>
        <v>7866.42</v>
      </c>
      <c r="E101" s="37">
        <f>J101+L101+N101+P101+R101+T101+V101+X101+Z101+AB101+AD101+AF101</f>
        <v>7866.42</v>
      </c>
      <c r="F101" s="37">
        <v>7740.43</v>
      </c>
      <c r="G101" s="37">
        <f>SUM(K101,M101,O101,Q101,S101,U101,W101,Y101,AA101,AC101,AE101,AG101)</f>
        <v>5242.9410000000007</v>
      </c>
      <c r="H101" s="37">
        <f t="shared" si="62"/>
        <v>66.649644946494092</v>
      </c>
      <c r="I101" s="37">
        <f t="shared" si="63"/>
        <v>66.649644946494092</v>
      </c>
      <c r="J101" s="33">
        <v>1032.3040000000001</v>
      </c>
      <c r="K101" s="33">
        <v>524.26599999999996</v>
      </c>
      <c r="L101" s="33">
        <v>641.54899999999998</v>
      </c>
      <c r="M101" s="33">
        <v>651.95299999999997</v>
      </c>
      <c r="N101" s="33">
        <v>439.03100000000001</v>
      </c>
      <c r="O101" s="33">
        <v>462.68200000000002</v>
      </c>
      <c r="P101" s="33">
        <v>779.30499999999995</v>
      </c>
      <c r="Q101" s="33">
        <v>499.77199999999999</v>
      </c>
      <c r="R101" s="33">
        <v>634.673</v>
      </c>
      <c r="S101" s="33">
        <v>555.88199999999995</v>
      </c>
      <c r="T101" s="33">
        <v>439.03100000000001</v>
      </c>
      <c r="U101" s="33">
        <v>350.70800000000003</v>
      </c>
      <c r="V101" s="33">
        <v>779.30499999999995</v>
      </c>
      <c r="W101" s="33">
        <v>708.29300000000001</v>
      </c>
      <c r="X101" s="33">
        <v>585.07299999999998</v>
      </c>
      <c r="Y101" s="33">
        <v>774.74699999999996</v>
      </c>
      <c r="Z101" s="33">
        <v>467.43099999999998</v>
      </c>
      <c r="AA101" s="33">
        <v>714.63800000000003</v>
      </c>
      <c r="AB101" s="33">
        <v>641.26800000000003</v>
      </c>
      <c r="AC101" s="33">
        <v>0</v>
      </c>
      <c r="AD101" s="33">
        <v>683.572</v>
      </c>
      <c r="AE101" s="33">
        <v>0</v>
      </c>
      <c r="AF101" s="33">
        <v>743.87800000000004</v>
      </c>
      <c r="AG101" s="33">
        <v>0</v>
      </c>
      <c r="AH101" s="38"/>
      <c r="AI101" s="12">
        <f t="shared" si="55"/>
        <v>-2623.4789999999994</v>
      </c>
    </row>
  </sheetData>
  <customSheetViews>
    <customSheetView guid="{2A5A11D4-90C6-4A3E-8165-7D7BD634B22F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1"/>
    </customSheetView>
    <customSheetView guid="{4E221C17-6DAB-4FFA-B18C-35D4D85AF6E8}" scale="80" hiddenRows="1">
      <pane xSplit="6" ySplit="7" topLeftCell="X8" activePane="bottomRight" state="frozen"/>
      <selection pane="bottomRight" activeCell="C2" sqref="C2:S2"/>
      <pageMargins left="0.7" right="0.7" top="0.75" bottom="0.75" header="0.3" footer="0.3"/>
      <pageSetup paperSize="9" orientation="portrait" r:id="rId2"/>
    </customSheetView>
    <customSheetView guid="{F528EF6A-C113-49B5-B25F-D660F898CBFB}" hiddenRows="1">
      <pane xSplit="6" ySplit="7" topLeftCell="G8" activePane="bottomRight" state="frozen"/>
      <selection pane="bottomRight" activeCell="F6" sqref="F6"/>
      <pageMargins left="0.7" right="0.7" top="0.75" bottom="0.75" header="0.3" footer="0.3"/>
      <pageSetup paperSize="9" orientation="portrait" r:id="rId3"/>
    </customSheetView>
    <customSheetView guid="{B6B60ED6-A6CC-4DA7-A8CA-5E6DB52D5A87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4"/>
    </customSheetView>
    <customSheetView guid="{A4AF2100-C59D-4F60-9EAB-56D9103463F7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5"/>
    </customSheetView>
    <customSheetView guid="{562453CE-35F5-40A3-AD14-6399D1197C99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6"/>
    </customSheetView>
    <customSheetView guid="{60A1F930-4BEC-460A-8E14-01E47F6DD055}" scale="80" hiddenRows="1">
      <pane xSplit="6" ySplit="4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7"/>
    </customSheetView>
    <customSheetView guid="{B686A221-D885-4536-BEAC-E7F4BBC02150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8"/>
    </customSheetView>
    <customSheetView guid="{5DF2C78B-5EE4-439D-8D72-8D3A913B65F9}" scale="80" hiddenRows="1">
      <pane xSplit="6" ySplit="7" topLeftCell="G95" activePane="bottomRight" state="frozen"/>
      <selection pane="bottomRight" activeCell="G70" sqref="G70"/>
      <pageMargins left="0.7" right="0.7" top="0.75" bottom="0.75" header="0.3" footer="0.3"/>
      <pageSetup paperSize="9" orientation="portrait" r:id="rId9"/>
    </customSheetView>
    <customSheetView guid="{C282AA4E-1BB5-4296-9AC6-844C0F88E5FC}" hiddenRows="1">
      <pane xSplit="6" ySplit="7" topLeftCell="G8" activePane="bottomRight" state="frozen"/>
      <selection pane="bottomRight" activeCell="F6" sqref="F6"/>
      <pageMargins left="0.7" right="0.7" top="0.75" bottom="0.75" header="0.3" footer="0.3"/>
      <pageSetup paperSize="9" orientation="portrait" r:id="rId10"/>
    </customSheetView>
    <customSheetView guid="{30B635D9-57DB-47D5-8A0F-4B30DD769960}" scale="80" hiddenRows="1">
      <pane xSplit="6" ySplit="7" topLeftCell="G8" activePane="bottomRight" state="frozen"/>
      <selection pane="bottomRight" activeCell="C2" sqref="C2:S2"/>
      <pageMargins left="0.7" right="0.7" top="0.75" bottom="0.75" header="0.3" footer="0.3"/>
      <pageSetup paperSize="9" orientation="portrait" r:id="rId11"/>
    </customSheetView>
    <customSheetView guid="{2940A182-D1A7-43C5-8D6E-965BED4371B0}" scale="80" hiddenRows="1" hiddenColumns="1">
      <pane xSplit="5" ySplit="7" topLeftCell="G72" activePane="bottomRight" state="frozen"/>
      <selection pane="bottomRight" activeCell="G77" sqref="G77"/>
      <pageMargins left="0.7" right="0.7" top="0.75" bottom="0.75" header="0.3" footer="0.3"/>
      <pageSetup paperSize="9" orientation="portrait" r:id="rId12"/>
    </customSheetView>
    <customSheetView guid="{EA46B61D-849C-4795-A4FF-F8F1740022EB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13"/>
    </customSheetView>
    <customSheetView guid="{BBF6B43F-E0FC-43DF-B91C-674F6AB4B556}" scale="80" hiddenRows="1">
      <pane xSplit="6" ySplit="7" topLeftCell="G8" activePane="bottomRight" state="frozen"/>
      <selection pane="bottomRight" activeCell="C2" sqref="C2:S2"/>
      <pageMargins left="0.7" right="0.7" top="0.75" bottom="0.75" header="0.3" footer="0.3"/>
      <pageSetup paperSize="9" orientation="portrait" r:id="rId14"/>
    </customSheetView>
    <customSheetView guid="{C68436F4-AFB3-4D1D-A7C4-56D0C677D68E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15"/>
    </customSheetView>
    <customSheetView guid="{DAEDC989-02E7-4319-8354-59410ACF3F1F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16"/>
    </customSheetView>
    <customSheetView guid="{519948E4-0B24-465F-9D9E-44BE50D1D647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17"/>
    </customSheetView>
    <customSheetView guid="{C7DC638A-7F60-46C9-A1FB-9ADEAE87F332}" scale="80" hiddenRows="1">
      <pane xSplit="6" ySplit="7" topLeftCell="H38" activePane="bottomRight" state="frozen"/>
      <selection pane="bottomRight" activeCell="K80" sqref="K80"/>
      <pageMargins left="0.7" right="0.7" top="0.75" bottom="0.75" header="0.3" footer="0.3"/>
      <pageSetup paperSize="9" orientation="portrait" r:id="rId18"/>
    </customSheetView>
    <customSheetView guid="{C01DC081-B312-4391-B775-A8CE76216D71}" scale="80" hiddenRows="1">
      <pane xSplit="6" ySplit="7" topLeftCell="G8" activePane="bottomRight" state="frozen"/>
      <selection pane="bottomRight" activeCell="B22" sqref="B22:B25"/>
      <pageMargins left="0.7" right="0.7" top="0.75" bottom="0.75" header="0.3" footer="0.3"/>
      <pageSetup paperSize="9" orientation="portrait" r:id="rId19"/>
    </customSheetView>
    <customSheetView guid="{A7640BE7-6438-4196-9A67-AF5B992A1E70}" scale="75" hiddenRows="1">
      <pane xSplit="6" ySplit="7" topLeftCell="G67" activePane="bottomRight" state="frozen"/>
      <selection pane="bottomRight" activeCell="B22" sqref="B22:B25"/>
      <pageMargins left="0.7" right="0.7" top="0.75" bottom="0.75" header="0.3" footer="0.3"/>
      <pageSetup paperSize="9" orientation="portrait" r:id="rId20"/>
    </customSheetView>
    <customSheetView guid="{20A05A62-CBE8-4538-BBC3-2AD9D3B8FAC0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21"/>
    </customSheetView>
    <customSheetView guid="{7C5A2A36-3D69-43D9-9018-A52C27EC78F9}" hiddenRows="1">
      <pane xSplit="6" ySplit="7" topLeftCell="H38" activePane="bottomRight" state="frozen"/>
      <selection pane="bottomRight" activeCell="K80" sqref="K80"/>
      <pageMargins left="0.7" right="0.7" top="0.75" bottom="0.75" header="0.3" footer="0.3"/>
      <pageSetup paperSize="9" orientation="portrait" r:id="rId22"/>
    </customSheetView>
    <customSheetView guid="{133BB3F8-8DD4-4AEF-8CD6-A5FB14681329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23"/>
    </customSheetView>
    <customSheetView guid="{AFADB96A-0516-43C1-9F1B-0604F3CAC04A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24"/>
    </customSheetView>
    <customSheetView guid="{AB9978E4-895D-4050-8F07-2484E22632D1}" scale="80" hiddenRows="1">
      <pane xSplit="6" ySplit="7" topLeftCell="G67" activePane="bottomRight" state="frozen"/>
      <selection pane="bottomRight" activeCell="B22" sqref="B22:B25"/>
      <pageMargins left="0.7" right="0.7" top="0.75" bottom="0.75" header="0.3" footer="0.3"/>
      <pageSetup paperSize="9" orientation="portrait" r:id="rId25"/>
    </customSheetView>
    <customSheetView guid="{A0E2FBF6-E560-4343-8BE6-217DC798135B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26"/>
    </customSheetView>
    <customSheetView guid="{21E1D423-7B38-4272-8354-09B4DB62C9EB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27"/>
    </customSheetView>
    <customSheetView guid="{84FFECA9-A838-4EDF-8E5F-7799047A4051}" hiddenRows="1">
      <pane xSplit="6" ySplit="7" topLeftCell="G8" activePane="bottomRight" state="frozen"/>
      <selection pane="bottomRight" activeCell="F6" sqref="F6"/>
      <pageMargins left="0.7" right="0.7" top="0.75" bottom="0.75" header="0.3" footer="0.3"/>
      <pageSetup paperSize="9" orientation="portrait" r:id="rId28"/>
    </customSheetView>
    <customSheetView guid="{996EC2F0-F6EC-4E63-A83E-34865157BD8D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29"/>
    </customSheetView>
  </customSheetViews>
  <mergeCells count="75">
    <mergeCell ref="A100:A101"/>
    <mergeCell ref="B100:B101"/>
    <mergeCell ref="A83:A86"/>
    <mergeCell ref="B83:B86"/>
    <mergeCell ref="B87:B90"/>
    <mergeCell ref="B91:B94"/>
    <mergeCell ref="B95:AG95"/>
    <mergeCell ref="A96:A97"/>
    <mergeCell ref="B96:B97"/>
    <mergeCell ref="A78:A80"/>
    <mergeCell ref="B78:B80"/>
    <mergeCell ref="A81:A82"/>
    <mergeCell ref="B81:B82"/>
    <mergeCell ref="A98:A99"/>
    <mergeCell ref="B98:B99"/>
    <mergeCell ref="A68:A70"/>
    <mergeCell ref="B68:B70"/>
    <mergeCell ref="B71:B72"/>
    <mergeCell ref="A75:A77"/>
    <mergeCell ref="B75:B77"/>
    <mergeCell ref="B73:B74"/>
    <mergeCell ref="B64:B65"/>
    <mergeCell ref="A59:A61"/>
    <mergeCell ref="B59:B61"/>
    <mergeCell ref="A41:A43"/>
    <mergeCell ref="B41:B43"/>
    <mergeCell ref="B44:B45"/>
    <mergeCell ref="B46:B47"/>
    <mergeCell ref="A48:A50"/>
    <mergeCell ref="B48:B50"/>
    <mergeCell ref="B51:B52"/>
    <mergeCell ref="B53:B54"/>
    <mergeCell ref="B55:B56"/>
    <mergeCell ref="B57:B58"/>
    <mergeCell ref="B62:B63"/>
    <mergeCell ref="A30:A33"/>
    <mergeCell ref="B30:B33"/>
    <mergeCell ref="A34:A37"/>
    <mergeCell ref="B34:B37"/>
    <mergeCell ref="A38:A40"/>
    <mergeCell ref="B38:B40"/>
    <mergeCell ref="A18:A21"/>
    <mergeCell ref="B18:B21"/>
    <mergeCell ref="A22:A25"/>
    <mergeCell ref="B22:B25"/>
    <mergeCell ref="A26:A29"/>
    <mergeCell ref="B26:B29"/>
    <mergeCell ref="AH4:AH6"/>
    <mergeCell ref="A8:A12"/>
    <mergeCell ref="B8:B12"/>
    <mergeCell ref="B13:AG13"/>
    <mergeCell ref="A14:A17"/>
    <mergeCell ref="B14:B17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  <pageSetup paperSize="9" orientation="portrait" r:id="rId30"/>
  <legacyDrawing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4. КП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Митина Екатерина Сергеевна</dc:creator>
  <cp:lastModifiedBy>Тихонова Лариса Анатольевна</cp:lastModifiedBy>
  <cp:lastPrinted>2026-02-26T06:22:37Z</cp:lastPrinted>
  <dcterms:created xsi:type="dcterms:W3CDTF">2025-01-13T06:45:30Z</dcterms:created>
  <dcterms:modified xsi:type="dcterms:W3CDTF">2026-04-15T06:45:16Z</dcterms:modified>
</cp:coreProperties>
</file>