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3\12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АПК'!$B$13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АПК'!$A$1:$S$23</definedName>
  </definedNames>
  <calcPr calcId="162913"/>
  <customWorkbookViews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</customWorkbookViews>
</workbook>
</file>

<file path=xl/calcChain.xml><?xml version="1.0" encoding="utf-8"?>
<calcChain xmlns="http://schemas.openxmlformats.org/spreadsheetml/2006/main">
  <c r="N13" i="7" l="1"/>
  <c r="R14" i="7" l="1"/>
  <c r="Q11" i="7" l="1"/>
  <c r="Q9" i="7"/>
  <c r="Q8" i="7"/>
  <c r="Q7" i="7"/>
  <c r="O11" i="7" l="1"/>
  <c r="P11" i="7" l="1"/>
  <c r="P8" i="7"/>
  <c r="P7" i="7"/>
  <c r="P9" i="7" l="1"/>
  <c r="O13" i="7" l="1"/>
  <c r="P13" i="7" s="1"/>
  <c r="Q13" i="7" s="1"/>
  <c r="O9" i="7"/>
  <c r="O8" i="7"/>
  <c r="O7" i="7"/>
  <c r="N8" i="7" l="1"/>
  <c r="N7" i="7" l="1"/>
  <c r="N9" i="7" l="1"/>
  <c r="J8" i="7" l="1"/>
  <c r="I8" i="7"/>
  <c r="H8" i="7"/>
  <c r="G8" i="7"/>
  <c r="K7" i="7"/>
  <c r="J7" i="7"/>
  <c r="I7" i="7"/>
  <c r="H7" i="7"/>
  <c r="G7" i="7"/>
  <c r="M13" i="7" l="1"/>
  <c r="M9" i="7" l="1"/>
  <c r="L13" i="7" l="1"/>
  <c r="L9" i="7" l="1"/>
  <c r="K9" i="7"/>
  <c r="K13" i="7" l="1"/>
  <c r="J13" i="7" l="1"/>
  <c r="J9" i="7"/>
  <c r="I13" i="7" l="1"/>
  <c r="I9" i="7" l="1"/>
  <c r="H13" i="7" l="1"/>
  <c r="H9" i="7"/>
  <c r="L7" i="7" l="1"/>
  <c r="M7" i="7" s="1"/>
  <c r="G9" i="7" l="1"/>
  <c r="K8" i="7"/>
  <c r="L8" i="7" s="1"/>
  <c r="M8" i="7" s="1"/>
  <c r="R13" i="7" l="1"/>
  <c r="R12" i="7"/>
  <c r="R11" i="7"/>
  <c r="R10" i="7"/>
  <c r="R9" i="7"/>
  <c r="R8" i="7"/>
  <c r="R7" i="7"/>
  <c r="R6" i="7"/>
</calcChain>
</file>

<file path=xl/sharedStrings.xml><?xml version="1.0" encoding="utf-8"?>
<sst xmlns="http://schemas.openxmlformats.org/spreadsheetml/2006/main" count="49" uniqueCount="44">
  <si>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</si>
  <si>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</si>
  <si>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</si>
  <si>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</si>
  <si>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</si>
  <si>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</si>
  <si>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</si>
  <si>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</si>
  <si>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</si>
  <si>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</si>
  <si>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</si>
  <si>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</si>
  <si>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</si>
  <si>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</si>
  <si>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</si>
  <si>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</si>
  <si>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</si>
  <si>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</si>
  <si>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</si>
  <si>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</si>
  <si>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</si>
  <si>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</si>
  <si>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</si>
  <si>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</si>
  <si>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</si>
  <si>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</si>
  <si>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</si>
  <si>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</si>
  <si>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</si>
  <si>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</si>
  <si>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</si>
  <si>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</si>
  <si>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</si>
  <si>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Количество приобретенной сельскохозяйственной техники и (или) оборудования</t>
  </si>
  <si>
    <t>голов</t>
  </si>
  <si>
    <t>Количество животных без владельцев на территории города Когалыма, подлежащих отлову</t>
  </si>
  <si>
    <t>(подпись)</t>
  </si>
  <si>
    <t>Исполнитель: 
главный специалист ОПРиРП УИДиРП, 
Шамерзоева Т.Ф., тел.93756</t>
  </si>
  <si>
    <t xml:space="preserve">Начальник УИДиРП </t>
  </si>
  <si>
    <t xml:space="preserve">      Феоктистов В.И.</t>
  </si>
  <si>
    <t>Количество приютов для животных, соответствующих требованиям законодателсьвта в области обращения с животными</t>
  </si>
  <si>
    <t xml:space="preserve">1. Муниципальный контракт №6/2023 от 29.03.2023 на оказание услуг по оформлению межевого плана под размещение объекта "Приют для животных в г. Когалыме", по адресу: город Когалым, улица Повховское шоссе, 2 на сумму 38,00 тыс. руб., срок завершения оказания услуг 30.06.2023. Услуги по контракту оказаны. Оплата произведена в полном объеме.
2. Муниципальный контракт №0187300013723000045 от 17.04.2023 на выполнение проектно-изыскательских работ для объекта "Реконструкция производственного здания №2, расположенного по адресу: город Когалым, улица Повховское шоссе, 2 строение 13, под объект "Приют для животных в городе Когалыме" на сумму 1 548,22 тыс. руб., срок выполнения работ 30.10.2023. Работы ведутся с нарушением сроков.   
3. Муниципальный контракт №0187300013723000058 от 02.05.2023 на выполнение работ по установке вольеров на территории "Приют для животных в городе Когалыме" по адресу: город Когалым, улица Повховское шоссе, 2 на сумму 5 240,50 тыс. руб., срок выполнения работ 16.10.2023. Работы по контракту выполнены. Оплата работ произведена в полном объеме.                                    
4. Муниципальный контракт №0187300013723000053 от 02.05.2023 на выполнение работ по обустройству территории под "Приют для животных в городе Когалыме" по адресу: город Когалым, улица Повховское шоссе, 2 на сумму 5 957,64 тыс. руб., срок выполнения работ 29.09.2023, ведутся работы. Работы по МК выполнены на сумму 1657,47 тыс.руб. Произведена оплата выполненных работ.
5. Муниципальный контракт №12/2023 от 09.06.2023 на выполнение работ по устройству основания под сооружения в зоне содержания животных на территории "Приют для животных в городе Когалыме" по адресу: город Когалым, улица Повховское шоссе, 2 на сумму 530,403 тыс.руб. Работы по МК выполнены. Оплата произведена в полном объеме.
6. Муниципальный контракт №33/2023 от 07.07.2023 на выполнение работ по монтажу системы наружной канализации на территории "Приют для животных в городе Когалыме" по адресу: город Когалым, улица Повховское шоссе, 2 на сумму  599,134 тыс.руб. Работы завершены. Произведена оплата выполненных работ.
7. Муниципальный контракт №36/2023 от 10.07.2023 на выполнение работ по монтажу наружных сетей водопровода на территории "Приют для животных в городе Когалыме" по адресу: город Когалым, улица Повховское шоссе, 2 на сумму 488,591 тыс.руб.  Работы завершены. Произведена оплата выполненных работ.
8. Муниципальный контракт №0187300013723000257 от 07.08.2023 на выполнение работ по установке сооружений стационара и изолятора в зоне содержания животных на территории под "Приют для животных в городе Когалыме", по адресу: город Когалым, улица Повховское шоссе, 2 на сумму 2 988,01 тыс.руб. Работы по МК выполнены. Оплата произведена в полном объеме.
     В соответствии с решением Думы г.Когалыма от 12.09.2023 №298-ГД на создание приюта для животных выделены дополнительные плановые ассигнования в сумме 1 000,00 тыс.руб.
9.  Муниципальный контракт №78/2023 от 11.10.2023 на выполнение работ по монтажу  инженерных сетей в доме "Волонтера" и в доме "Карантин" на территории "Приют для животных в городе Когалыме" по адресу: город Когалым, улица Повховское шоссе, 2 на сумму 258,261 тыс.руб.
10.  Муниципальный контракт №80/2023 от 18.10.2023 на выполнение работ по устройству перегородок в доме волонтёров на объекте "Приют для животных в городе Когалыме", расположенном по адресу: город Когалым, улица Повховское шоссе, 2 на сумму 142,497 тыс.руб.
11. Муниципальный контракт №0387300043823000001 от 27.10.2023 на выполнение работ по установке сооружений стационара и изолятора в зоне содержания животных на территории под "Приют для животных в городе Когалыме", по адресу: город Когалым, улица Повховское шоссе, 2 на сумму 2 980,011 тыс.руб. Работы по МК выполнены. Оплата произведена в полном объеме.
12. Муниципальный контракт №99/2023 от 27.11.2023 на выполнение электромонтажных работ в сооружении карантина на объекте:"Приют для животных в городе Когалыме", расположенном по адресу: город Когалым, Повховское шоссе, 2 на сумму 113,42 тыс.руб. Работы по МК выполнены. Оплата произведена в полном объеме.
     В соответствии с решением Думы г.Когалыма от 20.12.2023 №356-ГД перераспределена экономия плановых ассигнований с мероприятия МП "Развитие транспортной системы г.Когалыма" в сумме 2087,0 тыс.руб. на обустройство объекта "Приют для животных в г.Когалыме" и товары для содержания животных в приюте г.Когалыма.
13. Муниципальный контракт №122/2023 от 25.12.2023 на выполнение отделочных работ в сооружение "Стационар" и "Изолятор" на объекте "Приют для животных в городе Когалыме", расположенном по адресу: город Когалым, улица Повховское шоссе, 2 на сумму 567,13 тыс.руб. Работы ведутся с нарушением сроков.  
14. Муниципальный контракт №123/2023 от 25.12.2023 на выполнение сантехнических работ и установка дверных блоков в сооружениях "Стационар" и "Изолятор" на объекте "Приют для животных в городе Когалыме", расположенном по адресу: город Когалым, улица Повховское шоссе, 2 на сумму 440,98 тыс.руб.  Работы ведутся с нарушением сроков.  
15. Муниципальный контракт №124/2023 от 25.12.2023 на поставку товаров для обустройства ветеринарного кабинета приюта на сумму 599,99 тыс.руб. Работы по МК выполнены. Оплата произведена в полном объеме.
16. Муниципальный контракт №125/2023 от 25.12.2023 на поставку товаров для обустройства помещения карантина и содержания животных в приютена сумму 599,97 тыс.руб. Работы по МК выполнены. Оплата произведена в полном объеме.
17. Муниципальный контракт №127/2023 от 25.12.2023 на выполнение электромонтажных работ в сооружениях "Стационар" и "Изолятор" на объекте "Приют для животных в городе Когалыме", расположенном по адресу: город Когалым, улица Повховское шоссе, 2 на сумму 411,34 тыс.руб.  Работы ведутся с нарушением сроков.  
</t>
  </si>
  <si>
    <t>На конец 2023 в реестре МСП количество субъектов агропромышленного комплекса составляет 14 ед. За 2023 год:
1. В реестр МСП включена Пустовалова Лилия Борисовна 
ОГРН: 323861700023118 (дата включения в реестр 10.06.2023 г.).
2.ИП Крысин А.Е. исключен из реестра МСП. 
3. ИП Хохлова О.Б. в настоящее время не осуществляют сельскохозяйственную деятельность.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</si>
  <si>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На основании приказа КФ Администрации г.Когалыма от 25.04.2023 №40-О доведены плановые ассигнования в сумме 7,6 тыс.руб.
В соответствии с решением Думы г.Когалыма  от 20.06.2023 №273-ГД выделены дополнительные плановые ассигнования в сумме 2 226,7 тыс.руб.
С Абабий О.Н. заключен МК от 03.07.2023 №28/2023 на оказание услуг по подготовке животного к проведению ветеринарных мероприятий с послеоперационным уходом на территории города Когалыма на сумму 599,4 тыс.руб. Период оказания услуг по МК по 31.12.2023.
С ИП Скляр Л.П. заключен контракт от 07.08.2023 №50/2023 на оказание услуг по обращению с животными без владельцев на территории города Когалыма на сумму 600,00 тыс.руб.
В соответствии с решением Думы г.Когалыма от 12.09.2023 №298-ГД выделены дополнительные плановые ассигнования в сумме 573,3 тыс.руб.
С ИП Скляр Л.П. заключен контракт на оказание услуг по обращению с животными без владельцев на территории города Когалыма от 08.09.2023 №0187300013723000287 на сумму 1034,33 тыс.руб.
В соответствии с приказом КФ Администрации г.Когалыма от 18.10.2023 №78-О доведены дополнительные плановые ассигнования за счет средств бюджета ХМАО-Югры в сумме 0,900 тыс.руб.
С ИП Скляр Л.П. заключен контракт на оказание услуг по обращению с животными без владельцев на территории города Когалыма от 16.11.2023 №98/2023 на сумму 600,00 тыс.руб.
В соответствии с решением Думы г.Когалыма от 20.12.2023 №356-ГД перераспределена экономия плановых ассигнований с мероприятия МП "СОГХ и инженерной инфраструктуры в г.Когалыме" в сумме 60,0 тыс.руб. на перевозку собак без владельцев, отловленных на территории г.Когалыма, с территории вет.клиники "Айболит" в приют для животных по адресу: г.Когалым, ул.Повховское шоссе, 2. 
С ИП Скляр Л.П. заключены контракты:
- от 15.12.2023 №115/2023 на оказание услуг по обращению с животными без владельцев на территории города Когалыма на сумму 600,00 тыс.руб.;
- от 25.12.2023 №126/2023 на оказание услуг по перевозке собак без владельцев, отловленных на территории города Когалыма, с территории ветеринарной клиники «Айболит» в приют для животных в городе Когалыме по адресу: город Когалым, улица Повховское шоссе, 2 на сумму 60,0 тыс.руб.
За декабрь отловлено 13 животных; внесена информация в АИС по 13 животным; содержание животных составило 2667 суток.
С начала года отловлено 189 животных; внесена информация в АИС по 189 животным; содержание животных составило 29 308 суток.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</si>
</sst>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_ ;[Red]\-#,##0\ "/>
    <numFmt numFmtId="166" formatCode="0.00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59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6" fillId="4" borderId="5" xfId="1" applyNumberFormat="1" applyFont="1" applyFill="1" applyBorder="1" applyAlignment="1">
      <alignment horizontal="center" vertical="center" wrapText="1"/>
    </xf>
    <xf numFmtId="167" fontId="6" fillId="4" borderId="5" xfId="1" applyNumberFormat="1" applyFont="1" applyFill="1" applyBorder="1" applyAlignment="1">
      <alignment horizontal="center" vertical="center" wrapText="1"/>
    </xf>
    <xf numFmtId="1" fontId="6" fillId="5" borderId="5" xfId="1" applyNumberFormat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topLeftCell="C13" zoomScaleNormal="100" zoomScaleSheetLayoutView="100" workbookViewId="0">
      <selection activeCell="Q14" sqref="Q14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x14ac:dyDescent="0.25">
      <c r="A2" s="52" t="s">
        <v>0</v>
      </c>
      <c r="B2" s="53" t="s">
        <v>1</v>
      </c>
      <c r="C2" s="53" t="s">
        <v>2</v>
      </c>
      <c r="D2" s="53" t="s">
        <v>3</v>
      </c>
      <c r="E2" s="53" t="s">
        <v>21</v>
      </c>
      <c r="F2" s="56" t="s">
        <v>4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1"/>
    </row>
    <row r="3" spans="1:19" ht="119.25" customHeight="1" x14ac:dyDescent="0.25">
      <c r="A3" s="52"/>
      <c r="B3" s="54"/>
      <c r="C3" s="55"/>
      <c r="D3" s="55"/>
      <c r="E3" s="55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22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47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19" ht="141.75" x14ac:dyDescent="0.25">
      <c r="A6" s="7" t="s">
        <v>18</v>
      </c>
      <c r="B6" s="8" t="s">
        <v>25</v>
      </c>
      <c r="C6" s="14" t="s">
        <v>19</v>
      </c>
      <c r="D6" s="14">
        <v>10</v>
      </c>
      <c r="E6" s="9">
        <v>10</v>
      </c>
      <c r="F6" s="17">
        <v>10</v>
      </c>
      <c r="G6" s="22">
        <v>13</v>
      </c>
      <c r="H6" s="14">
        <v>13</v>
      </c>
      <c r="I6" s="14">
        <v>14</v>
      </c>
      <c r="J6" s="14">
        <v>14</v>
      </c>
      <c r="K6" s="14">
        <v>13</v>
      </c>
      <c r="L6" s="31">
        <v>13</v>
      </c>
      <c r="M6" s="32">
        <v>13</v>
      </c>
      <c r="N6" s="14">
        <v>13</v>
      </c>
      <c r="O6" s="14">
        <v>13</v>
      </c>
      <c r="P6" s="14">
        <v>13</v>
      </c>
      <c r="Q6" s="46">
        <v>13</v>
      </c>
      <c r="R6" s="10">
        <f>145.7/E6*100</f>
        <v>1456.9999999999998</v>
      </c>
      <c r="S6" s="8" t="s">
        <v>42</v>
      </c>
    </row>
    <row r="7" spans="1:19" ht="63" x14ac:dyDescent="0.25">
      <c r="A7" s="7">
        <v>1</v>
      </c>
      <c r="B7" s="8" t="s">
        <v>26</v>
      </c>
      <c r="C7" s="14" t="s">
        <v>27</v>
      </c>
      <c r="D7" s="14">
        <v>155</v>
      </c>
      <c r="E7" s="43">
        <v>50</v>
      </c>
      <c r="F7" s="17">
        <v>3</v>
      </c>
      <c r="G7" s="22">
        <f>F7+5.56</f>
        <v>8.5599999999999987</v>
      </c>
      <c r="H7" s="14">
        <f>G7+9.06</f>
        <v>17.619999999999997</v>
      </c>
      <c r="I7" s="11">
        <f>H7+6</f>
        <v>23.619999999999997</v>
      </c>
      <c r="J7" s="11">
        <f>I7+6</f>
        <v>29.619999999999997</v>
      </c>
      <c r="K7" s="11">
        <f>J7+6.16</f>
        <v>35.78</v>
      </c>
      <c r="L7" s="11">
        <f>K7+3.78</f>
        <v>39.56</v>
      </c>
      <c r="M7" s="11">
        <f>L7+3.6</f>
        <v>43.160000000000004</v>
      </c>
      <c r="N7" s="11">
        <f>M7+2.88</f>
        <v>46.040000000000006</v>
      </c>
      <c r="O7" s="10">
        <f>N7+1.98</f>
        <v>48.02</v>
      </c>
      <c r="P7" s="10">
        <f>O7+5.88</f>
        <v>53.900000000000006</v>
      </c>
      <c r="Q7" s="10">
        <f>P7+4.98</f>
        <v>58.88000000000001</v>
      </c>
      <c r="R7" s="10">
        <f t="shared" ref="R7:R13" si="0">P7/E7*100</f>
        <v>107.80000000000001</v>
      </c>
      <c r="S7" s="8"/>
    </row>
    <row r="8" spans="1:19" ht="94.5" x14ac:dyDescent="0.25">
      <c r="A8" s="7">
        <v>2</v>
      </c>
      <c r="B8" s="8" t="s">
        <v>28</v>
      </c>
      <c r="C8" s="14" t="s">
        <v>27</v>
      </c>
      <c r="D8" s="11">
        <v>16.399999999999999</v>
      </c>
      <c r="E8" s="9">
        <v>7</v>
      </c>
      <c r="F8" s="17">
        <v>0.92400000000000004</v>
      </c>
      <c r="G8" s="22">
        <f>F8+0.458</f>
        <v>1.3820000000000001</v>
      </c>
      <c r="H8" s="14">
        <f>G8+0.42</f>
        <v>1.802</v>
      </c>
      <c r="I8" s="14">
        <f>H8+0.941</f>
        <v>2.7429999999999999</v>
      </c>
      <c r="J8" s="14">
        <f>I8+0.477</f>
        <v>3.2199999999999998</v>
      </c>
      <c r="K8" s="37">
        <f t="shared" ref="K8:M9" si="1">J8</f>
        <v>3.2199999999999998</v>
      </c>
      <c r="L8" s="37">
        <f t="shared" si="1"/>
        <v>3.2199999999999998</v>
      </c>
      <c r="M8" s="37">
        <f t="shared" si="1"/>
        <v>3.2199999999999998</v>
      </c>
      <c r="N8" s="11">
        <f>M8+0.521</f>
        <v>3.7409999999999997</v>
      </c>
      <c r="O8" s="11">
        <f>N8</f>
        <v>3.7409999999999997</v>
      </c>
      <c r="P8" s="11">
        <f>O8+2.25</f>
        <v>5.9909999999999997</v>
      </c>
      <c r="Q8" s="11">
        <f>P8+3.357</f>
        <v>9.347999999999999</v>
      </c>
      <c r="R8" s="10">
        <f t="shared" si="0"/>
        <v>85.585714285714275</v>
      </c>
      <c r="S8" s="8"/>
    </row>
    <row r="9" spans="1:19" ht="47.25" x14ac:dyDescent="0.25">
      <c r="A9" s="7">
        <v>3</v>
      </c>
      <c r="B9" s="8" t="s">
        <v>29</v>
      </c>
      <c r="C9" s="14" t="s">
        <v>30</v>
      </c>
      <c r="D9" s="14">
        <v>184.3</v>
      </c>
      <c r="E9" s="44">
        <v>2.7</v>
      </c>
      <c r="F9" s="17">
        <v>2.7</v>
      </c>
      <c r="G9" s="23">
        <f>F9</f>
        <v>2.7</v>
      </c>
      <c r="H9" s="24">
        <f>G9</f>
        <v>2.7</v>
      </c>
      <c r="I9" s="25">
        <f>H9</f>
        <v>2.7</v>
      </c>
      <c r="J9" s="27">
        <f>I9</f>
        <v>2.7</v>
      </c>
      <c r="K9" s="28">
        <f t="shared" si="1"/>
        <v>2.7</v>
      </c>
      <c r="L9" s="10">
        <f t="shared" si="1"/>
        <v>2.7</v>
      </c>
      <c r="M9" s="10">
        <f t="shared" si="1"/>
        <v>2.7</v>
      </c>
      <c r="N9" s="10">
        <f>M9</f>
        <v>2.7</v>
      </c>
      <c r="O9" s="10">
        <f>N9</f>
        <v>2.7</v>
      </c>
      <c r="P9" s="10">
        <f>O9</f>
        <v>2.7</v>
      </c>
      <c r="Q9" s="10">
        <f>P9</f>
        <v>2.7</v>
      </c>
      <c r="R9" s="15">
        <f t="shared" si="0"/>
        <v>100</v>
      </c>
      <c r="S9" s="8"/>
    </row>
    <row r="10" spans="1:19" ht="16.5" x14ac:dyDescent="0.25">
      <c r="A10" s="7">
        <v>4</v>
      </c>
      <c r="B10" s="8" t="s">
        <v>31</v>
      </c>
      <c r="C10" s="14" t="s">
        <v>27</v>
      </c>
      <c r="D10" s="14" t="s">
        <v>23</v>
      </c>
      <c r="E10" s="44">
        <v>0</v>
      </c>
      <c r="F10" s="16">
        <v>0</v>
      </c>
      <c r="G10" s="23">
        <v>0</v>
      </c>
      <c r="H10" s="24">
        <v>0</v>
      </c>
      <c r="I10" s="25">
        <v>0</v>
      </c>
      <c r="J10" s="27">
        <v>0</v>
      </c>
      <c r="K10" s="29">
        <v>0</v>
      </c>
      <c r="L10" s="30">
        <v>0</v>
      </c>
      <c r="M10" s="34">
        <v>0</v>
      </c>
      <c r="N10" s="39">
        <v>0</v>
      </c>
      <c r="O10" s="39">
        <v>0</v>
      </c>
      <c r="P10" s="40">
        <v>0</v>
      </c>
      <c r="Q10" s="32">
        <v>0</v>
      </c>
      <c r="R10" s="15" t="e">
        <f t="shared" si="0"/>
        <v>#DIV/0!</v>
      </c>
      <c r="S10" s="12"/>
    </row>
    <row r="11" spans="1:19" ht="31.5" x14ac:dyDescent="0.25">
      <c r="A11" s="7">
        <v>5</v>
      </c>
      <c r="B11" s="8" t="s">
        <v>32</v>
      </c>
      <c r="C11" s="14" t="s">
        <v>27</v>
      </c>
      <c r="D11" s="11">
        <v>1.0049999999999999</v>
      </c>
      <c r="E11" s="43">
        <v>5</v>
      </c>
      <c r="F11" s="16">
        <v>0</v>
      </c>
      <c r="G11" s="23">
        <v>0</v>
      </c>
      <c r="H11" s="14">
        <v>0</v>
      </c>
      <c r="I11" s="25">
        <v>0</v>
      </c>
      <c r="J11" s="14">
        <v>0</v>
      </c>
      <c r="K11" s="11">
        <v>0</v>
      </c>
      <c r="L11" s="11">
        <v>0</v>
      </c>
      <c r="M11" s="11">
        <v>0</v>
      </c>
      <c r="N11" s="11">
        <v>3.88</v>
      </c>
      <c r="O11" s="11">
        <f>N11+1.12</f>
        <v>5</v>
      </c>
      <c r="P11" s="11">
        <f>O11</f>
        <v>5</v>
      </c>
      <c r="Q11" s="11">
        <f>P11</f>
        <v>5</v>
      </c>
      <c r="R11" s="10">
        <f t="shared" si="0"/>
        <v>100</v>
      </c>
      <c r="S11" s="8"/>
    </row>
    <row r="12" spans="1:19" ht="47.25" x14ac:dyDescent="0.25">
      <c r="A12" s="7">
        <v>6</v>
      </c>
      <c r="B12" s="8" t="s">
        <v>33</v>
      </c>
      <c r="C12" s="14" t="s">
        <v>19</v>
      </c>
      <c r="D12" s="14">
        <v>1</v>
      </c>
      <c r="E12" s="13">
        <v>0</v>
      </c>
      <c r="F12" s="16">
        <v>0</v>
      </c>
      <c r="G12" s="23">
        <v>0</v>
      </c>
      <c r="H12" s="24">
        <v>0</v>
      </c>
      <c r="I12" s="25">
        <v>0</v>
      </c>
      <c r="J12" s="27">
        <v>0</v>
      </c>
      <c r="K12" s="29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41">
        <v>0</v>
      </c>
      <c r="R12" s="15" t="e">
        <f t="shared" si="0"/>
        <v>#DIV/0!</v>
      </c>
      <c r="S12" s="12"/>
    </row>
    <row r="13" spans="1:19" ht="409.5" customHeight="1" x14ac:dyDescent="0.25">
      <c r="A13" s="7">
        <v>7</v>
      </c>
      <c r="B13" s="8" t="s">
        <v>35</v>
      </c>
      <c r="C13" s="14" t="s">
        <v>34</v>
      </c>
      <c r="D13" s="14">
        <v>211</v>
      </c>
      <c r="E13" s="13">
        <v>220</v>
      </c>
      <c r="F13" s="16">
        <v>2</v>
      </c>
      <c r="G13" s="23">
        <v>17</v>
      </c>
      <c r="H13" s="24">
        <f>G13+17</f>
        <v>34</v>
      </c>
      <c r="I13" s="26">
        <f>H13+24</f>
        <v>58</v>
      </c>
      <c r="J13" s="27">
        <f>I13+11</f>
        <v>69</v>
      </c>
      <c r="K13" s="29">
        <f>J13+19</f>
        <v>88</v>
      </c>
      <c r="L13" s="33">
        <f>K13+15</f>
        <v>103</v>
      </c>
      <c r="M13" s="36">
        <f>L13+10</f>
        <v>113</v>
      </c>
      <c r="N13" s="38">
        <f>M13+14</f>
        <v>127</v>
      </c>
      <c r="O13" s="39">
        <f>N13+25</f>
        <v>152</v>
      </c>
      <c r="P13" s="40">
        <f>O13+24</f>
        <v>176</v>
      </c>
      <c r="Q13" s="45">
        <f>P13+13</f>
        <v>189</v>
      </c>
      <c r="R13" s="15">
        <f t="shared" si="0"/>
        <v>80</v>
      </c>
      <c r="S13" s="35" t="s">
        <v>43</v>
      </c>
    </row>
    <row r="14" spans="1:19" ht="123.75" customHeight="1" x14ac:dyDescent="0.25">
      <c r="A14" s="7">
        <v>8</v>
      </c>
      <c r="B14" s="8" t="s">
        <v>40</v>
      </c>
      <c r="C14" s="42" t="s">
        <v>19</v>
      </c>
      <c r="D14" s="42">
        <v>0</v>
      </c>
      <c r="E14" s="13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5">
        <v>1</v>
      </c>
      <c r="R14" s="15">
        <f t="shared" ref="R14" si="2">P14/E14*100</f>
        <v>0</v>
      </c>
      <c r="S14" s="35" t="s">
        <v>41</v>
      </c>
    </row>
    <row r="18" spans="2:6" ht="16.5" x14ac:dyDescent="0.25">
      <c r="B18" s="18" t="s">
        <v>38</v>
      </c>
      <c r="C18" s="21"/>
      <c r="D18" s="21"/>
      <c r="E18" s="18" t="s">
        <v>39</v>
      </c>
      <c r="F18" s="18"/>
    </row>
    <row r="19" spans="2:6" ht="16.5" x14ac:dyDescent="0.25">
      <c r="B19" s="18"/>
      <c r="C19" s="20" t="s">
        <v>36</v>
      </c>
      <c r="D19" s="18"/>
      <c r="E19" s="18"/>
      <c r="F19" s="18"/>
    </row>
    <row r="20" spans="2:6" ht="66" x14ac:dyDescent="0.25">
      <c r="B20" s="19" t="s">
        <v>37</v>
      </c>
      <c r="C20" s="18"/>
      <c r="D20" s="18"/>
      <c r="E20" s="18"/>
      <c r="F20" s="18"/>
    </row>
    <row r="21" spans="2:6" ht="16.5" x14ac:dyDescent="0.25">
      <c r="B21" s="18"/>
      <c r="C21" s="18"/>
      <c r="D21" s="18"/>
      <c r="E21" s="18"/>
      <c r="F21" s="18"/>
    </row>
  </sheetData>
  <customSheetViews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3"/>
    </customSheetView>
  </customSheetViews>
  <mergeCells count="8"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МП АПК</vt:lpstr>
      <vt:lpstr>'МП АПК'!_ftnref1</vt:lpstr>
      <vt:lpstr>'МП АПК'!_ftnref2</vt:lpstr>
      <vt:lpstr>'МП АПК'!_ftnref3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2023-09-22T06:31:15Z</cp:lastPrinted>
  <dcterms:created xsi:type="dcterms:W3CDTF">2006-09-16T00:00:00Z</dcterms:created>
  <dcterms:modified xsi:type="dcterms:W3CDTF">2024-02-15T06:57:23Z</dcterms:modified>
</cp:coreProperties>
</file>