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3 числа отв.исп. Сетевой график\Упр. муниц. имуществом 2025\"/>
    </mc:Choice>
  </mc:AlternateContent>
  <bookViews>
    <workbookView xWindow="0" yWindow="0" windowWidth="28800" windowHeight="11880"/>
  </bookViews>
  <sheets>
    <sheet name="ноябрь" sheetId="1" r:id="rId1"/>
    <sheet name="Лист1" sheetId="2" state="hidden" r:id="rId2"/>
  </sheets>
  <definedNames>
    <definedName name="_xlnm.Print_Titles" localSheetId="0">ноябрь!$4:$7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E16" i="1" l="1"/>
  <c r="E39" i="1"/>
  <c r="E37" i="1"/>
  <c r="E35" i="1"/>
  <c r="E33" i="1"/>
  <c r="E31" i="1"/>
  <c r="E25" i="1"/>
  <c r="E20" i="1"/>
  <c r="E19" i="1"/>
  <c r="E17" i="1"/>
  <c r="G35" i="1" l="1"/>
  <c r="E28" i="1" l="1"/>
  <c r="E36" i="1"/>
  <c r="K9" i="1" l="1"/>
  <c r="L9" i="1"/>
  <c r="M9" i="1"/>
  <c r="N9" i="1"/>
  <c r="O9" i="1"/>
  <c r="P9" i="1"/>
  <c r="Q9" i="1"/>
  <c r="R9" i="1"/>
  <c r="S9" i="1"/>
  <c r="T9" i="1"/>
  <c r="U9" i="1"/>
  <c r="V9" i="1"/>
  <c r="W9" i="1"/>
  <c r="X9" i="1"/>
  <c r="Y9" i="1"/>
  <c r="Z9" i="1"/>
  <c r="AA9" i="1"/>
  <c r="AG9" i="1"/>
  <c r="K10" i="1"/>
  <c r="L10" i="1"/>
  <c r="M10" i="1"/>
  <c r="N10" i="1"/>
  <c r="O10" i="1"/>
  <c r="P10" i="1"/>
  <c r="Q10" i="1"/>
  <c r="R10" i="1"/>
  <c r="S10" i="1"/>
  <c r="T10" i="1"/>
  <c r="U10" i="1"/>
  <c r="V10" i="1"/>
  <c r="W10" i="1"/>
  <c r="X10" i="1"/>
  <c r="Y10" i="1"/>
  <c r="Z10" i="1"/>
  <c r="AA10" i="1"/>
  <c r="AB10" i="1"/>
  <c r="AD10" i="1"/>
  <c r="AF10" i="1"/>
  <c r="AG10" i="1"/>
  <c r="J10" i="1"/>
  <c r="J9" i="1"/>
  <c r="J8" i="1" s="1"/>
  <c r="E29" i="1" l="1"/>
  <c r="D10" i="1"/>
  <c r="D37" i="1" l="1"/>
  <c r="P28" i="1"/>
  <c r="G31" i="1" l="1"/>
  <c r="D29" i="1" l="1"/>
  <c r="Q19" i="1" l="1"/>
  <c r="E27" i="1" l="1"/>
  <c r="J28" i="1"/>
  <c r="K28" i="1"/>
  <c r="L28" i="1"/>
  <c r="M28" i="1"/>
  <c r="N28" i="1"/>
  <c r="O28" i="1"/>
  <c r="Q28" i="1"/>
  <c r="R28" i="1"/>
  <c r="S28" i="1"/>
  <c r="T28" i="1"/>
  <c r="U28" i="1"/>
  <c r="V28" i="1"/>
  <c r="W28" i="1"/>
  <c r="X28" i="1"/>
  <c r="Y28" i="1"/>
  <c r="Z28" i="1"/>
  <c r="AA28" i="1"/>
  <c r="AB28" i="1"/>
  <c r="AB9" i="1" s="1"/>
  <c r="AC28" i="1"/>
  <c r="AD28" i="1"/>
  <c r="AE28" i="1"/>
  <c r="AF28" i="1"/>
  <c r="AG28" i="1"/>
  <c r="D28" i="1" l="1"/>
  <c r="S37" i="1"/>
  <c r="D27" i="1" l="1"/>
  <c r="AG18" i="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AG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D33" i="1"/>
  <c r="D35" i="1"/>
  <c r="F35" i="1" l="1"/>
  <c r="H35" i="1"/>
  <c r="F32" i="1"/>
  <c r="G32" i="1"/>
  <c r="F29" i="1"/>
  <c r="F10" i="1" s="1"/>
  <c r="G29" i="1"/>
  <c r="K29" i="1"/>
  <c r="L29" i="1"/>
  <c r="M29" i="1"/>
  <c r="N29" i="1"/>
  <c r="O29" i="1"/>
  <c r="P29" i="1"/>
  <c r="Q29" i="1"/>
  <c r="R29" i="1"/>
  <c r="S29" i="1"/>
  <c r="T29" i="1"/>
  <c r="U29" i="1"/>
  <c r="V29" i="1"/>
  <c r="W29" i="1"/>
  <c r="X29" i="1"/>
  <c r="Y29" i="1"/>
  <c r="Z29" i="1"/>
  <c r="AA29" i="1"/>
  <c r="AB29" i="1"/>
  <c r="AC29" i="1"/>
  <c r="AC10" i="1" s="1"/>
  <c r="AD29" i="1"/>
  <c r="AE29" i="1"/>
  <c r="AE10" i="1" s="1"/>
  <c r="AF29" i="1"/>
  <c r="AG29" i="1"/>
  <c r="J29" i="1"/>
  <c r="I35" i="1"/>
  <c r="L12" i="1"/>
  <c r="K13" i="1"/>
  <c r="L13" i="1"/>
  <c r="M13" i="1"/>
  <c r="N13" i="1"/>
  <c r="O13" i="1"/>
  <c r="P13" i="1"/>
  <c r="Q13" i="1"/>
  <c r="R13" i="1"/>
  <c r="S13" i="1"/>
  <c r="T13" i="1"/>
  <c r="U13" i="1"/>
  <c r="V13" i="1"/>
  <c r="W13" i="1"/>
  <c r="X13" i="1"/>
  <c r="Y13" i="1"/>
  <c r="Z13" i="1"/>
  <c r="AA13" i="1"/>
  <c r="AB13" i="1"/>
  <c r="AC13" i="1"/>
  <c r="AC9" i="1" s="1"/>
  <c r="AD13" i="1"/>
  <c r="AD9" i="1" s="1"/>
  <c r="AE13" i="1"/>
  <c r="AE9" i="1" s="1"/>
  <c r="AF13" i="1"/>
  <c r="AF9" i="1" s="1"/>
  <c r="AG13" i="1"/>
  <c r="K14" i="1"/>
  <c r="L14" i="1"/>
  <c r="M14" i="1"/>
  <c r="N14" i="1"/>
  <c r="O14" i="1"/>
  <c r="P14" i="1"/>
  <c r="Q14" i="1"/>
  <c r="R14" i="1"/>
  <c r="S14" i="1"/>
  <c r="T14" i="1"/>
  <c r="U14" i="1"/>
  <c r="V14" i="1"/>
  <c r="W14" i="1"/>
  <c r="X14" i="1"/>
  <c r="Y14" i="1"/>
  <c r="Z14" i="1"/>
  <c r="AA14" i="1"/>
  <c r="AB14" i="1"/>
  <c r="AC14" i="1"/>
  <c r="AD14" i="1"/>
  <c r="AE14" i="1"/>
  <c r="AF14" i="1"/>
  <c r="AG14" i="1"/>
  <c r="J14" i="1"/>
  <c r="J13" i="1"/>
  <c r="E13" i="1"/>
  <c r="E9" i="1" s="1"/>
  <c r="G17" i="1"/>
  <c r="E14" i="1"/>
  <c r="E10" i="1" s="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I29" i="1" l="1"/>
  <c r="H29" i="1"/>
  <c r="E15" i="1"/>
  <c r="G15" i="1"/>
  <c r="F17" i="1"/>
  <c r="H17" i="1"/>
  <c r="I17" i="1"/>
  <c r="F16" i="1"/>
  <c r="D15" i="1"/>
  <c r="I16" i="1"/>
  <c r="H16" i="1"/>
  <c r="I15" i="1" l="1"/>
  <c r="H15" i="1"/>
  <c r="F15" i="1"/>
  <c r="J27" i="1"/>
  <c r="G20" i="1"/>
  <c r="G19" i="1"/>
  <c r="D20" i="1"/>
  <c r="D14" i="1" s="1"/>
  <c r="G39" i="1"/>
  <c r="F39" i="1" s="1"/>
  <c r="D39" i="1"/>
  <c r="E18" i="1"/>
  <c r="E12" i="1" s="1"/>
  <c r="D19" i="1"/>
  <c r="D13" i="1" s="1"/>
  <c r="F20" i="1" l="1"/>
  <c r="F14" i="1" s="1"/>
  <c r="G14" i="1"/>
  <c r="G10" i="1" s="1"/>
  <c r="N27" i="1"/>
  <c r="F19" i="1"/>
  <c r="F13" i="1" s="1"/>
  <c r="G13" i="1"/>
  <c r="H20" i="1"/>
  <c r="I20" i="1"/>
  <c r="G18" i="1"/>
  <c r="G12" i="1" s="1"/>
  <c r="D18" i="1"/>
  <c r="D12" i="1" s="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AG36" i="1"/>
  <c r="AF36" i="1"/>
  <c r="AE36" i="1"/>
  <c r="AD36" i="1"/>
  <c r="AC36" i="1"/>
  <c r="AB36" i="1"/>
  <c r="AA36" i="1"/>
  <c r="Z36" i="1"/>
  <c r="Y36" i="1"/>
  <c r="X36" i="1"/>
  <c r="W36" i="1"/>
  <c r="V36" i="1"/>
  <c r="U36" i="1"/>
  <c r="T36" i="1"/>
  <c r="S36" i="1"/>
  <c r="R36" i="1"/>
  <c r="Q36" i="1"/>
  <c r="P36" i="1"/>
  <c r="O36" i="1"/>
  <c r="N36" i="1"/>
  <c r="M36" i="1"/>
  <c r="L36" i="1"/>
  <c r="K36" i="1"/>
  <c r="J36" i="1"/>
  <c r="E30" i="1"/>
  <c r="D31" i="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G25" i="1"/>
  <c r="E24" i="1"/>
  <c r="E22" i="1" s="1"/>
  <c r="D25" i="1"/>
  <c r="AG24" i="1"/>
  <c r="AF24" i="1"/>
  <c r="AF22" i="1" s="1"/>
  <c r="AE24" i="1"/>
  <c r="AE22" i="1" s="1"/>
  <c r="AD24" i="1"/>
  <c r="AD22" i="1" s="1"/>
  <c r="AC24" i="1"/>
  <c r="AC22" i="1" s="1"/>
  <c r="AB24" i="1"/>
  <c r="AB22" i="1" s="1"/>
  <c r="AA24" i="1"/>
  <c r="AA22" i="1" s="1"/>
  <c r="Z24" i="1"/>
  <c r="Z22" i="1" s="1"/>
  <c r="Y24" i="1"/>
  <c r="Y22" i="1" s="1"/>
  <c r="X24" i="1"/>
  <c r="X22" i="1" s="1"/>
  <c r="W24" i="1"/>
  <c r="W22" i="1" s="1"/>
  <c r="V24" i="1"/>
  <c r="V22" i="1" s="1"/>
  <c r="U24" i="1"/>
  <c r="U22" i="1" s="1"/>
  <c r="T24" i="1"/>
  <c r="T22" i="1" s="1"/>
  <c r="S24" i="1"/>
  <c r="S22" i="1" s="1"/>
  <c r="R24" i="1"/>
  <c r="R22" i="1" s="1"/>
  <c r="Q24" i="1"/>
  <c r="Q22" i="1" s="1"/>
  <c r="P24" i="1"/>
  <c r="O24" i="1"/>
  <c r="N24" i="1"/>
  <c r="N22" i="1" s="1"/>
  <c r="N8" i="1" s="1"/>
  <c r="M24" i="1"/>
  <c r="L24" i="1"/>
  <c r="K24" i="1"/>
  <c r="J24" i="1"/>
  <c r="AG12" i="1"/>
  <c r="AF12" i="1"/>
  <c r="AE12" i="1"/>
  <c r="AD12" i="1"/>
  <c r="AC12" i="1"/>
  <c r="AB12" i="1"/>
  <c r="AA12" i="1"/>
  <c r="Z12" i="1"/>
  <c r="Y12" i="1"/>
  <c r="X12" i="1"/>
  <c r="W12" i="1"/>
  <c r="V12" i="1"/>
  <c r="U12" i="1"/>
  <c r="T12" i="1"/>
  <c r="S12" i="1"/>
  <c r="R12" i="1"/>
  <c r="Q12" i="1"/>
  <c r="O12" i="1"/>
  <c r="M12" i="1"/>
  <c r="K12" i="1"/>
  <c r="J12" i="1"/>
  <c r="AA8" i="1" l="1"/>
  <c r="F37" i="1"/>
  <c r="F36" i="1" s="1"/>
  <c r="I37" i="1"/>
  <c r="F31" i="1"/>
  <c r="G28" i="1"/>
  <c r="G9" i="1" s="1"/>
  <c r="I31" i="1"/>
  <c r="D36" i="1"/>
  <c r="H37" i="1"/>
  <c r="D30" i="1"/>
  <c r="H31" i="1"/>
  <c r="R27" i="1"/>
  <c r="P27" i="1"/>
  <c r="F25" i="1"/>
  <c r="G23" i="1"/>
  <c r="D24" i="1"/>
  <c r="D22" i="1" s="1"/>
  <c r="D23" i="1"/>
  <c r="K8" i="1"/>
  <c r="F18" i="1"/>
  <c r="F12" i="1" s="1"/>
  <c r="H14" i="1"/>
  <c r="I14" i="1"/>
  <c r="O8" i="1"/>
  <c r="S8" i="1"/>
  <c r="R8" i="1"/>
  <c r="Z8" i="1"/>
  <c r="W8" i="1"/>
  <c r="AE27" i="1"/>
  <c r="AE8" i="1" s="1"/>
  <c r="AD27" i="1"/>
  <c r="V8" i="1"/>
  <c r="H32" i="1"/>
  <c r="I33" i="1"/>
  <c r="G30" i="1"/>
  <c r="I30" i="1" s="1"/>
  <c r="G24" i="1"/>
  <c r="H25" i="1"/>
  <c r="I25" i="1"/>
  <c r="I19" i="1"/>
  <c r="AB8" i="1"/>
  <c r="Q8" i="1"/>
  <c r="U8" i="1"/>
  <c r="Y8" i="1"/>
  <c r="AC8" i="1"/>
  <c r="AG8" i="1"/>
  <c r="G36" i="1"/>
  <c r="I18" i="1"/>
  <c r="H18" i="1"/>
  <c r="H19" i="1"/>
  <c r="M27" i="1"/>
  <c r="X8" i="1"/>
  <c r="H39" i="1"/>
  <c r="G38" i="1"/>
  <c r="H23" i="1" l="1"/>
  <c r="T8" i="1"/>
  <c r="E8" i="1"/>
  <c r="G27" i="1"/>
  <c r="I28" i="1"/>
  <c r="H28" i="1"/>
  <c r="F30" i="1"/>
  <c r="F28" i="1"/>
  <c r="P8" i="1"/>
  <c r="I24" i="1"/>
  <c r="G22" i="1"/>
  <c r="F24" i="1"/>
  <c r="F22" i="1" s="1"/>
  <c r="F23" i="1"/>
  <c r="I32" i="1"/>
  <c r="AD8" i="1"/>
  <c r="H24" i="1"/>
  <c r="L8" i="1"/>
  <c r="AF8" i="1"/>
  <c r="H30" i="1"/>
  <c r="M8" i="1"/>
  <c r="H13" i="1"/>
  <c r="I38" i="1"/>
  <c r="H38" i="1"/>
  <c r="H36" i="1"/>
  <c r="I36" i="1"/>
  <c r="I23" i="1"/>
  <c r="I13" i="1"/>
  <c r="I10" i="1"/>
  <c r="H10" i="1"/>
  <c r="F27" i="1" l="1"/>
  <c r="F9" i="1"/>
  <c r="D8" i="1"/>
  <c r="H9" i="1"/>
  <c r="F8" i="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<sst xmlns="http://schemas.openxmlformats.org/spreadsheetml/2006/main" count="111" uniqueCount="62">
  <si>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</si>
  <si>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</si>
  <si>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</si>
  <si>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</si>
  <si>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</si>
  <si>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</si>
  <si>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</si>
  <si>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</si>
  <si>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</si>
  <si>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</si>
  <si>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</si>
  <si>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</si>
  <si>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</si>
  <si>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</si>
  <si>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</si>
  <si>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</si>
  <si>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</si>
  <si>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</si>
  <si>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</si>
  <si>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</si>
  <si>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</si>
  <si>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</si>
  <si>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</si>
  <si>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</si>
  <si>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</si>
  <si>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</si>
  <si>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</si>
  <si>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</si>
  <si>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</si>
  <si>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</si>
  <si>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</si>
  <si>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</si>
  <si>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</si>
  <si>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</si>
  <si>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</si>
  <si>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</si>
  <si>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</si>
  <si>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</si>
  <si>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</si>
  <si>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</si>
  <si>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</si>
  <si>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</si>
  <si>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</si>
  <si>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</si>
  <si>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</si>
  <si>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</si>
  <si>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</si>
  <si>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</si>
  <si>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</si>
  <si>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</si>
  <si>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</si>
  <si>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</si>
  <si>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Неосвоение плановых ассигнований обусловлено фактическим функционированием учреждения с 03.06.2025.</t>
  </si>
  <si>
    <t>исполнитель: главный специалист ОФЭОиК</t>
  </si>
  <si>
    <t>Евдокимова Е.В. тел. 93-783</t>
  </si>
  <si>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</si>
  <si>
    <t>2025 год</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</si>
  <si>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Работы выполнены и оплачены в полном объеме.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Муниципальный контракт № 94/2025 от 06.11.2025 на выполнение работ по замене оконного блока в кабинете № 325 в здании Администрации города Когалыма, расположенного по адресу: улица Дружбы народов 7. Цена контракта: 38 400,12 руб.; срок выполнения работ: 09.12.2025. Работы выполнены и оплачены в полном объеме.
     12.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13.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14.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выполнены и оплачены в полном объеме.
     15.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выполнены и оплачены в полном объеме.
     16.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выполнены и оплачены в полном объеме.
     17.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выполнены и оплачены в полном объеме.
     18.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выполнены и оплачены в полном объеме.
     19. Муниципальный контракт № 0187300013725000188 от 26.08.2025 Выполнение работ по ремонту жилого помещения, находящегося в муниципальной собственности, расположенном по адресу: город Когалым, улица Привокзальная, дом 5А, квартира 1. Цена контракта - 2 053,17636 тыс. рублей; сроки выполнения работ по 28.10.2025. Подрядчик ООО "Мегапласт".  работы выполнены, ведется приемка выполненных работ.
     20. Муниципальный контракт № 0187300013725000226 от 11.11.2025 на выполнение работ по ремонту жилого помещения, находящегося в муниципальной собственности, расположенном по адресу: город Когалым, улица Кирова, дом 13 А, квартира 46. Цена контракта: 428,12896 тыс.руб.; срок выполнения работ: 24.12.2025. Работы выполнены и оплачены в полном объеме.
     21. Муниципальный контракт № 0187300013725000203 от 19.09.2025 на выполнение работ по ремонту жилого помещения, находящегося в муниципальной собственности, расположенном по адресу: город Когалым, улица Молодежная, дом 7, квартира 36. Цена контракта - 1 061,16966 тыс. рублей; сроки выполнения работ по 17.11.2025; подрядчик ООО "Мегапласт", работы выполняются.
     22.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Подрядчик ООО "НЕМО". Работы выполнены и оплачены в полном объеме.
     23.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Работы выполнены и оплачены в полном объеме.
     24.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выполнены и оплачены в полном объеме.
     25. МК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26. МК №67/2025 от 05.09.2025 на оказание услугпо разработке проектной документации. Цена контракта 1 313,43470 тыс. руб.; сроки выполнения работ по 30.09.2025; подрядная организация - ООО «Мегапласт»; работы выполнены и оплачены в полном объеме.
     27.  Муниципальный контаркт 0187300013725000206 от 03.10.2025 на выполнение работ по ремонту кабинетов в здании Администрации города Когалыма, расположенном по адресу: город Когалым, улица Дружбы народов, 7. Цена контракта 736,69225 тыс.руб. Подрядная организация - ИП САФАРЗОДА ПАРВИЗДЖОНИ ХАБИБУЛЛО. Рработы выполнены и оплачены в полном объеме.
</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</si>
  <si>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а также компенсацией стоимости проезда к месту лечения и обратно на основании фактически предоставленных документов.</t>
  </si>
  <si>
    <t xml:space="preserve">     Отклонение от плана составляет 8051,733  тыс.руб. в том числе:
     1. 54,719 тыс.руб -  оплата труда гражданского персонала и начисления на них - обусловлено наличием вакансий, оплата листа по временной нетрудоспособности за счет работодателя за первые три дня по факту, проезд в отпуск и обратно;   
     2. 95,398 тыс. руб.  -  услуги  связи - оплата по факту на основании счетов-фактур
     3. 576,162 тыс.руб.-  оплата за фактические объемы коммунальных услуг на основании показаний приборов учета.
     4. 665,537 тыс. руб. –  прочие работы, услуги - оплата обслуживания программных продуктов, охрана базы,техническое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по факту оказанных услуг, на основании выставленных документов        
     5. 54,356 тыс.руб. - страхование - оплата за фактически застрахованные автомобили    
     6. 5284,059 руб.- неисполнение субсидии по статье увеличение стоимости горюче-смазочных материалов оплата произведена по факту согласно выставленных счетов     
     7. 342,518 тыс. руб. – увеличение стоимости материальных запасов - оплата факту поставки товаров и выставленным счетам;
     8. 97,538 тыс. руб. - налоги, пошлины и сборы -оплата будет произведена согласно деклараций</t>
  </si>
  <si>
    <t xml:space="preserve">     Отклонение от плана составляет 3199,703  тыс.руб. в том числе:
     1. 35677,01 тыс.руб - оплата труда гражданского персонала и начисления на них - обусловлено наличием вакансий, оплата листа по временной нетрудоспособности за счет работодателя за первые три дня по факту, проезд в отпуск и обратно;   
     2. 11,765 тыс. руб.  -  услуги  связи - оплата по факту на основании счетов-фактур  
     3. 1399,232 тыс. руб. –  прочие работы, услуги - оплата обслуживания программных продуктов, охрана базы,техническое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по факту оказанных услуг, на основании выставленных документов    
     4. 700,849 тыс.руб.- неисполнение субсидии по статье увеличение стоимости горюче-смазочных материалов оплата произведена по факту оказанных услуг согласно выставленных счетов      
     5. 41,293 тыс.руб. - увеличение стоимости мягкого инвертаря - оплата по факту согласно выставленных счетов
     6. 793,446 тыс. руб. – увеличение стоимости материальных запасов - оплата факту поставки товаров и выставленным счетам;
     7. 86,833 тыс. руб. - налоги, пошлины и сборы -оплата будет произведена согласно деклараций</t>
  </si>
  <si>
    <t xml:space="preserve">Остаток плана на 01.12.2025г. составляет 7469,48 тыс.руб., в том числе:                                                                                                                                                                                                                                                                                                                          1) 1899,79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командировочные расходы и т.д.;
2) 615,54 тыс.руб. - в связи с фактическими расходами на услуги связи;
3) 3131,30 тыс.руб. -  в связи с фактическими расходами на оплату коммунальных услуг согласно показаниям приборов учета;
4) 1361,80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461,05 тыс.руб. Экономия по торгам (приобретение неисключительных прав на ПО и оргтехники, оказание услуг по разработке проектно-сметной документации на систему видеонаблюдения, исследование проб сточных вод).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</si>
</sst>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2"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8">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11" fillId="0" borderId="9" xfId="1" applyFont="1" applyFill="1" applyBorder="1" applyAlignment="1" applyProtection="1">
      <alignment horizontal="left" vertical="center" wrapText="1"/>
    </xf>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0" fontId="11" fillId="0" borderId="9" xfId="1" applyFont="1" applyFill="1" applyBorder="1" applyAlignment="1" applyProtection="1">
      <alignment horizontal="left" vertical="center" wrapText="1"/>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8"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7" fillId="0" borderId="2" xfId="1" applyFont="1" applyFill="1" applyBorder="1" applyAlignment="1" applyProtection="1">
      <alignment horizontal="left" vertical="top" wrapText="1"/>
    </xf>
    <xf numFmtId="0" fontId="7" fillId="0" borderId="5" xfId="1" applyFont="1" applyFill="1" applyBorder="1" applyAlignment="1" applyProtection="1">
      <alignment horizontal="left" vertical="top" wrapText="1"/>
    </xf>
    <xf numFmtId="0" fontId="7" fillId="0" borderId="8" xfId="1" applyFont="1" applyFill="1" applyBorder="1" applyAlignment="1" applyProtection="1">
      <alignment horizontal="left" vertical="top" wrapText="1"/>
    </xf>
    <xf numFmtId="0" fontId="7" fillId="0" borderId="2" xfId="1" applyFont="1" applyFill="1" applyBorder="1" applyAlignment="1" applyProtection="1">
      <alignment horizontal="center" vertical="top" wrapText="1"/>
    </xf>
    <xf numFmtId="0" fontId="7" fillId="0" borderId="5" xfId="1" applyFont="1" applyFill="1" applyBorder="1" applyAlignment="1" applyProtection="1">
      <alignment horizontal="center" vertical="top" wrapText="1"/>
    </xf>
    <xf numFmtId="0" fontId="7" fillId="0" borderId="8" xfId="1" applyFont="1" applyFill="1" applyBorder="1" applyAlignment="1" applyProtection="1">
      <alignment horizontal="center" vertical="top"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view="pageBreakPreview" topLeftCell="A25" zoomScale="50" zoomScaleNormal="50" zoomScaleSheetLayoutView="50" zoomScalePageLayoutView="20" workbookViewId="0">
      <selection activeCell="B44" sqref="B44"/>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98.85546875" style="1" customWidth="1"/>
    <col min="35" max="16384" width="9.140625" style="1"/>
  </cols>
  <sheetData>
    <row r="1" spans="1:35" ht="23.25" customHeight="1" x14ac:dyDescent="0.25">
      <c r="A1" s="59"/>
      <c r="B1" s="59"/>
      <c r="C1" s="68"/>
      <c r="D1" s="69"/>
      <c r="E1" s="69"/>
      <c r="F1" s="69"/>
      <c r="G1" s="69"/>
      <c r="H1" s="69"/>
      <c r="I1" s="69"/>
      <c r="J1" s="70"/>
      <c r="K1" s="70"/>
      <c r="L1" s="70"/>
      <c r="M1" s="70"/>
      <c r="N1" s="70"/>
      <c r="O1" s="70"/>
      <c r="P1" s="70"/>
      <c r="Q1" s="70"/>
      <c r="R1" s="70"/>
      <c r="S1" s="70"/>
      <c r="T1" s="70"/>
      <c r="U1" s="70"/>
      <c r="V1" s="71"/>
      <c r="W1" s="71"/>
      <c r="X1" s="71"/>
      <c r="Y1" s="71"/>
      <c r="Z1" s="71"/>
      <c r="AA1" s="71"/>
      <c r="AB1" s="71"/>
      <c r="AC1" s="71"/>
      <c r="AD1" s="72"/>
      <c r="AE1" s="72"/>
      <c r="AF1" s="72"/>
      <c r="AG1" s="70"/>
      <c r="AH1" s="73"/>
    </row>
    <row r="2" spans="1:35" s="10" customFormat="1" ht="15.75" customHeight="1" x14ac:dyDescent="0.25">
      <c r="A2" s="74"/>
      <c r="B2" s="74"/>
      <c r="C2" s="118" t="s">
        <v>0</v>
      </c>
      <c r="D2" s="118"/>
      <c r="E2" s="118"/>
      <c r="F2" s="118"/>
      <c r="G2" s="118"/>
      <c r="H2" s="118"/>
      <c r="I2" s="118"/>
      <c r="J2" s="118"/>
      <c r="K2" s="118"/>
      <c r="L2" s="118"/>
      <c r="M2" s="118"/>
      <c r="N2" s="118"/>
      <c r="O2" s="118"/>
      <c r="P2" s="118"/>
      <c r="Q2" s="118"/>
      <c r="R2" s="118"/>
      <c r="S2" s="118"/>
      <c r="T2" s="75"/>
      <c r="U2" s="75"/>
      <c r="V2" s="75"/>
      <c r="W2" s="75"/>
      <c r="X2" s="75"/>
      <c r="Y2" s="75"/>
      <c r="Z2" s="75"/>
      <c r="AA2" s="75"/>
      <c r="AB2" s="75"/>
      <c r="AC2" s="75"/>
      <c r="AD2" s="75"/>
      <c r="AE2" s="75"/>
      <c r="AF2" s="75"/>
      <c r="AG2" s="75"/>
      <c r="AH2" s="75"/>
    </row>
    <row r="3" spans="1:35" s="10" customFormat="1" ht="36.75" customHeight="1" x14ac:dyDescent="0.25">
      <c r="A3" s="74"/>
      <c r="B3" s="76"/>
      <c r="C3" s="119" t="s">
        <v>1</v>
      </c>
      <c r="D3" s="119"/>
      <c r="E3" s="119"/>
      <c r="F3" s="119"/>
      <c r="G3" s="119"/>
      <c r="H3" s="119"/>
      <c r="I3" s="119"/>
      <c r="J3" s="119"/>
      <c r="K3" s="119"/>
      <c r="L3" s="119"/>
      <c r="M3" s="119"/>
      <c r="N3" s="119"/>
      <c r="O3" s="119"/>
      <c r="P3" s="119"/>
      <c r="Q3" s="119"/>
      <c r="R3" s="119"/>
      <c r="S3" s="119"/>
      <c r="T3" s="77"/>
      <c r="U3" s="77"/>
      <c r="V3" s="77"/>
      <c r="W3" s="77"/>
      <c r="X3" s="77"/>
      <c r="Y3" s="77"/>
      <c r="Z3" s="77"/>
      <c r="AA3" s="77"/>
      <c r="AB3" s="77"/>
      <c r="AC3" s="77"/>
      <c r="AD3" s="78"/>
      <c r="AE3" s="78"/>
      <c r="AF3" s="78"/>
      <c r="AG3" s="79" t="s">
        <v>2</v>
      </c>
      <c r="AH3" s="79"/>
    </row>
    <row r="4" spans="1:35" s="10" customFormat="1" ht="15" customHeight="1" x14ac:dyDescent="0.25">
      <c r="A4" s="110" t="s">
        <v>3</v>
      </c>
      <c r="B4" s="113" t="s">
        <v>4</v>
      </c>
      <c r="C4" s="113" t="s">
        <v>5</v>
      </c>
      <c r="D4" s="116" t="s">
        <v>6</v>
      </c>
      <c r="E4" s="116" t="s">
        <v>6</v>
      </c>
      <c r="F4" s="116" t="s">
        <v>7</v>
      </c>
      <c r="G4" s="116" t="s">
        <v>8</v>
      </c>
      <c r="H4" s="120" t="s">
        <v>9</v>
      </c>
      <c r="I4" s="121"/>
      <c r="J4" s="120" t="s">
        <v>10</v>
      </c>
      <c r="K4" s="121"/>
      <c r="L4" s="120" t="s">
        <v>11</v>
      </c>
      <c r="M4" s="121"/>
      <c r="N4" s="120" t="s">
        <v>12</v>
      </c>
      <c r="O4" s="121"/>
      <c r="P4" s="120" t="s">
        <v>13</v>
      </c>
      <c r="Q4" s="121"/>
      <c r="R4" s="120" t="s">
        <v>14</v>
      </c>
      <c r="S4" s="121"/>
      <c r="T4" s="120" t="s">
        <v>15</v>
      </c>
      <c r="U4" s="121"/>
      <c r="V4" s="120" t="s">
        <v>16</v>
      </c>
      <c r="W4" s="121"/>
      <c r="X4" s="120" t="s">
        <v>17</v>
      </c>
      <c r="Y4" s="121"/>
      <c r="Z4" s="120" t="s">
        <v>18</v>
      </c>
      <c r="AA4" s="121"/>
      <c r="AB4" s="120" t="s">
        <v>19</v>
      </c>
      <c r="AC4" s="121"/>
      <c r="AD4" s="120" t="s">
        <v>20</v>
      </c>
      <c r="AE4" s="121"/>
      <c r="AF4" s="120" t="s">
        <v>21</v>
      </c>
      <c r="AG4" s="121"/>
      <c r="AH4" s="101" t="s">
        <v>22</v>
      </c>
    </row>
    <row r="5" spans="1:35" s="10" customFormat="1" ht="39" customHeight="1" x14ac:dyDescent="0.25">
      <c r="A5" s="111"/>
      <c r="B5" s="114"/>
      <c r="C5" s="114"/>
      <c r="D5" s="117"/>
      <c r="E5" s="117"/>
      <c r="F5" s="117"/>
      <c r="G5" s="117"/>
      <c r="H5" s="122"/>
      <c r="I5" s="123"/>
      <c r="J5" s="122"/>
      <c r="K5" s="123"/>
      <c r="L5" s="122"/>
      <c r="M5" s="123"/>
      <c r="N5" s="122"/>
      <c r="O5" s="123"/>
      <c r="P5" s="122"/>
      <c r="Q5" s="123"/>
      <c r="R5" s="122"/>
      <c r="S5" s="123"/>
      <c r="T5" s="122"/>
      <c r="U5" s="123"/>
      <c r="V5" s="122"/>
      <c r="W5" s="123"/>
      <c r="X5" s="122"/>
      <c r="Y5" s="123"/>
      <c r="Z5" s="122"/>
      <c r="AA5" s="123"/>
      <c r="AB5" s="122"/>
      <c r="AC5" s="123"/>
      <c r="AD5" s="122"/>
      <c r="AE5" s="123"/>
      <c r="AF5" s="122"/>
      <c r="AG5" s="123"/>
      <c r="AH5" s="102"/>
    </row>
    <row r="6" spans="1:35" s="10" customFormat="1" ht="64.5" customHeight="1" x14ac:dyDescent="0.25">
      <c r="A6" s="112"/>
      <c r="B6" s="115"/>
      <c r="C6" s="115"/>
      <c r="D6" s="80" t="s">
        <v>56</v>
      </c>
      <c r="E6" s="81">
        <v>45992</v>
      </c>
      <c r="F6" s="81">
        <v>45992</v>
      </c>
      <c r="G6" s="81">
        <v>45992</v>
      </c>
      <c r="H6" s="82" t="s">
        <v>23</v>
      </c>
      <c r="I6" s="82" t="s">
        <v>24</v>
      </c>
      <c r="J6" s="82" t="s">
        <v>25</v>
      </c>
      <c r="K6" s="82" t="s">
        <v>26</v>
      </c>
      <c r="L6" s="82" t="s">
        <v>25</v>
      </c>
      <c r="M6" s="82" t="s">
        <v>26</v>
      </c>
      <c r="N6" s="82" t="s">
        <v>25</v>
      </c>
      <c r="O6" s="82" t="s">
        <v>26</v>
      </c>
      <c r="P6" s="82" t="s">
        <v>25</v>
      </c>
      <c r="Q6" s="82" t="s">
        <v>26</v>
      </c>
      <c r="R6" s="82" t="s">
        <v>25</v>
      </c>
      <c r="S6" s="82" t="s">
        <v>26</v>
      </c>
      <c r="T6" s="82" t="s">
        <v>25</v>
      </c>
      <c r="U6" s="82" t="s">
        <v>26</v>
      </c>
      <c r="V6" s="82" t="s">
        <v>25</v>
      </c>
      <c r="W6" s="82" t="s">
        <v>26</v>
      </c>
      <c r="X6" s="82" t="s">
        <v>25</v>
      </c>
      <c r="Y6" s="82" t="s">
        <v>26</v>
      </c>
      <c r="Z6" s="82" t="s">
        <v>25</v>
      </c>
      <c r="AA6" s="82" t="s">
        <v>26</v>
      </c>
      <c r="AB6" s="82" t="s">
        <v>25</v>
      </c>
      <c r="AC6" s="82" t="s">
        <v>26</v>
      </c>
      <c r="AD6" s="82" t="s">
        <v>25</v>
      </c>
      <c r="AE6" s="82" t="s">
        <v>26</v>
      </c>
      <c r="AF6" s="82" t="s">
        <v>25</v>
      </c>
      <c r="AG6" s="82" t="s">
        <v>26</v>
      </c>
      <c r="AH6" s="103"/>
    </row>
    <row r="7" spans="1:35" s="10" customFormat="1" ht="15.75" x14ac:dyDescent="0.25">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3">
        <v>19</v>
      </c>
      <c r="T7" s="83">
        <v>20</v>
      </c>
      <c r="U7" s="83">
        <v>21</v>
      </c>
      <c r="V7" s="83">
        <v>22</v>
      </c>
      <c r="W7" s="83">
        <v>23</v>
      </c>
      <c r="X7" s="83">
        <v>24</v>
      </c>
      <c r="Y7" s="83">
        <v>25</v>
      </c>
      <c r="Z7" s="83">
        <v>26</v>
      </c>
      <c r="AA7" s="83">
        <v>27</v>
      </c>
      <c r="AB7" s="83">
        <v>28</v>
      </c>
      <c r="AC7" s="83">
        <v>29</v>
      </c>
      <c r="AD7" s="83">
        <v>30</v>
      </c>
      <c r="AE7" s="83">
        <v>31</v>
      </c>
      <c r="AF7" s="83">
        <v>32</v>
      </c>
      <c r="AG7" s="83">
        <v>33</v>
      </c>
      <c r="AH7" s="83">
        <v>34</v>
      </c>
    </row>
    <row r="8" spans="1:35" s="23" customFormat="1" ht="31.5" customHeight="1" x14ac:dyDescent="0.25">
      <c r="A8" s="104"/>
      <c r="B8" s="101" t="s">
        <v>27</v>
      </c>
      <c r="C8" s="32" t="s">
        <v>28</v>
      </c>
      <c r="D8" s="33">
        <f>SUM(J8,L8,N8,P8,R8,T8,V8,X8,Z8,AB8,AD8,AF8)</f>
        <v>674338.87452999991</v>
      </c>
      <c r="E8" s="33">
        <f>E9+E10</f>
        <v>611976.07286000007</v>
      </c>
      <c r="F8" s="33">
        <f>F9+F10</f>
        <v>535324.34178000002</v>
      </c>
      <c r="G8" s="33">
        <f t="shared" ref="G8" si="0">G9+G10</f>
        <v>535324.34178000002</v>
      </c>
      <c r="H8" s="33">
        <f>IFERROR(G8/D8*100,0)</f>
        <v>79.385063207739563</v>
      </c>
      <c r="I8" s="33">
        <f>IFERROR(G8/E8*100,0)</f>
        <v>87.474717643489399</v>
      </c>
      <c r="J8" s="57">
        <f>J9+J10</f>
        <v>41304.939419999995</v>
      </c>
      <c r="K8" s="57">
        <f t="shared" ref="K8:AG8" si="1">K9+K10</f>
        <v>22728.973830000003</v>
      </c>
      <c r="L8" s="57">
        <f t="shared" si="1"/>
        <v>58193.073019999996</v>
      </c>
      <c r="M8" s="57">
        <f t="shared" si="1"/>
        <v>45900.193599999999</v>
      </c>
      <c r="N8" s="57">
        <f t="shared" si="1"/>
        <v>56819.894589999989</v>
      </c>
      <c r="O8" s="57">
        <f t="shared" si="1"/>
        <v>49439.216999999997</v>
      </c>
      <c r="P8" s="57">
        <f t="shared" si="1"/>
        <v>77314.253920000003</v>
      </c>
      <c r="Q8" s="57">
        <f t="shared" si="1"/>
        <v>66494.136979999996</v>
      </c>
      <c r="R8" s="57">
        <f t="shared" si="1"/>
        <v>54719.383289999998</v>
      </c>
      <c r="S8" s="57">
        <f t="shared" si="1"/>
        <v>50214.312130000006</v>
      </c>
      <c r="T8" s="57">
        <f t="shared" si="1"/>
        <v>56807.836470000002</v>
      </c>
      <c r="U8" s="57">
        <f t="shared" si="1"/>
        <v>49223.669450000009</v>
      </c>
      <c r="V8" s="57">
        <f t="shared" si="1"/>
        <v>62462.433239999998</v>
      </c>
      <c r="W8" s="57">
        <f t="shared" si="1"/>
        <v>62338.17714</v>
      </c>
      <c r="X8" s="57">
        <f t="shared" si="1"/>
        <v>49977.354400000004</v>
      </c>
      <c r="Y8" s="57">
        <f t="shared" si="1"/>
        <v>38392.366679999999</v>
      </c>
      <c r="Z8" s="57">
        <f t="shared" si="1"/>
        <v>54890.449660000006</v>
      </c>
      <c r="AA8" s="57">
        <f t="shared" si="1"/>
        <v>47298.650269999991</v>
      </c>
      <c r="AB8" s="57">
        <f t="shared" si="1"/>
        <v>47271.922169999991</v>
      </c>
      <c r="AC8" s="57">
        <f t="shared" si="1"/>
        <v>43410.432090000009</v>
      </c>
      <c r="AD8" s="57">
        <f t="shared" si="1"/>
        <v>52214.532680000004</v>
      </c>
      <c r="AE8" s="57">
        <f t="shared" si="1"/>
        <v>59884.212610000002</v>
      </c>
      <c r="AF8" s="57">
        <f t="shared" si="1"/>
        <v>62362.801670000001</v>
      </c>
      <c r="AG8" s="57">
        <f t="shared" si="1"/>
        <v>0</v>
      </c>
      <c r="AH8" s="64"/>
    </row>
    <row r="9" spans="1:35" s="27" customFormat="1" ht="38.25" customHeight="1" x14ac:dyDescent="0.25">
      <c r="A9" s="105"/>
      <c r="B9" s="102"/>
      <c r="C9" s="67" t="s">
        <v>29</v>
      </c>
      <c r="D9" s="56">
        <f>D13+D23+D28</f>
        <v>668419.17453000008</v>
      </c>
      <c r="E9" s="56">
        <f>E13+E23+E28</f>
        <v>606487.80086000008</v>
      </c>
      <c r="F9" s="56">
        <f>F13+F23+F28</f>
        <v>533035.77275</v>
      </c>
      <c r="G9" s="56">
        <f>G13+G23+G28</f>
        <v>533035.77275</v>
      </c>
      <c r="H9" s="56">
        <f t="shared" ref="H9:H10" si="2">IFERROR(G9/D9*100,0)</f>
        <v>79.745733375288779</v>
      </c>
      <c r="I9" s="56">
        <f t="shared" ref="I9:I10" si="3">IFERROR(G9/E9*100,0)</f>
        <v>87.888952093373504</v>
      </c>
      <c r="J9" s="56">
        <f>J13+J23+J28</f>
        <v>40853.848419999995</v>
      </c>
      <c r="K9" s="56">
        <f t="shared" ref="K9:AG9" si="4">K13+K23+K28</f>
        <v>22669.136530000003</v>
      </c>
      <c r="L9" s="56">
        <f t="shared" si="4"/>
        <v>57766.317019999995</v>
      </c>
      <c r="M9" s="56">
        <f t="shared" si="4"/>
        <v>45787.544379999999</v>
      </c>
      <c r="N9" s="56">
        <f t="shared" si="4"/>
        <v>56250.175589999992</v>
      </c>
      <c r="O9" s="56">
        <f t="shared" si="4"/>
        <v>49257.45405</v>
      </c>
      <c r="P9" s="56">
        <f t="shared" si="4"/>
        <v>76810.482920000009</v>
      </c>
      <c r="Q9" s="56">
        <f t="shared" si="4"/>
        <v>66200.703750000001</v>
      </c>
      <c r="R9" s="56">
        <f t="shared" si="4"/>
        <v>54250.91029</v>
      </c>
      <c r="S9" s="56">
        <f t="shared" si="4"/>
        <v>49943.289470000003</v>
      </c>
      <c r="T9" s="56">
        <f t="shared" si="4"/>
        <v>56248.911469999999</v>
      </c>
      <c r="U9" s="56">
        <f t="shared" si="4"/>
        <v>49032.389760000005</v>
      </c>
      <c r="V9" s="56">
        <f t="shared" si="4"/>
        <v>61857.682240000002</v>
      </c>
      <c r="W9" s="56">
        <f t="shared" si="4"/>
        <v>62120.436950000003</v>
      </c>
      <c r="X9" s="56">
        <f t="shared" si="4"/>
        <v>49269.9084</v>
      </c>
      <c r="Y9" s="56">
        <f t="shared" si="4"/>
        <v>38172.72406</v>
      </c>
      <c r="Z9" s="56">
        <f t="shared" si="4"/>
        <v>54459.898660000006</v>
      </c>
      <c r="AA9" s="56">
        <f t="shared" si="4"/>
        <v>46977.831439999994</v>
      </c>
      <c r="AB9" s="56">
        <f t="shared" si="4"/>
        <v>46892.379169999993</v>
      </c>
      <c r="AC9" s="56">
        <f t="shared" si="4"/>
        <v>43139.808610000007</v>
      </c>
      <c r="AD9" s="56">
        <f t="shared" si="4"/>
        <v>51827.286680000005</v>
      </c>
      <c r="AE9" s="56">
        <f t="shared" si="4"/>
        <v>59734.453750000001</v>
      </c>
      <c r="AF9" s="56">
        <f t="shared" si="4"/>
        <v>61931.373670000001</v>
      </c>
      <c r="AG9" s="56">
        <f t="shared" si="4"/>
        <v>0</v>
      </c>
      <c r="AH9" s="30"/>
    </row>
    <row r="10" spans="1:35" s="27" customFormat="1" ht="38.25" customHeight="1" x14ac:dyDescent="0.25">
      <c r="A10" s="106"/>
      <c r="B10" s="103"/>
      <c r="C10" s="67" t="s">
        <v>30</v>
      </c>
      <c r="D10" s="56">
        <f t="shared" ref="D10" si="5">D14+D29</f>
        <v>5919.7</v>
      </c>
      <c r="E10" s="56">
        <f>E14+E29</f>
        <v>5488.2719999999999</v>
      </c>
      <c r="F10" s="56">
        <f t="shared" ref="F10" si="6">F14+F29</f>
        <v>2288.5690299999997</v>
      </c>
      <c r="G10" s="56">
        <f t="shared" ref="G10" si="7">G14+G29</f>
        <v>2288.5690299999997</v>
      </c>
      <c r="H10" s="56">
        <f t="shared" si="2"/>
        <v>38.660219774650741</v>
      </c>
      <c r="I10" s="56">
        <f t="shared" si="3"/>
        <v>41.699263994204358</v>
      </c>
      <c r="J10" s="56">
        <f t="shared" ref="J10:AG10" si="8">J14+J29</f>
        <v>451.09100000000001</v>
      </c>
      <c r="K10" s="56">
        <f t="shared" si="8"/>
        <v>59.837299999999999</v>
      </c>
      <c r="L10" s="56">
        <f t="shared" si="8"/>
        <v>426.75599999999997</v>
      </c>
      <c r="M10" s="56">
        <f t="shared" si="8"/>
        <v>112.64922</v>
      </c>
      <c r="N10" s="56">
        <f t="shared" si="8"/>
        <v>569.71900000000005</v>
      </c>
      <c r="O10" s="56">
        <f t="shared" si="8"/>
        <v>181.76294999999999</v>
      </c>
      <c r="P10" s="56">
        <f t="shared" si="8"/>
        <v>503.77100000000002</v>
      </c>
      <c r="Q10" s="56">
        <f t="shared" si="8"/>
        <v>293.43322999999998</v>
      </c>
      <c r="R10" s="56">
        <f t="shared" si="8"/>
        <v>468.47300000000001</v>
      </c>
      <c r="S10" s="56">
        <f t="shared" si="8"/>
        <v>271.02265999999997</v>
      </c>
      <c r="T10" s="56">
        <f t="shared" si="8"/>
        <v>558.92499999999995</v>
      </c>
      <c r="U10" s="56">
        <f t="shared" si="8"/>
        <v>191.27968999999999</v>
      </c>
      <c r="V10" s="56">
        <f t="shared" si="8"/>
        <v>604.75099999999998</v>
      </c>
      <c r="W10" s="56">
        <f t="shared" si="8"/>
        <v>217.74019000000001</v>
      </c>
      <c r="X10" s="56">
        <f t="shared" si="8"/>
        <v>707.44600000000003</v>
      </c>
      <c r="Y10" s="56">
        <f t="shared" si="8"/>
        <v>219.64261999999999</v>
      </c>
      <c r="Z10" s="56">
        <f t="shared" si="8"/>
        <v>430.55099999999999</v>
      </c>
      <c r="AA10" s="56">
        <f t="shared" si="8"/>
        <v>320.81882999999999</v>
      </c>
      <c r="AB10" s="56">
        <f t="shared" si="8"/>
        <v>379.54300000000001</v>
      </c>
      <c r="AC10" s="56">
        <f t="shared" si="8"/>
        <v>270.62347999999997</v>
      </c>
      <c r="AD10" s="56">
        <f t="shared" si="8"/>
        <v>387.24599999999998</v>
      </c>
      <c r="AE10" s="56">
        <f t="shared" si="8"/>
        <v>149.75886</v>
      </c>
      <c r="AF10" s="56">
        <f t="shared" si="8"/>
        <v>431.428</v>
      </c>
      <c r="AG10" s="56">
        <f t="shared" si="8"/>
        <v>0</v>
      </c>
      <c r="AH10" s="30"/>
    </row>
    <row r="11" spans="1:35" s="31" customFormat="1" ht="18.75" customHeight="1" x14ac:dyDescent="0.25">
      <c r="A11" s="29" t="s">
        <v>31</v>
      </c>
      <c r="B11" s="124" t="s">
        <v>32</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6"/>
      <c r="AH11" s="30"/>
    </row>
    <row r="12" spans="1:35" s="23" customFormat="1" ht="37.15" customHeight="1" x14ac:dyDescent="0.25">
      <c r="A12" s="104" t="s">
        <v>48</v>
      </c>
      <c r="B12" s="101" t="s">
        <v>33</v>
      </c>
      <c r="C12" s="32" t="s">
        <v>28</v>
      </c>
      <c r="D12" s="33">
        <f>D15+D18</f>
        <v>140792.54553</v>
      </c>
      <c r="E12" s="33">
        <f t="shared" ref="E12:G12" si="9">E15+E18</f>
        <v>124963.66712000003</v>
      </c>
      <c r="F12" s="33">
        <f t="shared" si="9"/>
        <v>113140.05483000002</v>
      </c>
      <c r="G12" s="33">
        <f t="shared" si="9"/>
        <v>113140.05483000002</v>
      </c>
      <c r="H12" s="33">
        <f>IFERROR(G12/D12*100,0)</f>
        <v>80.359407100777361</v>
      </c>
      <c r="I12" s="33">
        <f>IFERROR(G12/E12*100,0)</f>
        <v>90.538360018959722</v>
      </c>
      <c r="J12" s="33">
        <f>J15+J18</f>
        <v>7704.9942799999999</v>
      </c>
      <c r="K12" s="33">
        <f t="shared" ref="K12:AG12" si="10">K15+K18</f>
        <v>2702.3260300000002</v>
      </c>
      <c r="L12" s="33">
        <f t="shared" si="10"/>
        <v>7427.2585199999994</v>
      </c>
      <c r="M12" s="33">
        <f t="shared" si="10"/>
        <v>3148.54765</v>
      </c>
      <c r="N12" s="33">
        <f t="shared" si="10"/>
        <v>12870.968129999999</v>
      </c>
      <c r="O12" s="33">
        <f t="shared" si="10"/>
        <v>16027.70062</v>
      </c>
      <c r="P12" s="33">
        <f t="shared" si="10"/>
        <v>26786.688270000002</v>
      </c>
      <c r="Q12" s="33">
        <f t="shared" si="10"/>
        <v>25207.132799999999</v>
      </c>
      <c r="R12" s="33">
        <f t="shared" si="10"/>
        <v>8613.5007800000003</v>
      </c>
      <c r="S12" s="33">
        <f t="shared" si="10"/>
        <v>9209.6076799999992</v>
      </c>
      <c r="T12" s="33">
        <f t="shared" si="10"/>
        <v>9486.5695699999997</v>
      </c>
      <c r="U12" s="33">
        <f t="shared" si="10"/>
        <v>7751.2729600000002</v>
      </c>
      <c r="V12" s="33">
        <f t="shared" si="10"/>
        <v>13797.68779</v>
      </c>
      <c r="W12" s="33">
        <f t="shared" si="10"/>
        <v>14432.30301</v>
      </c>
      <c r="X12" s="33">
        <f t="shared" si="10"/>
        <v>1811.30519</v>
      </c>
      <c r="Y12" s="33">
        <f t="shared" si="10"/>
        <v>1645.7083700000001</v>
      </c>
      <c r="Z12" s="33">
        <f t="shared" si="10"/>
        <v>14250.86377</v>
      </c>
      <c r="AA12" s="33">
        <f t="shared" si="10"/>
        <v>9835.9041199999992</v>
      </c>
      <c r="AB12" s="33">
        <f t="shared" si="10"/>
        <v>6733.0349100000003</v>
      </c>
      <c r="AC12" s="33">
        <f t="shared" si="10"/>
        <v>6231.1571899999999</v>
      </c>
      <c r="AD12" s="33">
        <f t="shared" si="10"/>
        <v>15480.795910000001</v>
      </c>
      <c r="AE12" s="33">
        <f t="shared" si="10"/>
        <v>16948.394400000001</v>
      </c>
      <c r="AF12" s="33">
        <f t="shared" si="10"/>
        <v>15828.878409999999</v>
      </c>
      <c r="AG12" s="33">
        <f t="shared" si="10"/>
        <v>0</v>
      </c>
      <c r="AH12" s="94"/>
      <c r="AI12" s="34"/>
    </row>
    <row r="13" spans="1:35" s="23" customFormat="1" ht="36.75" customHeight="1" x14ac:dyDescent="0.25">
      <c r="A13" s="105"/>
      <c r="B13" s="102"/>
      <c r="C13" s="67" t="s">
        <v>29</v>
      </c>
      <c r="D13" s="33">
        <f>D16+D19</f>
        <v>140792.54553</v>
      </c>
      <c r="E13" s="33">
        <f t="shared" ref="E13:G14" si="11">E16+E19</f>
        <v>124963.66712000003</v>
      </c>
      <c r="F13" s="33">
        <f t="shared" si="11"/>
        <v>113140.05483000002</v>
      </c>
      <c r="G13" s="33">
        <f t="shared" si="11"/>
        <v>113140.05483000002</v>
      </c>
      <c r="H13" s="33">
        <f>IFERROR(G13/D13*100,0)</f>
        <v>80.359407100777361</v>
      </c>
      <c r="I13" s="33">
        <f t="shared" ref="I13:I19" si="12">IFERROR(G13/E13*100,0)</f>
        <v>90.538360018959722</v>
      </c>
      <c r="J13" s="33">
        <f t="shared" ref="J13:AG13" si="13">J16+J19</f>
        <v>7704.9942799999999</v>
      </c>
      <c r="K13" s="33">
        <f t="shared" si="13"/>
        <v>2702.3260300000002</v>
      </c>
      <c r="L13" s="33">
        <f t="shared" si="13"/>
        <v>7427.2585199999994</v>
      </c>
      <c r="M13" s="33">
        <f t="shared" si="13"/>
        <v>3148.54765</v>
      </c>
      <c r="N13" s="33">
        <f t="shared" si="13"/>
        <v>12870.968129999999</v>
      </c>
      <c r="O13" s="33">
        <f t="shared" si="13"/>
        <v>16027.70062</v>
      </c>
      <c r="P13" s="33">
        <f t="shared" si="13"/>
        <v>26786.688270000002</v>
      </c>
      <c r="Q13" s="33">
        <f t="shared" si="13"/>
        <v>25207.132799999999</v>
      </c>
      <c r="R13" s="33">
        <f t="shared" si="13"/>
        <v>8613.5007800000003</v>
      </c>
      <c r="S13" s="33">
        <f t="shared" si="13"/>
        <v>9209.6076799999992</v>
      </c>
      <c r="T13" s="33">
        <f t="shared" si="13"/>
        <v>9486.5695699999997</v>
      </c>
      <c r="U13" s="33">
        <f t="shared" si="13"/>
        <v>7751.2729600000002</v>
      </c>
      <c r="V13" s="33">
        <f t="shared" si="13"/>
        <v>13797.68779</v>
      </c>
      <c r="W13" s="33">
        <f t="shared" si="13"/>
        <v>14432.30301</v>
      </c>
      <c r="X13" s="33">
        <f t="shared" si="13"/>
        <v>1811.30519</v>
      </c>
      <c r="Y13" s="33">
        <f t="shared" si="13"/>
        <v>1645.7083700000001</v>
      </c>
      <c r="Z13" s="33">
        <f t="shared" si="13"/>
        <v>14250.86377</v>
      </c>
      <c r="AA13" s="33">
        <f t="shared" si="13"/>
        <v>9835.9041199999992</v>
      </c>
      <c r="AB13" s="33">
        <f t="shared" si="13"/>
        <v>6733.0349100000003</v>
      </c>
      <c r="AC13" s="33">
        <f t="shared" si="13"/>
        <v>6231.1571899999999</v>
      </c>
      <c r="AD13" s="33">
        <f t="shared" si="13"/>
        <v>15480.795910000001</v>
      </c>
      <c r="AE13" s="33">
        <f t="shared" si="13"/>
        <v>16948.394400000001</v>
      </c>
      <c r="AF13" s="33">
        <f t="shared" si="13"/>
        <v>15828.878409999999</v>
      </c>
      <c r="AG13" s="33">
        <f t="shared" si="13"/>
        <v>0</v>
      </c>
      <c r="AH13" s="94"/>
      <c r="AI13" s="34"/>
    </row>
    <row r="14" spans="1:35" s="23" customFormat="1" ht="42.75" customHeight="1" x14ac:dyDescent="0.25">
      <c r="A14" s="106"/>
      <c r="B14" s="103"/>
      <c r="C14" s="67" t="s">
        <v>30</v>
      </c>
      <c r="D14" s="33">
        <f>D17+D20</f>
        <v>0</v>
      </c>
      <c r="E14" s="33">
        <f t="shared" si="11"/>
        <v>0</v>
      </c>
      <c r="F14" s="33">
        <f t="shared" si="11"/>
        <v>0</v>
      </c>
      <c r="G14" s="33">
        <f t="shared" si="11"/>
        <v>0</v>
      </c>
      <c r="H14" s="33">
        <f t="shared" ref="H14:H17" si="14">IFERROR(G14/D14*100,0)</f>
        <v>0</v>
      </c>
      <c r="I14" s="33">
        <f t="shared" si="12"/>
        <v>0</v>
      </c>
      <c r="J14" s="33">
        <f t="shared" ref="J14:AG14" si="15">J17+J20</f>
        <v>0</v>
      </c>
      <c r="K14" s="33">
        <f t="shared" si="15"/>
        <v>0</v>
      </c>
      <c r="L14" s="33">
        <f t="shared" si="15"/>
        <v>0</v>
      </c>
      <c r="M14" s="33">
        <f t="shared" si="15"/>
        <v>0</v>
      </c>
      <c r="N14" s="33">
        <f t="shared" si="15"/>
        <v>0</v>
      </c>
      <c r="O14" s="33">
        <f t="shared" si="15"/>
        <v>0</v>
      </c>
      <c r="P14" s="33">
        <f t="shared" si="15"/>
        <v>0</v>
      </c>
      <c r="Q14" s="33">
        <f t="shared" si="15"/>
        <v>0</v>
      </c>
      <c r="R14" s="33">
        <f t="shared" si="15"/>
        <v>0</v>
      </c>
      <c r="S14" s="33">
        <f t="shared" si="15"/>
        <v>0</v>
      </c>
      <c r="T14" s="33">
        <f t="shared" si="15"/>
        <v>0</v>
      </c>
      <c r="U14" s="33">
        <f t="shared" si="15"/>
        <v>0</v>
      </c>
      <c r="V14" s="33">
        <f t="shared" si="15"/>
        <v>0</v>
      </c>
      <c r="W14" s="33">
        <f t="shared" si="15"/>
        <v>0</v>
      </c>
      <c r="X14" s="33">
        <f t="shared" si="15"/>
        <v>0</v>
      </c>
      <c r="Y14" s="33">
        <f t="shared" si="15"/>
        <v>0</v>
      </c>
      <c r="Z14" s="33">
        <f t="shared" si="15"/>
        <v>0</v>
      </c>
      <c r="AA14" s="33">
        <f t="shared" si="15"/>
        <v>0</v>
      </c>
      <c r="AB14" s="33">
        <f t="shared" si="15"/>
        <v>0</v>
      </c>
      <c r="AC14" s="33">
        <f t="shared" si="15"/>
        <v>0</v>
      </c>
      <c r="AD14" s="33">
        <f t="shared" si="15"/>
        <v>0</v>
      </c>
      <c r="AE14" s="33">
        <f t="shared" si="15"/>
        <v>0</v>
      </c>
      <c r="AF14" s="33">
        <f t="shared" si="15"/>
        <v>0</v>
      </c>
      <c r="AG14" s="33">
        <f t="shared" si="15"/>
        <v>0</v>
      </c>
      <c r="AH14" s="94"/>
      <c r="AI14" s="34"/>
    </row>
    <row r="15" spans="1:35" s="23" customFormat="1" ht="31.15" customHeight="1" x14ac:dyDescent="0.25">
      <c r="A15" s="107" t="s">
        <v>49</v>
      </c>
      <c r="B15" s="95" t="s">
        <v>46</v>
      </c>
      <c r="C15" s="64" t="s">
        <v>28</v>
      </c>
      <c r="D15" s="33">
        <f>D16+D17</f>
        <v>61166.5</v>
      </c>
      <c r="E15" s="33">
        <f>E16+E17</f>
        <v>50710.514510000001</v>
      </c>
      <c r="F15" s="33">
        <f>F16+F17</f>
        <v>41963.820220000009</v>
      </c>
      <c r="G15" s="33">
        <f>G16+G17</f>
        <v>41963.820220000009</v>
      </c>
      <c r="H15" s="33">
        <f t="shared" si="14"/>
        <v>68.605887569175948</v>
      </c>
      <c r="I15" s="33">
        <f t="shared" ref="I15:I17" si="16">IFERROR(G15/E15*100,0)</f>
        <v>82.751714561533063</v>
      </c>
      <c r="J15" s="57">
        <f>J16</f>
        <v>7704.9942799999999</v>
      </c>
      <c r="K15" s="57">
        <f t="shared" ref="K15:AG15" si="17">K16</f>
        <v>2702.3260300000002</v>
      </c>
      <c r="L15" s="57">
        <f t="shared" si="17"/>
        <v>3963.0816</v>
      </c>
      <c r="M15" s="57">
        <f t="shared" si="17"/>
        <v>3148.54765</v>
      </c>
      <c r="N15" s="57">
        <f t="shared" si="17"/>
        <v>2870.9686999999999</v>
      </c>
      <c r="O15" s="57">
        <f t="shared" si="17"/>
        <v>2848.6242699999998</v>
      </c>
      <c r="P15" s="57">
        <f t="shared" si="17"/>
        <v>5511.61258</v>
      </c>
      <c r="Q15" s="57">
        <f t="shared" si="17"/>
        <v>3646.99019</v>
      </c>
      <c r="R15" s="57">
        <f t="shared" si="17"/>
        <v>2506.34996</v>
      </c>
      <c r="S15" s="57">
        <f t="shared" si="17"/>
        <v>3102.4574299999999</v>
      </c>
      <c r="T15" s="57">
        <f t="shared" si="17"/>
        <v>1974.95163</v>
      </c>
      <c r="U15" s="57">
        <f t="shared" si="17"/>
        <v>2283.8613399999999</v>
      </c>
      <c r="V15" s="57">
        <f t="shared" si="17"/>
        <v>4344.1199500000002</v>
      </c>
      <c r="W15" s="57">
        <f t="shared" si="17"/>
        <v>3019.6281399999998</v>
      </c>
      <c r="X15" s="57">
        <f t="shared" si="17"/>
        <v>1791.45658</v>
      </c>
      <c r="Y15" s="57">
        <f t="shared" si="17"/>
        <v>1645.7083700000001</v>
      </c>
      <c r="Z15" s="57">
        <f t="shared" si="17"/>
        <v>2074.4566</v>
      </c>
      <c r="AA15" s="57">
        <f t="shared" si="17"/>
        <v>1736.24856</v>
      </c>
      <c r="AB15" s="57">
        <f t="shared" si="17"/>
        <v>5126.8289599999998</v>
      </c>
      <c r="AC15" s="57">
        <f t="shared" si="17"/>
        <v>4461.9089400000003</v>
      </c>
      <c r="AD15" s="57">
        <f t="shared" si="17"/>
        <v>12841.693670000001</v>
      </c>
      <c r="AE15" s="57">
        <f t="shared" si="17"/>
        <v>13367.5193</v>
      </c>
      <c r="AF15" s="57">
        <f t="shared" si="17"/>
        <v>10455.985489999999</v>
      </c>
      <c r="AG15" s="57">
        <f t="shared" si="17"/>
        <v>0</v>
      </c>
      <c r="AH15" s="93" t="s">
        <v>51</v>
      </c>
      <c r="AI15" s="34"/>
    </row>
    <row r="16" spans="1:35" s="23" customFormat="1" ht="36.75" customHeight="1" x14ac:dyDescent="0.25">
      <c r="A16" s="108"/>
      <c r="B16" s="96"/>
      <c r="C16" s="42" t="s">
        <v>29</v>
      </c>
      <c r="D16" s="56">
        <f>SUM(J16,L16,N16,P16,R16,T16,V16,X16,Z16,AB16,AD16,AF16)</f>
        <v>61166.5</v>
      </c>
      <c r="E16" s="56">
        <f>J16+L16+N16+P16+R16+T16+V16+X16+Z16+AB16+AD16</f>
        <v>50710.514510000001</v>
      </c>
      <c r="F16" s="56">
        <f>G16</f>
        <v>41963.820220000009</v>
      </c>
      <c r="G16" s="56">
        <f>SUM(K16,M16,O16,Q16,S16,U16,W16,Y16,AA16,AC16,AE16,AG16)</f>
        <v>41963.820220000009</v>
      </c>
      <c r="H16" s="56">
        <f t="shared" si="14"/>
        <v>68.605887569175948</v>
      </c>
      <c r="I16" s="56">
        <f t="shared" si="16"/>
        <v>82.751714561533063</v>
      </c>
      <c r="J16" s="58">
        <v>7704.9942799999999</v>
      </c>
      <c r="K16" s="58">
        <v>2702.3260300000002</v>
      </c>
      <c r="L16" s="58">
        <v>3963.0816</v>
      </c>
      <c r="M16" s="58">
        <v>3148.54765</v>
      </c>
      <c r="N16" s="58">
        <v>2870.9686999999999</v>
      </c>
      <c r="O16" s="58">
        <v>2848.6242699999998</v>
      </c>
      <c r="P16" s="58">
        <v>5511.61258</v>
      </c>
      <c r="Q16" s="58">
        <v>3646.99019</v>
      </c>
      <c r="R16" s="58">
        <v>2506.34996</v>
      </c>
      <c r="S16" s="58">
        <v>3102.4574299999999</v>
      </c>
      <c r="T16" s="58">
        <v>1974.95163</v>
      </c>
      <c r="U16" s="58">
        <v>2283.8613399999999</v>
      </c>
      <c r="V16" s="58">
        <v>4344.1199500000002</v>
      </c>
      <c r="W16" s="58">
        <v>3019.6281399999998</v>
      </c>
      <c r="X16" s="58">
        <v>1791.45658</v>
      </c>
      <c r="Y16" s="58">
        <v>1645.7083700000001</v>
      </c>
      <c r="Z16" s="58">
        <v>2074.4566</v>
      </c>
      <c r="AA16" s="58">
        <v>1736.24856</v>
      </c>
      <c r="AB16" s="58">
        <v>5126.8289599999998</v>
      </c>
      <c r="AC16" s="58">
        <v>4461.9089400000003</v>
      </c>
      <c r="AD16" s="58">
        <v>12841.693670000001</v>
      </c>
      <c r="AE16" s="58">
        <v>13367.5193</v>
      </c>
      <c r="AF16" s="58">
        <v>10455.985489999999</v>
      </c>
      <c r="AG16" s="58">
        <v>0</v>
      </c>
      <c r="AH16" s="93"/>
      <c r="AI16" s="34"/>
    </row>
    <row r="17" spans="1:35" s="23" customFormat="1" ht="36.75" customHeight="1" x14ac:dyDescent="0.25">
      <c r="A17" s="109"/>
      <c r="B17" s="97"/>
      <c r="C17" s="84" t="s">
        <v>30</v>
      </c>
      <c r="D17" s="56">
        <f>SUM(J17,L17,N17,P17,R17,T17,V17,X17,Z17,AB17,AD17,AF17)</f>
        <v>0</v>
      </c>
      <c r="E17" s="56">
        <f>J17+L17+N17+P17+R17+T17+V17+X17+Z17+AB17+AD17</f>
        <v>0</v>
      </c>
      <c r="F17" s="56">
        <f>G17</f>
        <v>0</v>
      </c>
      <c r="G17" s="56">
        <f>SUM(K17,M17,O17,Q17,S17,U17,W17,Y17,AA17,AC17,AE17,AG17)</f>
        <v>0</v>
      </c>
      <c r="H17" s="56">
        <f t="shared" si="14"/>
        <v>0</v>
      </c>
      <c r="I17" s="56">
        <f t="shared" si="16"/>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93"/>
      <c r="AI17" s="34"/>
    </row>
    <row r="18" spans="1:35" s="41" customFormat="1" ht="409.5" customHeight="1" x14ac:dyDescent="0.25">
      <c r="A18" s="89" t="s">
        <v>50</v>
      </c>
      <c r="B18" s="95" t="s">
        <v>47</v>
      </c>
      <c r="C18" s="32" t="s">
        <v>28</v>
      </c>
      <c r="D18" s="33">
        <f>D19+D20</f>
        <v>79626.045530000018</v>
      </c>
      <c r="E18" s="33">
        <f>E19+E20</f>
        <v>74253.152610000019</v>
      </c>
      <c r="F18" s="33">
        <f>F19+F20</f>
        <v>71176.234610000014</v>
      </c>
      <c r="G18" s="33">
        <f>G19+G20</f>
        <v>71176.234610000014</v>
      </c>
      <c r="H18" s="33">
        <f t="shared" ref="H18:H19" si="18">IFERROR(G18/D18*100,0)</f>
        <v>89.388131906140629</v>
      </c>
      <c r="I18" s="33">
        <f t="shared" si="12"/>
        <v>95.856178637746325</v>
      </c>
      <c r="J18" s="57">
        <f>J19+J20</f>
        <v>0</v>
      </c>
      <c r="K18" s="57">
        <f t="shared" ref="K18:AG18" si="19">K19+K20</f>
        <v>0</v>
      </c>
      <c r="L18" s="57">
        <f t="shared" si="19"/>
        <v>3464.1769199999999</v>
      </c>
      <c r="M18" s="57">
        <f t="shared" si="19"/>
        <v>0</v>
      </c>
      <c r="N18" s="57">
        <f t="shared" si="19"/>
        <v>9999.9994299999998</v>
      </c>
      <c r="O18" s="57">
        <f t="shared" si="19"/>
        <v>13179.076349999999</v>
      </c>
      <c r="P18" s="57">
        <f t="shared" si="19"/>
        <v>21275.075690000001</v>
      </c>
      <c r="Q18" s="57">
        <f t="shared" si="19"/>
        <v>21560.142609999999</v>
      </c>
      <c r="R18" s="57">
        <f t="shared" si="19"/>
        <v>6107.1508199999998</v>
      </c>
      <c r="S18" s="57">
        <f t="shared" si="19"/>
        <v>6107.1502499999997</v>
      </c>
      <c r="T18" s="57">
        <f t="shared" si="19"/>
        <v>7511.6179400000001</v>
      </c>
      <c r="U18" s="57">
        <f t="shared" si="19"/>
        <v>5467.4116199999999</v>
      </c>
      <c r="V18" s="57">
        <f t="shared" si="19"/>
        <v>9453.5678399999997</v>
      </c>
      <c r="W18" s="57">
        <f t="shared" si="19"/>
        <v>11412.674870000001</v>
      </c>
      <c r="X18" s="57">
        <f t="shared" si="19"/>
        <v>19.848610000000001</v>
      </c>
      <c r="Y18" s="57">
        <f t="shared" si="19"/>
        <v>0</v>
      </c>
      <c r="Z18" s="57">
        <f t="shared" si="19"/>
        <v>12176.40717</v>
      </c>
      <c r="AA18" s="57">
        <f t="shared" si="19"/>
        <v>8099.6555600000002</v>
      </c>
      <c r="AB18" s="57">
        <f t="shared" si="19"/>
        <v>1606.20595</v>
      </c>
      <c r="AC18" s="57">
        <f t="shared" si="19"/>
        <v>1769.2482500000001</v>
      </c>
      <c r="AD18" s="57">
        <f t="shared" si="19"/>
        <v>2639.1022400000002</v>
      </c>
      <c r="AE18" s="57">
        <f t="shared" si="19"/>
        <v>3580.8751000000002</v>
      </c>
      <c r="AF18" s="57">
        <f t="shared" si="19"/>
        <v>5372.8929200000002</v>
      </c>
      <c r="AG18" s="57">
        <f t="shared" si="19"/>
        <v>0</v>
      </c>
      <c r="AH18" s="87" t="s">
        <v>57</v>
      </c>
      <c r="AI18" s="65"/>
    </row>
    <row r="19" spans="1:35" s="45" customFormat="1" ht="357.75" customHeight="1" x14ac:dyDescent="0.25">
      <c r="A19" s="90"/>
      <c r="B19" s="96"/>
      <c r="C19" s="84" t="s">
        <v>29</v>
      </c>
      <c r="D19" s="56">
        <f>SUM(J19,L19,N19,P19,R19,T19,V19,X19,Z19,AB19,AD19,AF19)</f>
        <v>79626.045530000018</v>
      </c>
      <c r="E19" s="56">
        <f>J19+L19+N19+P19+R19+T19+V19+X19+Z19+AB19+AD19</f>
        <v>74253.152610000019</v>
      </c>
      <c r="F19" s="56">
        <f>G19</f>
        <v>71176.234610000014</v>
      </c>
      <c r="G19" s="56">
        <f>SUM(K19,M19,O19,Q19,S19,U19,W19,Y19,AA19,AC19,AE19,AG19)</f>
        <v>71176.234610000014</v>
      </c>
      <c r="H19" s="56">
        <f t="shared" si="18"/>
        <v>89.388131906140629</v>
      </c>
      <c r="I19" s="56">
        <f t="shared" si="12"/>
        <v>95.856178637746325</v>
      </c>
      <c r="J19" s="58">
        <v>0</v>
      </c>
      <c r="K19" s="58">
        <v>0</v>
      </c>
      <c r="L19" s="58">
        <v>3464.1769199999999</v>
      </c>
      <c r="M19" s="58">
        <v>0</v>
      </c>
      <c r="N19" s="58">
        <v>9999.9994299999998</v>
      </c>
      <c r="O19" s="58">
        <v>13179.076349999999</v>
      </c>
      <c r="P19" s="58">
        <v>21275.075690000001</v>
      </c>
      <c r="Q19" s="58">
        <f>285.09+21275.05261</f>
        <v>21560.142609999999</v>
      </c>
      <c r="R19" s="58">
        <v>6107.1508199999998</v>
      </c>
      <c r="S19" s="58">
        <v>6107.1502499999997</v>
      </c>
      <c r="T19" s="58">
        <v>7511.6179400000001</v>
      </c>
      <c r="U19" s="58">
        <v>5467.4116199999999</v>
      </c>
      <c r="V19" s="58">
        <v>9453.5678399999997</v>
      </c>
      <c r="W19" s="58">
        <v>11412.674870000001</v>
      </c>
      <c r="X19" s="58">
        <v>19.848610000000001</v>
      </c>
      <c r="Y19" s="58">
        <v>0</v>
      </c>
      <c r="Z19" s="58">
        <v>12176.40717</v>
      </c>
      <c r="AA19" s="58">
        <v>8099.6555600000002</v>
      </c>
      <c r="AB19" s="58">
        <v>1606.20595</v>
      </c>
      <c r="AC19" s="58">
        <v>1769.2482500000001</v>
      </c>
      <c r="AD19" s="58">
        <v>2639.1022400000002</v>
      </c>
      <c r="AE19" s="58">
        <v>3580.8751000000002</v>
      </c>
      <c r="AF19" s="58">
        <v>5372.8929200000002</v>
      </c>
      <c r="AG19" s="58">
        <v>0</v>
      </c>
      <c r="AH19" s="92"/>
      <c r="AI19" s="65"/>
    </row>
    <row r="20" spans="1:35" s="45" customFormat="1" ht="260.25" customHeight="1" x14ac:dyDescent="0.25">
      <c r="A20" s="91"/>
      <c r="B20" s="97"/>
      <c r="C20" s="84" t="s">
        <v>30</v>
      </c>
      <c r="D20" s="56">
        <f>SUM(J20,L20,N20,P20,R20,T20,V20,X20,Z20,AB20,AD20,AF20)</f>
        <v>0</v>
      </c>
      <c r="E20" s="56">
        <f>J20+L20+N20+P20+R20+T20+V20+X20+Z20+AB20+AD20</f>
        <v>0</v>
      </c>
      <c r="F20" s="56">
        <f>G20</f>
        <v>0</v>
      </c>
      <c r="G20" s="56">
        <f>SUM(K20,M20,O20,Q20,S20,U20,W20,Y20,AA20,AC20,AE20,AG20)</f>
        <v>0</v>
      </c>
      <c r="H20" s="56">
        <f t="shared" ref="H20" si="20">IFERROR(G20/D20*100,0)</f>
        <v>0</v>
      </c>
      <c r="I20" s="56">
        <f t="shared" ref="I20" si="21">IFERROR(G20/E20*100,0)</f>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56">
        <v>0</v>
      </c>
      <c r="AF20" s="56">
        <v>0</v>
      </c>
      <c r="AG20" s="56">
        <v>0</v>
      </c>
      <c r="AH20" s="88"/>
      <c r="AI20" s="65"/>
    </row>
    <row r="21" spans="1:35" s="48" customFormat="1" ht="21" customHeight="1" x14ac:dyDescent="0.25">
      <c r="A21" s="29" t="s">
        <v>34</v>
      </c>
      <c r="B21" s="124" t="s">
        <v>35</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6"/>
      <c r="AH21" s="46"/>
      <c r="AI21" s="47"/>
    </row>
    <row r="22" spans="1:35" s="23" customFormat="1" ht="57.75" customHeight="1" x14ac:dyDescent="0.25">
      <c r="A22" s="104" t="s">
        <v>36</v>
      </c>
      <c r="B22" s="101" t="s">
        <v>37</v>
      </c>
      <c r="C22" s="32" t="s">
        <v>28</v>
      </c>
      <c r="D22" s="33">
        <f>D24</f>
        <v>42301.724999999991</v>
      </c>
      <c r="E22" s="33">
        <f t="shared" ref="E22:G22" si="22">E24</f>
        <v>39202.17912999999</v>
      </c>
      <c r="F22" s="33">
        <f t="shared" si="22"/>
        <v>37238.494899999998</v>
      </c>
      <c r="G22" s="33">
        <f t="shared" si="22"/>
        <v>37238.494899999998</v>
      </c>
      <c r="H22" s="33">
        <f>IFERROR(G22/D22*100,0)</f>
        <v>88.030676999578645</v>
      </c>
      <c r="I22" s="33">
        <f>IFERROR(G22/E22*100,0)</f>
        <v>94.990879911322949</v>
      </c>
      <c r="J22" s="33">
        <f>J24</f>
        <v>6240.2985200000003</v>
      </c>
      <c r="K22" s="33">
        <f t="shared" ref="K22:AG22" si="23">K24</f>
        <v>2767.8380699999998</v>
      </c>
      <c r="L22" s="33">
        <f t="shared" si="23"/>
        <v>5678.0733799999998</v>
      </c>
      <c r="M22" s="33">
        <f t="shared" si="23"/>
        <v>5103.8298999999997</v>
      </c>
      <c r="N22" s="33">
        <f t="shared" si="23"/>
        <v>2807.4114399999999</v>
      </c>
      <c r="O22" s="33">
        <f t="shared" si="23"/>
        <v>3034.1422400000001</v>
      </c>
      <c r="P22" s="33">
        <f t="shared" si="23"/>
        <v>3185.3745600000002</v>
      </c>
      <c r="Q22" s="33">
        <f t="shared" si="23"/>
        <v>3774.7721900000001</v>
      </c>
      <c r="R22" s="33">
        <f t="shared" si="23"/>
        <v>2858.9329299999999</v>
      </c>
      <c r="S22" s="33">
        <f t="shared" si="23"/>
        <v>1855.2032400000001</v>
      </c>
      <c r="T22" s="33">
        <f t="shared" si="23"/>
        <v>3265.6521200000002</v>
      </c>
      <c r="U22" s="33">
        <f t="shared" si="23"/>
        <v>3722.6950299999999</v>
      </c>
      <c r="V22" s="33">
        <f t="shared" si="23"/>
        <v>3170.4202500000001</v>
      </c>
      <c r="W22" s="33">
        <f t="shared" si="23"/>
        <v>3083.6675399999999</v>
      </c>
      <c r="X22" s="33">
        <f t="shared" si="23"/>
        <v>2868.5763299999999</v>
      </c>
      <c r="Y22" s="33">
        <f t="shared" si="23"/>
        <v>3140.1251099999999</v>
      </c>
      <c r="Z22" s="33">
        <f t="shared" si="23"/>
        <v>3312.8670499999998</v>
      </c>
      <c r="AA22" s="33">
        <f t="shared" si="23"/>
        <v>4221.6204600000001</v>
      </c>
      <c r="AB22" s="33">
        <f t="shared" si="23"/>
        <v>2698.1312699999999</v>
      </c>
      <c r="AC22" s="33">
        <f t="shared" si="23"/>
        <v>3152.6200699999999</v>
      </c>
      <c r="AD22" s="33">
        <f t="shared" si="23"/>
        <v>3116.44128</v>
      </c>
      <c r="AE22" s="33">
        <f t="shared" si="23"/>
        <v>3381.9810499999999</v>
      </c>
      <c r="AF22" s="33">
        <f t="shared" si="23"/>
        <v>3099.5458699999999</v>
      </c>
      <c r="AG22" s="33">
        <f t="shared" si="23"/>
        <v>0</v>
      </c>
      <c r="AH22" s="87" t="s">
        <v>58</v>
      </c>
      <c r="AI22" s="49"/>
    </row>
    <row r="23" spans="1:35" s="27" customFormat="1" ht="44.25" customHeight="1" x14ac:dyDescent="0.25">
      <c r="A23" s="106"/>
      <c r="B23" s="103"/>
      <c r="C23" s="84" t="s">
        <v>29</v>
      </c>
      <c r="D23" s="56">
        <f>D25</f>
        <v>42301.724999999991</v>
      </c>
      <c r="E23" s="56">
        <f t="shared" ref="E23:G23" si="24">E25</f>
        <v>39202.17912999999</v>
      </c>
      <c r="F23" s="56">
        <f t="shared" si="24"/>
        <v>37238.494899999998</v>
      </c>
      <c r="G23" s="56">
        <f t="shared" si="24"/>
        <v>37238.494899999998</v>
      </c>
      <c r="H23" s="56">
        <f t="shared" ref="H23:H25" si="25">IFERROR(G23/D23*100,0)</f>
        <v>88.030676999578645</v>
      </c>
      <c r="I23" s="56">
        <f t="shared" ref="I23:I25" si="26">IFERROR(G23/E23*100,0)</f>
        <v>94.990879911322949</v>
      </c>
      <c r="J23" s="56">
        <f>J25</f>
        <v>6240.2985200000003</v>
      </c>
      <c r="K23" s="56">
        <f t="shared" ref="K23:AG23" si="27">K25</f>
        <v>2767.8380699999998</v>
      </c>
      <c r="L23" s="56">
        <f t="shared" si="27"/>
        <v>5678.0733799999998</v>
      </c>
      <c r="M23" s="56">
        <f t="shared" si="27"/>
        <v>5103.8298999999997</v>
      </c>
      <c r="N23" s="56">
        <f t="shared" si="27"/>
        <v>2807.4114399999999</v>
      </c>
      <c r="O23" s="56">
        <f t="shared" si="27"/>
        <v>3034.1422400000001</v>
      </c>
      <c r="P23" s="56">
        <f t="shared" si="27"/>
        <v>3185.3745600000002</v>
      </c>
      <c r="Q23" s="56">
        <f t="shared" si="27"/>
        <v>3774.7721900000001</v>
      </c>
      <c r="R23" s="56">
        <f t="shared" si="27"/>
        <v>2858.9329299999999</v>
      </c>
      <c r="S23" s="56">
        <f t="shared" si="27"/>
        <v>1855.2032400000001</v>
      </c>
      <c r="T23" s="56">
        <f t="shared" si="27"/>
        <v>3265.6521200000002</v>
      </c>
      <c r="U23" s="56">
        <f t="shared" si="27"/>
        <v>3722.6950299999999</v>
      </c>
      <c r="V23" s="56">
        <f t="shared" si="27"/>
        <v>3170.4202500000001</v>
      </c>
      <c r="W23" s="56">
        <f t="shared" si="27"/>
        <v>3083.6675399999999</v>
      </c>
      <c r="X23" s="56">
        <f t="shared" si="27"/>
        <v>2868.5763299999999</v>
      </c>
      <c r="Y23" s="56">
        <f t="shared" si="27"/>
        <v>3140.1251099999999</v>
      </c>
      <c r="Z23" s="56">
        <f t="shared" si="27"/>
        <v>3312.8670499999998</v>
      </c>
      <c r="AA23" s="56">
        <f t="shared" si="27"/>
        <v>4221.6204600000001</v>
      </c>
      <c r="AB23" s="56">
        <f t="shared" si="27"/>
        <v>2698.1312699999999</v>
      </c>
      <c r="AC23" s="56">
        <f t="shared" si="27"/>
        <v>3152.6200699999999</v>
      </c>
      <c r="AD23" s="56">
        <f t="shared" si="27"/>
        <v>3116.44128</v>
      </c>
      <c r="AE23" s="56">
        <f t="shared" si="27"/>
        <v>3381.9810499999999</v>
      </c>
      <c r="AF23" s="56">
        <f t="shared" si="27"/>
        <v>3099.5458699999999</v>
      </c>
      <c r="AG23" s="56">
        <f t="shared" si="27"/>
        <v>0</v>
      </c>
      <c r="AH23" s="92"/>
      <c r="AI23" s="49"/>
    </row>
    <row r="24" spans="1:35" s="41" customFormat="1" ht="34.5" customHeight="1" x14ac:dyDescent="0.25">
      <c r="A24" s="127"/>
      <c r="B24" s="131" t="s">
        <v>38</v>
      </c>
      <c r="C24" s="32" t="s">
        <v>28</v>
      </c>
      <c r="D24" s="33">
        <f>D25</f>
        <v>42301.724999999991</v>
      </c>
      <c r="E24" s="33">
        <f>E25</f>
        <v>39202.17912999999</v>
      </c>
      <c r="F24" s="33">
        <f>F25</f>
        <v>37238.494899999998</v>
      </c>
      <c r="G24" s="33">
        <f>G25</f>
        <v>37238.494899999998</v>
      </c>
      <c r="H24" s="33">
        <f t="shared" si="25"/>
        <v>88.030676999578645</v>
      </c>
      <c r="I24" s="33">
        <f t="shared" si="26"/>
        <v>94.990879911322949</v>
      </c>
      <c r="J24" s="57">
        <f>J25</f>
        <v>6240.2985200000003</v>
      </c>
      <c r="K24" s="57">
        <f t="shared" ref="K24:AG24" si="28">K25</f>
        <v>2767.8380699999998</v>
      </c>
      <c r="L24" s="57">
        <f t="shared" si="28"/>
        <v>5678.0733799999998</v>
      </c>
      <c r="M24" s="57">
        <f t="shared" si="28"/>
        <v>5103.8298999999997</v>
      </c>
      <c r="N24" s="57">
        <f t="shared" si="28"/>
        <v>2807.4114399999999</v>
      </c>
      <c r="O24" s="57">
        <f t="shared" si="28"/>
        <v>3034.1422400000001</v>
      </c>
      <c r="P24" s="57">
        <f t="shared" si="28"/>
        <v>3185.3745600000002</v>
      </c>
      <c r="Q24" s="57">
        <f t="shared" si="28"/>
        <v>3774.7721900000001</v>
      </c>
      <c r="R24" s="57">
        <f t="shared" si="28"/>
        <v>2858.9329299999999</v>
      </c>
      <c r="S24" s="57">
        <f t="shared" si="28"/>
        <v>1855.2032400000001</v>
      </c>
      <c r="T24" s="57">
        <f t="shared" si="28"/>
        <v>3265.6521200000002</v>
      </c>
      <c r="U24" s="57">
        <f t="shared" si="28"/>
        <v>3722.6950299999999</v>
      </c>
      <c r="V24" s="57">
        <f t="shared" si="28"/>
        <v>3170.4202500000001</v>
      </c>
      <c r="W24" s="57">
        <f t="shared" si="28"/>
        <v>3083.6675399999999</v>
      </c>
      <c r="X24" s="57">
        <f t="shared" si="28"/>
        <v>2868.5763299999999</v>
      </c>
      <c r="Y24" s="57">
        <f t="shared" si="28"/>
        <v>3140.1251099999999</v>
      </c>
      <c r="Z24" s="57">
        <f t="shared" si="28"/>
        <v>3312.8670499999998</v>
      </c>
      <c r="AA24" s="57">
        <f t="shared" si="28"/>
        <v>4221.6204600000001</v>
      </c>
      <c r="AB24" s="57">
        <f t="shared" si="28"/>
        <v>2698.1312699999999</v>
      </c>
      <c r="AC24" s="57">
        <f t="shared" si="28"/>
        <v>3152.6200699999999</v>
      </c>
      <c r="AD24" s="57">
        <f t="shared" si="28"/>
        <v>3116.44128</v>
      </c>
      <c r="AE24" s="57">
        <f t="shared" si="28"/>
        <v>3381.9810499999999</v>
      </c>
      <c r="AF24" s="57">
        <f t="shared" si="28"/>
        <v>3099.5458699999999</v>
      </c>
      <c r="AG24" s="57">
        <f t="shared" si="28"/>
        <v>0</v>
      </c>
      <c r="AH24" s="92"/>
      <c r="AI24" s="40"/>
    </row>
    <row r="25" spans="1:35" s="45" customFormat="1" ht="43.5" customHeight="1" x14ac:dyDescent="0.25">
      <c r="A25" s="128"/>
      <c r="B25" s="132"/>
      <c r="C25" s="84" t="s">
        <v>29</v>
      </c>
      <c r="D25" s="56">
        <f>SUM(J25,L25,N25,P25,R25,T25,V25,X25,Z25,AB25,AD25,AF25)</f>
        <v>42301.724999999991</v>
      </c>
      <c r="E25" s="56">
        <f>J25+L25+N25+P25+R25+T25+V25+X25+Z25+AB25+AD25</f>
        <v>39202.17912999999</v>
      </c>
      <c r="F25" s="56">
        <f>G25</f>
        <v>37238.494899999998</v>
      </c>
      <c r="G25" s="56">
        <f>SUM(K25,M25,O25,Q25,S25,U25,W25,Y25,AA25,AC25,AE25,AG25)</f>
        <v>37238.494899999998</v>
      </c>
      <c r="H25" s="56">
        <f t="shared" si="25"/>
        <v>88.030676999578645</v>
      </c>
      <c r="I25" s="56">
        <f t="shared" si="26"/>
        <v>94.990879911322949</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3265.6521200000002</v>
      </c>
      <c r="U25" s="58">
        <v>3722.6950299999999</v>
      </c>
      <c r="V25" s="58">
        <v>3170.4202500000001</v>
      </c>
      <c r="W25" s="58">
        <v>3083.6675399999999</v>
      </c>
      <c r="X25" s="58">
        <v>2868.5763299999999</v>
      </c>
      <c r="Y25" s="58">
        <v>3140.1251099999999</v>
      </c>
      <c r="Z25" s="58">
        <v>3312.8670499999998</v>
      </c>
      <c r="AA25" s="58">
        <v>4221.6204600000001</v>
      </c>
      <c r="AB25" s="58">
        <v>2698.1312699999999</v>
      </c>
      <c r="AC25" s="58">
        <v>3152.6200699999999</v>
      </c>
      <c r="AD25" s="58">
        <v>3116.44128</v>
      </c>
      <c r="AE25" s="58">
        <v>3381.9810499999999</v>
      </c>
      <c r="AF25" s="63">
        <v>3099.5458699999999</v>
      </c>
      <c r="AG25" s="58">
        <v>0</v>
      </c>
      <c r="AH25" s="88"/>
      <c r="AI25" s="40"/>
    </row>
    <row r="26" spans="1:35" s="52" customFormat="1" ht="15.75" customHeight="1" x14ac:dyDescent="0.25">
      <c r="A26" s="51" t="s">
        <v>39</v>
      </c>
      <c r="B26" s="124" t="s">
        <v>35</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6"/>
    </row>
    <row r="27" spans="1:35" s="23" customFormat="1" ht="53.25" customHeight="1" x14ac:dyDescent="0.25">
      <c r="A27" s="104" t="s">
        <v>40</v>
      </c>
      <c r="B27" s="101" t="s">
        <v>41</v>
      </c>
      <c r="C27" s="32" t="s">
        <v>28</v>
      </c>
      <c r="D27" s="33">
        <f>D28+D29</f>
        <v>491244.60400000011</v>
      </c>
      <c r="E27" s="33">
        <f t="shared" ref="E27:G27" si="29">E28+E29</f>
        <v>447810.22661000001</v>
      </c>
      <c r="F27" s="33">
        <f t="shared" si="29"/>
        <v>384945.79204999999</v>
      </c>
      <c r="G27" s="33">
        <f t="shared" si="29"/>
        <v>384945.79204999999</v>
      </c>
      <c r="H27" s="33">
        <f t="shared" ref="H27:H39" si="30">IFERROR(G27/D27*100,0)</f>
        <v>78.361327313429356</v>
      </c>
      <c r="I27" s="33">
        <f t="shared" ref="I27:I39" si="31">IFERROR(G27/E27*100,0)</f>
        <v>85.961813548588523</v>
      </c>
      <c r="J27" s="57">
        <f>J28</f>
        <v>26908.555619999999</v>
      </c>
      <c r="K27" s="57">
        <f>+K28</f>
        <v>17198.972430000002</v>
      </c>
      <c r="L27" s="57">
        <f>+L28</f>
        <v>44660.985119999998</v>
      </c>
      <c r="M27" s="57">
        <f>M28</f>
        <v>37535.166830000002</v>
      </c>
      <c r="N27" s="57">
        <f>N28</f>
        <v>40571.796019999994</v>
      </c>
      <c r="O27" s="57">
        <f t="shared" ref="O27:AG27" si="32">O28</f>
        <v>30195.611189999996</v>
      </c>
      <c r="P27" s="57">
        <f t="shared" si="32"/>
        <v>46838.42009</v>
      </c>
      <c r="Q27" s="57">
        <f t="shared" si="32"/>
        <v>37218.798760000005</v>
      </c>
      <c r="R27" s="57">
        <f t="shared" si="32"/>
        <v>42778.476580000002</v>
      </c>
      <c r="S27" s="57">
        <f t="shared" si="32"/>
        <v>38878.47855</v>
      </c>
      <c r="T27" s="57">
        <f t="shared" si="32"/>
        <v>43496.689780000001</v>
      </c>
      <c r="U27" s="57">
        <f t="shared" si="32"/>
        <v>37558.421770000001</v>
      </c>
      <c r="V27" s="57">
        <f t="shared" si="32"/>
        <v>44889.574200000003</v>
      </c>
      <c r="W27" s="57">
        <f t="shared" si="32"/>
        <v>44604.466400000005</v>
      </c>
      <c r="X27" s="57">
        <f t="shared" si="32"/>
        <v>44590.026879999998</v>
      </c>
      <c r="Y27" s="57">
        <f t="shared" si="32"/>
        <v>33386.890579999999</v>
      </c>
      <c r="Z27" s="57">
        <f t="shared" si="32"/>
        <v>36896.167840000002</v>
      </c>
      <c r="AA27" s="57">
        <f t="shared" si="32"/>
        <v>32920.306859999997</v>
      </c>
      <c r="AB27" s="57">
        <f t="shared" si="32"/>
        <v>37461.212989999993</v>
      </c>
      <c r="AC27" s="57">
        <f t="shared" si="32"/>
        <v>33756.031350000005</v>
      </c>
      <c r="AD27" s="57">
        <f t="shared" si="32"/>
        <v>33230.049490000005</v>
      </c>
      <c r="AE27" s="57">
        <f t="shared" si="32"/>
        <v>39404.078300000001</v>
      </c>
      <c r="AF27" s="57">
        <f t="shared" si="32"/>
        <v>43002.949390000002</v>
      </c>
      <c r="AG27" s="57">
        <f t="shared" si="32"/>
        <v>0</v>
      </c>
      <c r="AH27" s="64"/>
      <c r="AI27" s="49"/>
    </row>
    <row r="28" spans="1:35" s="27" customFormat="1" ht="45" customHeight="1" x14ac:dyDescent="0.25">
      <c r="A28" s="105"/>
      <c r="B28" s="102"/>
      <c r="C28" s="84" t="s">
        <v>29</v>
      </c>
      <c r="D28" s="56">
        <f t="shared" ref="D28:D29" si="33">SUM(J28,L28,N28,P28,R28,T28,V28,X28,Z28,AB28,AD28,AF28)</f>
        <v>485324.9040000001</v>
      </c>
      <c r="E28" s="56">
        <f>E31+E33+E37+E39</f>
        <v>442321.95461000002</v>
      </c>
      <c r="F28" s="56">
        <f t="shared" ref="F28:AG28" si="34">F31+F33+F37+F39</f>
        <v>382657.22301999998</v>
      </c>
      <c r="G28" s="56">
        <f t="shared" si="34"/>
        <v>382657.22301999998</v>
      </c>
      <c r="H28" s="56">
        <f t="shared" si="30"/>
        <v>78.845577440221348</v>
      </c>
      <c r="I28" s="56">
        <f t="shared" si="31"/>
        <v>86.511017378143237</v>
      </c>
      <c r="J28" s="56">
        <f t="shared" si="34"/>
        <v>26908.555619999999</v>
      </c>
      <c r="K28" s="56">
        <f t="shared" si="34"/>
        <v>17198.972430000002</v>
      </c>
      <c r="L28" s="56">
        <f t="shared" si="34"/>
        <v>44660.985119999998</v>
      </c>
      <c r="M28" s="56">
        <f t="shared" si="34"/>
        <v>37535.166830000002</v>
      </c>
      <c r="N28" s="56">
        <f t="shared" si="34"/>
        <v>40571.796019999994</v>
      </c>
      <c r="O28" s="56">
        <f t="shared" si="34"/>
        <v>30195.611189999996</v>
      </c>
      <c r="P28" s="56">
        <f>P31+P33+P37+P39</f>
        <v>46838.42009</v>
      </c>
      <c r="Q28" s="56">
        <f t="shared" si="34"/>
        <v>37218.798760000005</v>
      </c>
      <c r="R28" s="56">
        <f t="shared" si="34"/>
        <v>42778.476580000002</v>
      </c>
      <c r="S28" s="56">
        <f t="shared" si="34"/>
        <v>38878.47855</v>
      </c>
      <c r="T28" s="56">
        <f t="shared" si="34"/>
        <v>43496.689780000001</v>
      </c>
      <c r="U28" s="56">
        <f t="shared" si="34"/>
        <v>37558.421770000001</v>
      </c>
      <c r="V28" s="56">
        <f t="shared" si="34"/>
        <v>44889.574200000003</v>
      </c>
      <c r="W28" s="56">
        <f t="shared" si="34"/>
        <v>44604.466400000005</v>
      </c>
      <c r="X28" s="56">
        <f t="shared" si="34"/>
        <v>44590.026879999998</v>
      </c>
      <c r="Y28" s="56">
        <f t="shared" si="34"/>
        <v>33386.890579999999</v>
      </c>
      <c r="Z28" s="56">
        <f t="shared" si="34"/>
        <v>36896.167840000002</v>
      </c>
      <c r="AA28" s="56">
        <f t="shared" si="34"/>
        <v>32920.306859999997</v>
      </c>
      <c r="AB28" s="56">
        <f t="shared" si="34"/>
        <v>37461.212989999993</v>
      </c>
      <c r="AC28" s="56">
        <f t="shared" si="34"/>
        <v>33756.031350000005</v>
      </c>
      <c r="AD28" s="56">
        <f t="shared" si="34"/>
        <v>33230.049490000005</v>
      </c>
      <c r="AE28" s="56">
        <f t="shared" si="34"/>
        <v>39404.078300000001</v>
      </c>
      <c r="AF28" s="56">
        <f t="shared" si="34"/>
        <v>43002.949390000002</v>
      </c>
      <c r="AG28" s="56">
        <f t="shared" si="34"/>
        <v>0</v>
      </c>
      <c r="AH28" s="30"/>
      <c r="AI28" s="49"/>
    </row>
    <row r="29" spans="1:35" s="27" customFormat="1" ht="45" customHeight="1" x14ac:dyDescent="0.25">
      <c r="A29" s="106"/>
      <c r="B29" s="103"/>
      <c r="C29" s="42" t="s">
        <v>30</v>
      </c>
      <c r="D29" s="56">
        <f t="shared" si="33"/>
        <v>5919.7</v>
      </c>
      <c r="E29" s="56">
        <f>E35</f>
        <v>5488.2719999999999</v>
      </c>
      <c r="F29" s="58">
        <f t="shared" ref="F29:G29" si="35">F35</f>
        <v>2288.5690299999997</v>
      </c>
      <c r="G29" s="58">
        <f t="shared" si="35"/>
        <v>2288.5690299999997</v>
      </c>
      <c r="H29" s="56">
        <f t="shared" si="30"/>
        <v>38.660219774650741</v>
      </c>
      <c r="I29" s="56">
        <f t="shared" si="31"/>
        <v>41.699263994204358</v>
      </c>
      <c r="J29" s="58">
        <f>J35</f>
        <v>451.09100000000001</v>
      </c>
      <c r="K29" s="58">
        <f t="shared" ref="K29:AG29" si="36">K35</f>
        <v>59.837299999999999</v>
      </c>
      <c r="L29" s="58">
        <f t="shared" si="36"/>
        <v>426.75599999999997</v>
      </c>
      <c r="M29" s="58">
        <f t="shared" si="36"/>
        <v>112.64922</v>
      </c>
      <c r="N29" s="58">
        <f t="shared" si="36"/>
        <v>569.71900000000005</v>
      </c>
      <c r="O29" s="58">
        <f t="shared" si="36"/>
        <v>181.76294999999999</v>
      </c>
      <c r="P29" s="58">
        <f t="shared" si="36"/>
        <v>503.77100000000002</v>
      </c>
      <c r="Q29" s="58">
        <f t="shared" si="36"/>
        <v>293.43322999999998</v>
      </c>
      <c r="R29" s="58">
        <f t="shared" si="36"/>
        <v>468.47300000000001</v>
      </c>
      <c r="S29" s="58">
        <f t="shared" si="36"/>
        <v>271.02265999999997</v>
      </c>
      <c r="T29" s="58">
        <f t="shared" si="36"/>
        <v>558.92499999999995</v>
      </c>
      <c r="U29" s="58">
        <f t="shared" si="36"/>
        <v>191.27968999999999</v>
      </c>
      <c r="V29" s="58">
        <f t="shared" si="36"/>
        <v>604.75099999999998</v>
      </c>
      <c r="W29" s="58">
        <f t="shared" si="36"/>
        <v>217.74019000000001</v>
      </c>
      <c r="X29" s="58">
        <f t="shared" si="36"/>
        <v>707.44600000000003</v>
      </c>
      <c r="Y29" s="58">
        <f t="shared" si="36"/>
        <v>219.64261999999999</v>
      </c>
      <c r="Z29" s="58">
        <f t="shared" si="36"/>
        <v>430.55099999999999</v>
      </c>
      <c r="AA29" s="58">
        <f t="shared" si="36"/>
        <v>320.81882999999999</v>
      </c>
      <c r="AB29" s="58">
        <f t="shared" si="36"/>
        <v>379.54300000000001</v>
      </c>
      <c r="AC29" s="58">
        <f t="shared" si="36"/>
        <v>270.62347999999997</v>
      </c>
      <c r="AD29" s="58">
        <f t="shared" si="36"/>
        <v>387.24599999999998</v>
      </c>
      <c r="AE29" s="58">
        <f t="shared" si="36"/>
        <v>149.75886</v>
      </c>
      <c r="AF29" s="58">
        <f t="shared" si="36"/>
        <v>431.428</v>
      </c>
      <c r="AG29" s="58">
        <f t="shared" si="36"/>
        <v>0</v>
      </c>
      <c r="AH29" s="30"/>
      <c r="AI29" s="49"/>
    </row>
    <row r="30" spans="1:35" s="41" customFormat="1" ht="88.5" customHeight="1" x14ac:dyDescent="0.25">
      <c r="A30" s="127"/>
      <c r="B30" s="95" t="s">
        <v>42</v>
      </c>
      <c r="C30" s="32" t="s">
        <v>28</v>
      </c>
      <c r="D30" s="33">
        <f>D31</f>
        <v>167632.19999999998</v>
      </c>
      <c r="E30" s="33">
        <f t="shared" ref="E30:G38" si="37">E31</f>
        <v>151718.01942999999</v>
      </c>
      <c r="F30" s="33">
        <f t="shared" si="37"/>
        <v>144248.54118000003</v>
      </c>
      <c r="G30" s="33">
        <f t="shared" si="37"/>
        <v>144248.54118000003</v>
      </c>
      <c r="H30" s="33">
        <f t="shared" si="30"/>
        <v>86.050616277779596</v>
      </c>
      <c r="I30" s="33">
        <f t="shared" si="31"/>
        <v>95.076736251855536</v>
      </c>
      <c r="J30" s="57">
        <f t="shared" ref="J30:AG30" si="38">J31</f>
        <v>9821.5464200000006</v>
      </c>
      <c r="K30" s="57">
        <f t="shared" si="38"/>
        <v>8109.4545399999997</v>
      </c>
      <c r="L30" s="57">
        <f t="shared" si="38"/>
        <v>15969.50475</v>
      </c>
      <c r="M30" s="57">
        <f t="shared" si="38"/>
        <v>15447.667299999999</v>
      </c>
      <c r="N30" s="57">
        <f t="shared" si="38"/>
        <v>11410.0101</v>
      </c>
      <c r="O30" s="57">
        <f t="shared" si="38"/>
        <v>9980.2863699999998</v>
      </c>
      <c r="P30" s="57">
        <f t="shared" si="38"/>
        <v>16958.590189999999</v>
      </c>
      <c r="Q30" s="57">
        <f t="shared" si="38"/>
        <v>16204.4897</v>
      </c>
      <c r="R30" s="57">
        <f t="shared" si="38"/>
        <v>12631.401620000001</v>
      </c>
      <c r="S30" s="57">
        <f t="shared" si="38"/>
        <v>13883.198560000001</v>
      </c>
      <c r="T30" s="57">
        <f t="shared" si="38"/>
        <v>14574.0291</v>
      </c>
      <c r="U30" s="57">
        <f t="shared" si="38"/>
        <v>10287.003409999999</v>
      </c>
      <c r="V30" s="57">
        <f t="shared" si="38"/>
        <v>17534.789820000002</v>
      </c>
      <c r="W30" s="57">
        <f t="shared" si="38"/>
        <v>16485.689920000001</v>
      </c>
      <c r="X30" s="57">
        <f t="shared" si="38"/>
        <v>16633.088510000001</v>
      </c>
      <c r="Y30" s="57">
        <f t="shared" si="38"/>
        <v>13410.1422</v>
      </c>
      <c r="Z30" s="57">
        <f t="shared" si="38"/>
        <v>11934.76621</v>
      </c>
      <c r="AA30" s="57">
        <f t="shared" si="38"/>
        <v>14938.59201</v>
      </c>
      <c r="AB30" s="57">
        <f t="shared" si="38"/>
        <v>14206.648569999999</v>
      </c>
      <c r="AC30" s="57">
        <f t="shared" si="38"/>
        <v>14595.948399999999</v>
      </c>
      <c r="AD30" s="57">
        <f t="shared" si="38"/>
        <v>10043.64414</v>
      </c>
      <c r="AE30" s="57">
        <f t="shared" si="38"/>
        <v>10906.06877</v>
      </c>
      <c r="AF30" s="57">
        <f t="shared" si="38"/>
        <v>15914.18057</v>
      </c>
      <c r="AG30" s="57">
        <f t="shared" si="38"/>
        <v>0</v>
      </c>
      <c r="AH30" s="87" t="s">
        <v>61</v>
      </c>
      <c r="AI30" s="40"/>
    </row>
    <row r="31" spans="1:35" s="45" customFormat="1" ht="90" customHeight="1" x14ac:dyDescent="0.25">
      <c r="A31" s="128"/>
      <c r="B31" s="97"/>
      <c r="C31" s="84" t="s">
        <v>29</v>
      </c>
      <c r="D31" s="56">
        <f>SUM(J31,L31,N31,P31,R31,T31,V31,X31,Z31,AB31,AD31,AF31)</f>
        <v>167632.19999999998</v>
      </c>
      <c r="E31" s="56">
        <f>J31+L31+N31+P31+R31+T31+V31+X31+Z31+AB31+AD31</f>
        <v>151718.01942999999</v>
      </c>
      <c r="F31" s="56">
        <f>G31</f>
        <v>144248.54118000003</v>
      </c>
      <c r="G31" s="56">
        <f>SUM(K31,M31,O31,Q31,S31,U31,W31,Y31,AA31,AC31,AE31,AG31)</f>
        <v>144248.54118000003</v>
      </c>
      <c r="H31" s="56">
        <f t="shared" si="30"/>
        <v>86.050616277779596</v>
      </c>
      <c r="I31" s="56">
        <f t="shared" si="31"/>
        <v>95.076736251855536</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v>13883.198560000001</v>
      </c>
      <c r="T31" s="58">
        <v>14574.0291</v>
      </c>
      <c r="U31" s="58">
        <v>10287.003409999999</v>
      </c>
      <c r="V31" s="58">
        <v>17534.789820000002</v>
      </c>
      <c r="W31" s="58">
        <v>16485.689920000001</v>
      </c>
      <c r="X31" s="58">
        <v>16633.088510000001</v>
      </c>
      <c r="Y31" s="58">
        <v>13410.1422</v>
      </c>
      <c r="Z31" s="58">
        <v>11934.76621</v>
      </c>
      <c r="AA31" s="58">
        <v>14938.59201</v>
      </c>
      <c r="AB31" s="58">
        <v>14206.648569999999</v>
      </c>
      <c r="AC31" s="58">
        <v>14595.948399999999</v>
      </c>
      <c r="AD31" s="58">
        <v>10043.64414</v>
      </c>
      <c r="AE31" s="58">
        <v>10906.06877</v>
      </c>
      <c r="AF31" s="58">
        <v>15914.18057</v>
      </c>
      <c r="AG31" s="58">
        <v>0</v>
      </c>
      <c r="AH31" s="88"/>
      <c r="AI31" s="40"/>
    </row>
    <row r="32" spans="1:35" s="41" customFormat="1" ht="35.25" customHeight="1" x14ac:dyDescent="0.25">
      <c r="A32" s="98"/>
      <c r="B32" s="95" t="s">
        <v>43</v>
      </c>
      <c r="C32" s="32" t="s">
        <v>28</v>
      </c>
      <c r="D32" s="33">
        <f>SUM(D33:D35)</f>
        <v>91756.4</v>
      </c>
      <c r="E32" s="33">
        <f t="shared" ref="E32:G32" si="39">SUM(E33:E35)</f>
        <v>85879.992999999988</v>
      </c>
      <c r="F32" s="33">
        <f t="shared" si="39"/>
        <v>74628.555829999998</v>
      </c>
      <c r="G32" s="33">
        <f t="shared" si="39"/>
        <v>74628.555829999998</v>
      </c>
      <c r="H32" s="33">
        <f t="shared" si="30"/>
        <v>81.333352038658887</v>
      </c>
      <c r="I32" s="33">
        <f t="shared" si="31"/>
        <v>86.898651505479279</v>
      </c>
      <c r="J32" s="57">
        <f>SUM(J33:J35)</f>
        <v>6976.9530000000004</v>
      </c>
      <c r="K32" s="57">
        <f t="shared" ref="K32:AG32" si="40">SUM(K33:K35)</f>
        <v>4841.8927100000001</v>
      </c>
      <c r="L32" s="57">
        <f t="shared" si="40"/>
        <v>9601.6389999999992</v>
      </c>
      <c r="M32" s="57">
        <f t="shared" si="40"/>
        <v>7281.5222199999998</v>
      </c>
      <c r="N32" s="57">
        <f t="shared" si="40"/>
        <v>8170.3550000000005</v>
      </c>
      <c r="O32" s="57">
        <f t="shared" si="40"/>
        <v>7576.0594500000007</v>
      </c>
      <c r="P32" s="57">
        <f t="shared" si="40"/>
        <v>8419.9940000000006</v>
      </c>
      <c r="Q32" s="57">
        <f t="shared" si="40"/>
        <v>7427.5041099999999</v>
      </c>
      <c r="R32" s="57">
        <f t="shared" si="40"/>
        <v>8748.4349999999995</v>
      </c>
      <c r="S32" s="57">
        <f t="shared" si="40"/>
        <v>7771.0767999999998</v>
      </c>
      <c r="T32" s="57">
        <f t="shared" si="40"/>
        <v>8875.7129999999997</v>
      </c>
      <c r="U32" s="57">
        <f t="shared" si="40"/>
        <v>7741.35473</v>
      </c>
      <c r="V32" s="57">
        <f t="shared" si="40"/>
        <v>8507.4589999999989</v>
      </c>
      <c r="W32" s="57">
        <f t="shared" si="40"/>
        <v>8409.50317</v>
      </c>
      <c r="X32" s="57">
        <f t="shared" si="40"/>
        <v>9200.1849999999995</v>
      </c>
      <c r="Y32" s="57">
        <f t="shared" si="40"/>
        <v>6952.9791299999997</v>
      </c>
      <c r="Z32" s="57">
        <f t="shared" si="40"/>
        <v>5697.7610000000004</v>
      </c>
      <c r="AA32" s="57">
        <f t="shared" si="40"/>
        <v>5742.9169499999998</v>
      </c>
      <c r="AB32" s="57">
        <f t="shared" si="40"/>
        <v>6149.8329999999996</v>
      </c>
      <c r="AC32" s="57">
        <f t="shared" si="40"/>
        <v>5208.0900600000004</v>
      </c>
      <c r="AD32" s="57">
        <f t="shared" si="40"/>
        <v>5531.6660000000002</v>
      </c>
      <c r="AE32" s="57">
        <f t="shared" si="40"/>
        <v>5675.6565000000001</v>
      </c>
      <c r="AF32" s="57">
        <f t="shared" si="40"/>
        <v>5876.4070000000002</v>
      </c>
      <c r="AG32" s="57">
        <f t="shared" si="40"/>
        <v>0</v>
      </c>
      <c r="AH32" s="61"/>
      <c r="AI32" s="40"/>
    </row>
    <row r="33" spans="1:35" s="45" customFormat="1" ht="170.25" customHeight="1" x14ac:dyDescent="0.25">
      <c r="A33" s="99"/>
      <c r="B33" s="96"/>
      <c r="C33" s="95" t="s">
        <v>29</v>
      </c>
      <c r="D33" s="129">
        <f>SUM(J33,L33,N33,P33,R33,T33,V33,X33,Z33,AB33,AD33,AF33)</f>
        <v>85836.7</v>
      </c>
      <c r="E33" s="129">
        <f t="shared" ref="E33:E35" si="41">J33+L33+N33+P33+R33+T33+V33+X33+Z33+AB33+AD33</f>
        <v>80391.72099999999</v>
      </c>
      <c r="F33" s="129">
        <f>G33</f>
        <v>72339.986799999999</v>
      </c>
      <c r="G33" s="129">
        <f>SUM(K33,M33,O33,Q33,S33,U33,W33,Y33,AA33,AC33,AE33,AG33)</f>
        <v>72339.986799999999</v>
      </c>
      <c r="H33" s="129">
        <v>40.35509670303324</v>
      </c>
      <c r="I33" s="129">
        <f t="shared" si="31"/>
        <v>89.984373888450548</v>
      </c>
      <c r="J33" s="85">
        <v>6525.8620000000001</v>
      </c>
      <c r="K33" s="85">
        <v>4782.0554099999999</v>
      </c>
      <c r="L33" s="85">
        <v>9174.8829999999998</v>
      </c>
      <c r="M33" s="85">
        <v>7168.8729999999996</v>
      </c>
      <c r="N33" s="85">
        <v>7600.6360000000004</v>
      </c>
      <c r="O33" s="85">
        <v>7394.2965000000004</v>
      </c>
      <c r="P33" s="85">
        <v>7916.223</v>
      </c>
      <c r="Q33" s="85">
        <v>7134.0708800000002</v>
      </c>
      <c r="R33" s="85">
        <v>8279.9619999999995</v>
      </c>
      <c r="S33" s="85">
        <v>7500.0541400000002</v>
      </c>
      <c r="T33" s="85">
        <v>8316.7880000000005</v>
      </c>
      <c r="U33" s="85">
        <v>7550.0750399999997</v>
      </c>
      <c r="V33" s="85">
        <v>7902.7079999999996</v>
      </c>
      <c r="W33" s="85">
        <v>8191.7629800000004</v>
      </c>
      <c r="X33" s="85">
        <v>8492.7389999999996</v>
      </c>
      <c r="Y33" s="85">
        <v>6733.3365100000001</v>
      </c>
      <c r="Z33" s="85">
        <v>5267.21</v>
      </c>
      <c r="AA33" s="85">
        <v>5422.0981199999997</v>
      </c>
      <c r="AB33" s="85">
        <v>5770.29</v>
      </c>
      <c r="AC33" s="85">
        <v>4937.4665800000002</v>
      </c>
      <c r="AD33" s="85">
        <v>5144.42</v>
      </c>
      <c r="AE33" s="85">
        <v>5525.8976400000001</v>
      </c>
      <c r="AF33" s="85">
        <v>5444.9790000000003</v>
      </c>
      <c r="AG33" s="85">
        <v>0</v>
      </c>
      <c r="AH33" s="87" t="s">
        <v>59</v>
      </c>
      <c r="AI33" s="40"/>
    </row>
    <row r="34" spans="1:35" s="45" customFormat="1" ht="37.5" customHeight="1" x14ac:dyDescent="0.25">
      <c r="A34" s="99"/>
      <c r="B34" s="96"/>
      <c r="C34" s="97"/>
      <c r="D34" s="130"/>
      <c r="E34" s="130"/>
      <c r="F34" s="130"/>
      <c r="G34" s="130"/>
      <c r="H34" s="130"/>
      <c r="I34" s="130"/>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8"/>
      <c r="AI34" s="40"/>
    </row>
    <row r="35" spans="1:35" s="45" customFormat="1" ht="183" customHeight="1" x14ac:dyDescent="0.25">
      <c r="A35" s="100"/>
      <c r="B35" s="97"/>
      <c r="C35" s="84" t="s">
        <v>30</v>
      </c>
      <c r="D35" s="56">
        <f>SUM(J35,L35,N35,P35,R35,T35,V35,X35,Z35,AB35,AD35,AF35)</f>
        <v>5919.7</v>
      </c>
      <c r="E35" s="56">
        <f t="shared" si="41"/>
        <v>5488.2719999999999</v>
      </c>
      <c r="F35" s="56">
        <f>G35</f>
        <v>2288.5690299999997</v>
      </c>
      <c r="G35" s="56">
        <f>SUM(K35,M35,O35,Q35,S35,U35,W35,Y35,AA35,AC35,AE35,AG35)</f>
        <v>2288.5690299999997</v>
      </c>
      <c r="H35" s="56">
        <f t="shared" si="30"/>
        <v>38.660219774650741</v>
      </c>
      <c r="I35" s="56">
        <f t="shared" ref="I35" si="42">IFERROR(G35/E35*100,0)</f>
        <v>41.699263994204358</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191.27968999999999</v>
      </c>
      <c r="V35" s="58">
        <v>604.75099999999998</v>
      </c>
      <c r="W35" s="58">
        <v>217.74019000000001</v>
      </c>
      <c r="X35" s="58">
        <v>707.44600000000003</v>
      </c>
      <c r="Y35" s="58">
        <v>219.64261999999999</v>
      </c>
      <c r="Z35" s="58">
        <v>430.55099999999999</v>
      </c>
      <c r="AA35" s="58">
        <v>320.81882999999999</v>
      </c>
      <c r="AB35" s="58">
        <v>379.54300000000001</v>
      </c>
      <c r="AC35" s="58">
        <v>270.62347999999997</v>
      </c>
      <c r="AD35" s="58">
        <v>387.24599999999998</v>
      </c>
      <c r="AE35" s="58">
        <v>149.75886</v>
      </c>
      <c r="AF35" s="58">
        <v>431.428</v>
      </c>
      <c r="AG35" s="58">
        <v>0</v>
      </c>
      <c r="AH35" s="30" t="s">
        <v>60</v>
      </c>
      <c r="AI35" s="40"/>
    </row>
    <row r="36" spans="1:35" s="41" customFormat="1" ht="35.25" customHeight="1" x14ac:dyDescent="0.25">
      <c r="A36" s="127"/>
      <c r="B36" s="95" t="s">
        <v>44</v>
      </c>
      <c r="C36" s="32" t="s">
        <v>28</v>
      </c>
      <c r="D36" s="33">
        <f>D37</f>
        <v>212010.70400000003</v>
      </c>
      <c r="E36" s="33">
        <f t="shared" si="37"/>
        <v>191804.14138000002</v>
      </c>
      <c r="F36" s="33">
        <f t="shared" si="37"/>
        <v>159833.18109</v>
      </c>
      <c r="G36" s="33">
        <f t="shared" si="37"/>
        <v>159833.18109</v>
      </c>
      <c r="H36" s="33">
        <f t="shared" si="30"/>
        <v>75.389203504555113</v>
      </c>
      <c r="I36" s="33">
        <f t="shared" si="31"/>
        <v>83.331454649532546</v>
      </c>
      <c r="J36" s="57">
        <f t="shared" ref="J36:AG36" si="43">J37</f>
        <v>10561.147199999999</v>
      </c>
      <c r="K36" s="57">
        <f t="shared" si="43"/>
        <v>4307.4624800000001</v>
      </c>
      <c r="L36" s="57">
        <f t="shared" si="43"/>
        <v>19516.59737</v>
      </c>
      <c r="M36" s="57">
        <f t="shared" si="43"/>
        <v>14918.62653</v>
      </c>
      <c r="N36" s="57">
        <f t="shared" si="43"/>
        <v>19314.02852</v>
      </c>
      <c r="O36" s="57">
        <f t="shared" si="43"/>
        <v>12821.028319999999</v>
      </c>
      <c r="P36" s="57">
        <f t="shared" si="43"/>
        <v>19928.671900000001</v>
      </c>
      <c r="Q36" s="57">
        <f t="shared" si="43"/>
        <v>13880.23818</v>
      </c>
      <c r="R36" s="57">
        <f t="shared" si="43"/>
        <v>19851.77896</v>
      </c>
      <c r="S36" s="57">
        <f t="shared" si="43"/>
        <v>17495.225849999999</v>
      </c>
      <c r="T36" s="57">
        <f t="shared" si="43"/>
        <v>18676.40768</v>
      </c>
      <c r="U36" s="57">
        <f t="shared" si="43"/>
        <v>19514.909380000001</v>
      </c>
      <c r="V36" s="57">
        <f t="shared" si="43"/>
        <v>17361.882180000001</v>
      </c>
      <c r="W36" s="57">
        <f t="shared" si="43"/>
        <v>18961.730479999998</v>
      </c>
      <c r="X36" s="57">
        <f t="shared" si="43"/>
        <v>17611.485369999999</v>
      </c>
      <c r="Y36" s="57">
        <f t="shared" si="43"/>
        <v>12503.490239999999</v>
      </c>
      <c r="Z36" s="57">
        <f t="shared" si="43"/>
        <v>17626.52763</v>
      </c>
      <c r="AA36" s="57">
        <f t="shared" si="43"/>
        <v>11464.63387</v>
      </c>
      <c r="AB36" s="57">
        <f t="shared" si="43"/>
        <v>15345.610420000001</v>
      </c>
      <c r="AC36" s="57">
        <f t="shared" si="43"/>
        <v>12667.99487</v>
      </c>
      <c r="AD36" s="57">
        <f t="shared" si="43"/>
        <v>16010.004150000001</v>
      </c>
      <c r="AE36" s="57">
        <f t="shared" si="43"/>
        <v>21297.840889999999</v>
      </c>
      <c r="AF36" s="57">
        <f t="shared" si="43"/>
        <v>20206.562620000001</v>
      </c>
      <c r="AG36" s="57">
        <f t="shared" si="43"/>
        <v>0</v>
      </c>
      <c r="AH36" s="87" t="s">
        <v>55</v>
      </c>
      <c r="AI36" s="40"/>
    </row>
    <row r="37" spans="1:35" s="45" customFormat="1" ht="42" customHeight="1" x14ac:dyDescent="0.25">
      <c r="A37" s="128"/>
      <c r="B37" s="97"/>
      <c r="C37" s="84" t="s">
        <v>29</v>
      </c>
      <c r="D37" s="56">
        <f>SUM(J37,L37,N37,P37,R37,T37,V37,X37,Z37,AB37,AD37,AF37)</f>
        <v>212010.70400000003</v>
      </c>
      <c r="E37" s="56">
        <f>J37+L37+N37+P37+R37+T37+V37+X37+Z37+AB37+AD37</f>
        <v>191804.14138000002</v>
      </c>
      <c r="F37" s="56">
        <f>G37</f>
        <v>159833.18109</v>
      </c>
      <c r="G37" s="56">
        <f>SUM(K37,M37,O37,Q37,S37,U37,W37,Y37,AA37,AC37,AE37,AG37)</f>
        <v>159833.18109</v>
      </c>
      <c r="H37" s="56">
        <f t="shared" ref="H37" si="44">IFERROR(G37/D37*100,0)</f>
        <v>75.389203504555113</v>
      </c>
      <c r="I37" s="56">
        <f t="shared" si="31"/>
        <v>83.331454649532546</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18676.40768</v>
      </c>
      <c r="U37" s="58">
        <v>19514.909380000001</v>
      </c>
      <c r="V37" s="58">
        <v>17361.882180000001</v>
      </c>
      <c r="W37" s="58">
        <v>18961.730479999998</v>
      </c>
      <c r="X37" s="58">
        <v>17611.485369999999</v>
      </c>
      <c r="Y37" s="58">
        <v>12503.490239999999</v>
      </c>
      <c r="Z37" s="58">
        <v>17626.52763</v>
      </c>
      <c r="AA37" s="58">
        <v>11464.63387</v>
      </c>
      <c r="AB37" s="58">
        <v>15345.610420000001</v>
      </c>
      <c r="AC37" s="58">
        <v>12667.99487</v>
      </c>
      <c r="AD37" s="58">
        <v>16010.004150000001</v>
      </c>
      <c r="AE37" s="58">
        <v>21297.840889999999</v>
      </c>
      <c r="AF37" s="58">
        <v>20206.562620000001</v>
      </c>
      <c r="AG37" s="58">
        <v>0</v>
      </c>
      <c r="AH37" s="88"/>
      <c r="AI37" s="40"/>
    </row>
    <row r="38" spans="1:35" s="41" customFormat="1" ht="35.25" customHeight="1" x14ac:dyDescent="0.25">
      <c r="A38" s="127"/>
      <c r="B38" s="95" t="s">
        <v>45</v>
      </c>
      <c r="C38" s="32" t="s">
        <v>28</v>
      </c>
      <c r="D38" s="33">
        <f>D39</f>
        <v>19845.3</v>
      </c>
      <c r="E38" s="33">
        <f t="shared" si="37"/>
        <v>18408.072799999998</v>
      </c>
      <c r="F38" s="33">
        <f t="shared" si="37"/>
        <v>6235.5139499999996</v>
      </c>
      <c r="G38" s="33">
        <f t="shared" si="37"/>
        <v>6235.5139499999996</v>
      </c>
      <c r="H38" s="33">
        <f t="shared" si="30"/>
        <v>31.420608154071743</v>
      </c>
      <c r="I38" s="33">
        <f t="shared" si="31"/>
        <v>33.873801009739594</v>
      </c>
      <c r="J38" s="57">
        <f t="shared" ref="J38:AG38" si="45">J39</f>
        <v>0</v>
      </c>
      <c r="K38" s="57">
        <f t="shared" si="45"/>
        <v>0</v>
      </c>
      <c r="L38" s="57">
        <f t="shared" si="45"/>
        <v>0</v>
      </c>
      <c r="M38" s="57">
        <f t="shared" si="45"/>
        <v>0</v>
      </c>
      <c r="N38" s="57">
        <f t="shared" si="45"/>
        <v>2247.1214</v>
      </c>
      <c r="O38" s="57">
        <f t="shared" si="45"/>
        <v>0</v>
      </c>
      <c r="P38" s="57">
        <f t="shared" si="45"/>
        <v>2034.9349999999999</v>
      </c>
      <c r="Q38" s="57">
        <f t="shared" si="45"/>
        <v>0</v>
      </c>
      <c r="R38" s="57">
        <f t="shared" si="45"/>
        <v>2015.3340000000001</v>
      </c>
      <c r="S38" s="57">
        <f t="shared" si="45"/>
        <v>0</v>
      </c>
      <c r="T38" s="57">
        <f t="shared" si="45"/>
        <v>1929.4649999999999</v>
      </c>
      <c r="U38" s="57">
        <f t="shared" si="45"/>
        <v>206.43394000000001</v>
      </c>
      <c r="V38" s="57">
        <f t="shared" si="45"/>
        <v>2090.1941999999999</v>
      </c>
      <c r="W38" s="57">
        <f t="shared" si="45"/>
        <v>965.28301999999996</v>
      </c>
      <c r="X38" s="57">
        <f t="shared" si="45"/>
        <v>1852.7139999999999</v>
      </c>
      <c r="Y38" s="57">
        <f t="shared" si="45"/>
        <v>739.92163000000005</v>
      </c>
      <c r="Z38" s="57">
        <f t="shared" si="45"/>
        <v>2067.6640000000002</v>
      </c>
      <c r="AA38" s="57">
        <f t="shared" si="45"/>
        <v>1094.9828600000001</v>
      </c>
      <c r="AB38" s="57">
        <f t="shared" si="45"/>
        <v>2138.6640000000002</v>
      </c>
      <c r="AC38" s="57">
        <f t="shared" si="45"/>
        <v>1554.6215</v>
      </c>
      <c r="AD38" s="57">
        <f t="shared" si="45"/>
        <v>2031.9811999999999</v>
      </c>
      <c r="AE38" s="57">
        <f t="shared" si="45"/>
        <v>1674.271</v>
      </c>
      <c r="AF38" s="57">
        <f t="shared" si="45"/>
        <v>1437.2272</v>
      </c>
      <c r="AG38" s="57">
        <f t="shared" si="45"/>
        <v>0</v>
      </c>
      <c r="AH38" s="87" t="s">
        <v>52</v>
      </c>
      <c r="AI38" s="40"/>
    </row>
    <row r="39" spans="1:35" s="45" customFormat="1" ht="42" customHeight="1" x14ac:dyDescent="0.25">
      <c r="A39" s="128"/>
      <c r="B39" s="97"/>
      <c r="C39" s="84" t="s">
        <v>29</v>
      </c>
      <c r="D39" s="56">
        <f>SUM(J39,L39,N39,P39,R39,T39,V39,X39,Z39,AB39,AD39,AF39)</f>
        <v>19845.3</v>
      </c>
      <c r="E39" s="56">
        <f>J39+L39+N39+P39+R39+T39+V39+X39+Z39+AB39+AD39</f>
        <v>18408.072799999998</v>
      </c>
      <c r="F39" s="56">
        <f>G39</f>
        <v>6235.5139499999996</v>
      </c>
      <c r="G39" s="56">
        <f>SUM(K39,M39,O39,Q39,S39,U39,W39,Y39,AA39,AC39,AE39,AG39)</f>
        <v>6235.5139499999996</v>
      </c>
      <c r="H39" s="56">
        <f t="shared" si="30"/>
        <v>31.420608154071743</v>
      </c>
      <c r="I39" s="56">
        <f t="shared" si="31"/>
        <v>33.873801009739594</v>
      </c>
      <c r="J39" s="58">
        <v>0</v>
      </c>
      <c r="K39" s="58">
        <v>0</v>
      </c>
      <c r="L39" s="58">
        <v>0</v>
      </c>
      <c r="M39" s="58">
        <v>0</v>
      </c>
      <c r="N39" s="58">
        <v>2247.1214</v>
      </c>
      <c r="O39" s="58">
        <v>0</v>
      </c>
      <c r="P39" s="58">
        <v>2034.9349999999999</v>
      </c>
      <c r="Q39" s="58">
        <v>0</v>
      </c>
      <c r="R39" s="58">
        <v>2015.3340000000001</v>
      </c>
      <c r="S39" s="58">
        <v>0</v>
      </c>
      <c r="T39" s="58">
        <v>1929.4649999999999</v>
      </c>
      <c r="U39" s="58">
        <v>206.43394000000001</v>
      </c>
      <c r="V39" s="58">
        <v>2090.1941999999999</v>
      </c>
      <c r="W39" s="58">
        <v>965.28301999999996</v>
      </c>
      <c r="X39" s="58">
        <v>1852.7139999999999</v>
      </c>
      <c r="Y39" s="58">
        <v>739.92163000000005</v>
      </c>
      <c r="Z39" s="58">
        <v>2067.6640000000002</v>
      </c>
      <c r="AA39" s="58">
        <v>1094.9828600000001</v>
      </c>
      <c r="AB39" s="58">
        <v>2138.6640000000002</v>
      </c>
      <c r="AC39" s="58">
        <v>1554.6215</v>
      </c>
      <c r="AD39" s="58">
        <v>2031.9811999999999</v>
      </c>
      <c r="AE39" s="35">
        <v>1674.271</v>
      </c>
      <c r="AF39" s="58">
        <v>1437.2272</v>
      </c>
      <c r="AG39" s="58">
        <v>0</v>
      </c>
      <c r="AH39" s="88"/>
      <c r="AI39" s="40"/>
    </row>
    <row r="40" spans="1:35" x14ac:dyDescent="0.25">
      <c r="B40" s="59"/>
      <c r="C40" s="60"/>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row>
    <row r="41" spans="1:35" ht="15.75" x14ac:dyDescent="0.25">
      <c r="B41" s="66" t="s">
        <v>53</v>
      </c>
      <c r="C41" s="60"/>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row>
    <row r="42" spans="1:35" ht="15.75" x14ac:dyDescent="0.25">
      <c r="B42" s="66" t="s">
        <v>54</v>
      </c>
      <c r="C42" s="60"/>
      <c r="D42" s="62"/>
      <c r="E42" s="62"/>
      <c r="F42" s="62"/>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row>
    <row r="43" spans="1:35" ht="15.75" x14ac:dyDescent="0.25">
      <c r="B43" s="66"/>
      <c r="C43" s="60"/>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row>
    <row r="44" spans="1:35" x14ac:dyDescent="0.25">
      <c r="B44" s="59"/>
      <c r="C44" s="60"/>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row>
    <row r="45" spans="1:35" x14ac:dyDescent="0.25">
      <c r="B45" s="59"/>
      <c r="C45" s="60"/>
      <c r="D45" s="59"/>
      <c r="E45" s="62"/>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row>
    <row r="46" spans="1:35" x14ac:dyDescent="0.25">
      <c r="B46" s="59"/>
      <c r="C46" s="60"/>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row>
    <row r="47" spans="1:35" x14ac:dyDescent="0.25">
      <c r="B47" s="59"/>
      <c r="C47" s="60"/>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row>
    <row r="48" spans="1:35" x14ac:dyDescent="0.25">
      <c r="B48" s="59"/>
      <c r="C48" s="60"/>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row>
    <row r="49" spans="2:34" x14ac:dyDescent="0.25">
      <c r="B49" s="59"/>
      <c r="C49" s="60"/>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row>
    <row r="50" spans="2:34" x14ac:dyDescent="0.25">
      <c r="B50" s="59"/>
      <c r="C50" s="60"/>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row>
    <row r="51" spans="2:34" x14ac:dyDescent="0.25">
      <c r="B51" s="59"/>
      <c r="C51" s="60"/>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row>
    <row r="52" spans="2:34" x14ac:dyDescent="0.25">
      <c r="B52" s="59"/>
      <c r="C52" s="60"/>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row>
    <row r="53" spans="2:34" x14ac:dyDescent="0.25">
      <c r="B53" s="59"/>
      <c r="C53" s="60"/>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row>
    <row r="54" spans="2:34" x14ac:dyDescent="0.25">
      <c r="B54" s="59"/>
      <c r="C54" s="6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row>
    <row r="55" spans="2:34" x14ac:dyDescent="0.25">
      <c r="B55" s="59"/>
      <c r="C55" s="60"/>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row>
    <row r="56" spans="2:34" x14ac:dyDescent="0.25">
      <c r="B56" s="59"/>
      <c r="C56" s="60"/>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row>
    <row r="57" spans="2:34" x14ac:dyDescent="0.25">
      <c r="B57" s="59"/>
      <c r="C57" s="60"/>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pans="2:34" x14ac:dyDescent="0.25">
      <c r="B58" s="59"/>
      <c r="C58" s="60"/>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row>
    <row r="59" spans="2:34" x14ac:dyDescent="0.25">
      <c r="B59" s="59"/>
      <c r="C59" s="60"/>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row>
    <row r="60" spans="2:34" x14ac:dyDescent="0.25">
      <c r="B60" s="59"/>
      <c r="C60" s="60"/>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row>
    <row r="61" spans="2:34" x14ac:dyDescent="0.25">
      <c r="B61" s="59"/>
      <c r="C61" s="60"/>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2:34" x14ac:dyDescent="0.25">
      <c r="B62" s="59"/>
      <c r="C62" s="60"/>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row>
    <row r="63" spans="2:34" x14ac:dyDescent="0.25">
      <c r="B63" s="59"/>
      <c r="C63" s="60"/>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row>
    <row r="64" spans="2:34" x14ac:dyDescent="0.25">
      <c r="B64" s="59"/>
      <c r="C64" s="60"/>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row>
    <row r="65" spans="2:33" x14ac:dyDescent="0.25">
      <c r="B65" s="59"/>
      <c r="C65" s="60"/>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2:33" x14ac:dyDescent="0.25">
      <c r="B66" s="59"/>
      <c r="C66" s="60"/>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2:33" x14ac:dyDescent="0.25">
      <c r="B67" s="59"/>
      <c r="C67" s="60"/>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2:33" x14ac:dyDescent="0.25">
      <c r="B68" s="59"/>
      <c r="C68" s="60"/>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2:33" x14ac:dyDescent="0.25">
      <c r="B69" s="59"/>
      <c r="C69" s="60"/>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row>
    <row r="70" spans="2:33" x14ac:dyDescent="0.25">
      <c r="B70" s="59"/>
      <c r="C70" s="60"/>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2:33" x14ac:dyDescent="0.25">
      <c r="B71" s="59"/>
      <c r="C71" s="60"/>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2:33" x14ac:dyDescent="0.25">
      <c r="B72" s="59"/>
      <c r="C72" s="60"/>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row>
    <row r="73" spans="2:33" x14ac:dyDescent="0.25">
      <c r="B73" s="59"/>
      <c r="C73" s="60"/>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2:33" x14ac:dyDescent="0.25">
      <c r="B74" s="59"/>
      <c r="C74" s="60"/>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2:33" x14ac:dyDescent="0.25">
      <c r="B75" s="59"/>
      <c r="C75" s="60"/>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2:33" x14ac:dyDescent="0.25">
      <c r="B76" s="59"/>
      <c r="C76" s="60"/>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2:33" x14ac:dyDescent="0.25">
      <c r="B77" s="59"/>
      <c r="C77" s="60"/>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2:33" x14ac:dyDescent="0.25">
      <c r="B78" s="59"/>
      <c r="C78" s="60"/>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row>
    <row r="79" spans="2:33" x14ac:dyDescent="0.25">
      <c r="B79" s="59"/>
      <c r="C79" s="60"/>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row>
    <row r="80" spans="2:33" x14ac:dyDescent="0.25">
      <c r="B80" s="59"/>
      <c r="C80" s="60"/>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sheetData>
  <mergeCells count="87">
    <mergeCell ref="I33:I34"/>
    <mergeCell ref="H33:H34"/>
    <mergeCell ref="G33:G34"/>
    <mergeCell ref="N33:N34"/>
    <mergeCell ref="M33:M34"/>
    <mergeCell ref="L33:L34"/>
    <mergeCell ref="K33:K34"/>
    <mergeCell ref="J33:J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O33:O34"/>
    <mergeCell ref="X33:X34"/>
    <mergeCell ref="W33:W34"/>
    <mergeCell ref="V33:V34"/>
    <mergeCell ref="U33:U34"/>
  </mergeCells>
  <pageMargins left="0.70866141732283472" right="0.70866141732283472" top="0.74803149606299213" bottom="0.74803149606299213" header="0.31496062992125984" footer="0.31496062992125984"/>
  <pageSetup paperSize="9" scale="1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3"/>
      <c r="D2" s="133"/>
      <c r="E2" s="133"/>
      <c r="F2" s="133"/>
      <c r="G2" s="133"/>
      <c r="H2" s="133"/>
      <c r="I2" s="133"/>
      <c r="J2" s="133"/>
      <c r="K2" s="133"/>
      <c r="L2" s="133"/>
      <c r="M2" s="133"/>
      <c r="N2" s="133"/>
      <c r="O2" s="133"/>
      <c r="P2" s="133"/>
      <c r="Q2" s="133"/>
      <c r="R2" s="133"/>
      <c r="S2" s="133"/>
      <c r="T2" s="9"/>
      <c r="U2" s="9"/>
      <c r="V2" s="9"/>
      <c r="W2" s="9"/>
      <c r="X2" s="9"/>
      <c r="Y2" s="9"/>
      <c r="Z2" s="9"/>
      <c r="AA2" s="9"/>
      <c r="AB2" s="9"/>
      <c r="AC2" s="9"/>
      <c r="AD2" s="9"/>
      <c r="AE2" s="9"/>
      <c r="AF2" s="9"/>
      <c r="AG2" s="9"/>
      <c r="AH2" s="9"/>
    </row>
    <row r="3" spans="1:34" ht="15.75" x14ac:dyDescent="0.25">
      <c r="A3" s="8"/>
      <c r="B3" s="11"/>
      <c r="C3" s="134"/>
      <c r="D3" s="134"/>
      <c r="E3" s="134"/>
      <c r="F3" s="134"/>
      <c r="G3" s="134"/>
      <c r="H3" s="134"/>
      <c r="I3" s="134"/>
      <c r="J3" s="134"/>
      <c r="K3" s="134"/>
      <c r="L3" s="134"/>
      <c r="M3" s="134"/>
      <c r="N3" s="134"/>
      <c r="O3" s="134"/>
      <c r="P3" s="134"/>
      <c r="Q3" s="134"/>
      <c r="R3" s="134"/>
      <c r="S3" s="134"/>
      <c r="T3" s="12"/>
      <c r="U3" s="12"/>
      <c r="V3" s="12"/>
      <c r="W3" s="12"/>
      <c r="X3" s="12"/>
      <c r="Y3" s="12"/>
      <c r="Z3" s="12"/>
      <c r="AA3" s="12"/>
      <c r="AB3" s="12"/>
      <c r="AC3" s="12"/>
      <c r="AD3" s="13"/>
      <c r="AE3" s="13"/>
      <c r="AF3" s="13"/>
      <c r="AG3" s="13"/>
      <c r="AH3" s="14"/>
    </row>
    <row r="4" spans="1:34" x14ac:dyDescent="0.25">
      <c r="A4" s="135"/>
      <c r="B4" s="138"/>
      <c r="C4" s="138"/>
      <c r="D4" s="141"/>
      <c r="E4" s="141"/>
      <c r="F4" s="141"/>
      <c r="G4" s="141"/>
      <c r="H4" s="143"/>
      <c r="I4" s="144"/>
      <c r="J4" s="143"/>
      <c r="K4" s="144"/>
      <c r="L4" s="143"/>
      <c r="M4" s="144"/>
      <c r="N4" s="143"/>
      <c r="O4" s="144"/>
      <c r="P4" s="143"/>
      <c r="Q4" s="144"/>
      <c r="R4" s="143"/>
      <c r="S4" s="144"/>
      <c r="T4" s="143"/>
      <c r="U4" s="144"/>
      <c r="V4" s="143"/>
      <c r="W4" s="144"/>
      <c r="X4" s="143"/>
      <c r="Y4" s="144"/>
      <c r="Z4" s="143"/>
      <c r="AA4" s="144"/>
      <c r="AB4" s="143"/>
      <c r="AC4" s="144"/>
      <c r="AD4" s="143"/>
      <c r="AE4" s="144"/>
      <c r="AF4" s="143"/>
      <c r="AG4" s="144"/>
      <c r="AH4" s="154"/>
    </row>
    <row r="5" spans="1:34" x14ac:dyDescent="0.25">
      <c r="A5" s="136"/>
      <c r="B5" s="139"/>
      <c r="C5" s="139"/>
      <c r="D5" s="142"/>
      <c r="E5" s="142"/>
      <c r="F5" s="142"/>
      <c r="G5" s="142"/>
      <c r="H5" s="145"/>
      <c r="I5" s="146"/>
      <c r="J5" s="145"/>
      <c r="K5" s="146"/>
      <c r="L5" s="145"/>
      <c r="M5" s="146"/>
      <c r="N5" s="145"/>
      <c r="O5" s="146"/>
      <c r="P5" s="145"/>
      <c r="Q5" s="146"/>
      <c r="R5" s="145"/>
      <c r="S5" s="146"/>
      <c r="T5" s="145"/>
      <c r="U5" s="146"/>
      <c r="V5" s="145"/>
      <c r="W5" s="146"/>
      <c r="X5" s="145"/>
      <c r="Y5" s="146"/>
      <c r="Z5" s="145"/>
      <c r="AA5" s="146"/>
      <c r="AB5" s="145"/>
      <c r="AC5" s="146"/>
      <c r="AD5" s="145"/>
      <c r="AE5" s="146"/>
      <c r="AF5" s="145"/>
      <c r="AG5" s="146"/>
      <c r="AH5" s="155"/>
    </row>
    <row r="6" spans="1:34" ht="15.75" x14ac:dyDescent="0.25">
      <c r="A6" s="137"/>
      <c r="B6" s="140"/>
      <c r="C6" s="140"/>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6"/>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7"/>
      <c r="B8" s="154"/>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8"/>
      <c r="B9" s="155"/>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9"/>
      <c r="B10" s="156"/>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24"/>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6"/>
      <c r="AH11" s="30"/>
    </row>
    <row r="12" spans="1:34" ht="15.75" x14ac:dyDescent="0.25">
      <c r="A12" s="157"/>
      <c r="B12" s="154"/>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60"/>
    </row>
    <row r="13" spans="1:34" ht="15.75" x14ac:dyDescent="0.25">
      <c r="A13" s="158"/>
      <c r="B13" s="155"/>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61"/>
    </row>
    <row r="14" spans="1:34" ht="15.75" x14ac:dyDescent="0.25">
      <c r="A14" s="55"/>
      <c r="B14" s="156"/>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61"/>
    </row>
    <row r="15" spans="1:34" ht="15.75" x14ac:dyDescent="0.25">
      <c r="A15" s="150"/>
      <c r="B15" s="163"/>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61"/>
    </row>
    <row r="16" spans="1:34" ht="15.75" x14ac:dyDescent="0.25">
      <c r="A16" s="151"/>
      <c r="B16" s="164"/>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61"/>
    </row>
    <row r="17" spans="1:34" ht="15.75" x14ac:dyDescent="0.25">
      <c r="A17" s="54"/>
      <c r="B17" s="165"/>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2"/>
    </row>
    <row r="18" spans="1:34" ht="15.75" x14ac:dyDescent="0.25">
      <c r="A18" s="29"/>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6"/>
      <c r="AH18" s="46"/>
    </row>
    <row r="19" spans="1:34" ht="15.75" x14ac:dyDescent="0.25">
      <c r="A19" s="157"/>
      <c r="B19" s="154"/>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7"/>
    </row>
    <row r="20" spans="1:34" ht="15.75" x14ac:dyDescent="0.25">
      <c r="A20" s="159"/>
      <c r="B20" s="156"/>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8"/>
    </row>
    <row r="21" spans="1:34" ht="15.75" x14ac:dyDescent="0.25">
      <c r="A21" s="150"/>
      <c r="B21" s="152"/>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8"/>
    </row>
    <row r="22" spans="1:34" ht="15.75" x14ac:dyDescent="0.25">
      <c r="A22" s="151"/>
      <c r="B22" s="153"/>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9"/>
    </row>
    <row r="23" spans="1:34" ht="15.75" x14ac:dyDescent="0.25">
      <c r="A23" s="51"/>
      <c r="B23" s="12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6"/>
      <c r="AH23" s="52"/>
    </row>
    <row r="24" spans="1:34" ht="15.75" x14ac:dyDescent="0.25">
      <c r="A24" s="157"/>
      <c r="B24" s="154"/>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9"/>
      <c r="B25" s="156"/>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50"/>
      <c r="B26" s="163"/>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51"/>
      <c r="B27" s="165"/>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6"/>
      <c r="B28" s="163"/>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7"/>
      <c r="B29" s="165"/>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50"/>
      <c r="B30" s="163"/>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7"/>
    </row>
    <row r="31" spans="1:34" ht="15.75" x14ac:dyDescent="0.25">
      <c r="A31" s="151"/>
      <c r="B31" s="165"/>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9"/>
    </row>
    <row r="32" spans="1:34" ht="15.75" x14ac:dyDescent="0.25">
      <c r="A32" s="150"/>
      <c r="B32" s="152"/>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51"/>
      <c r="B33" s="153"/>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ноябрь</vt:lpstr>
      <vt:lpstr>Лист1</vt:lpstr>
      <vt:lpstr>ноябрь!Заголовки_для_печати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2025-12-08T07:28:24Z</dcterms:modified>
</cp:coreProperties>
</file>