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I26" i="1" s="1"/>
  <c r="F26" i="1"/>
  <c r="E26" i="1"/>
  <c r="D26" i="1"/>
  <c r="G25" i="1"/>
  <c r="F25" i="1"/>
  <c r="E25" i="1"/>
  <c r="E24" i="1" s="1"/>
  <c r="D25" i="1"/>
  <c r="H25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G24" i="1"/>
  <c r="F24" i="1"/>
  <c r="G22" i="1"/>
  <c r="F22" i="1" s="1"/>
  <c r="F21" i="1" s="1"/>
  <c r="E22" i="1"/>
  <c r="E21" i="1" s="1"/>
  <c r="D22" i="1"/>
  <c r="H22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D21" i="1" s="1"/>
  <c r="G21" i="1"/>
  <c r="G20" i="1"/>
  <c r="F20" i="1" s="1"/>
  <c r="E20" i="1"/>
  <c r="E19" i="1" s="1"/>
  <c r="D20" i="1"/>
  <c r="H20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9" i="1"/>
  <c r="G18" i="1"/>
  <c r="F18" i="1" s="1"/>
  <c r="E18" i="1"/>
  <c r="E17" i="1" s="1"/>
  <c r="D18" i="1"/>
  <c r="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7" i="1"/>
  <c r="G16" i="1"/>
  <c r="F16" i="1" s="1"/>
  <c r="E16" i="1"/>
  <c r="E13" i="1" s="1"/>
  <c r="D16" i="1"/>
  <c r="H16" i="1" s="1"/>
  <c r="G15" i="1"/>
  <c r="I15" i="1" s="1"/>
  <c r="F15" i="1"/>
  <c r="F9" i="1" s="1"/>
  <c r="E15" i="1"/>
  <c r="D15" i="1"/>
  <c r="G14" i="1"/>
  <c r="F14" i="1" s="1"/>
  <c r="E14" i="1"/>
  <c r="I14" i="1" s="1"/>
  <c r="D14" i="1"/>
  <c r="H14" i="1" s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E11" i="1"/>
  <c r="I11" i="1" s="1"/>
  <c r="D11" i="1"/>
  <c r="H11" i="1" s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D10" i="1" s="1"/>
  <c r="G10" i="1"/>
  <c r="AG9" i="1"/>
  <c r="AG8" i="1" s="1"/>
  <c r="AF9" i="1"/>
  <c r="AF8" i="1" s="1"/>
  <c r="AE9" i="1"/>
  <c r="AD9" i="1"/>
  <c r="AC9" i="1"/>
  <c r="AC8" i="1" s="1"/>
  <c r="AB9" i="1"/>
  <c r="AB8" i="1" s="1"/>
  <c r="AA9" i="1"/>
  <c r="Z9" i="1"/>
  <c r="Y9" i="1"/>
  <c r="Y8" i="1" s="1"/>
  <c r="X9" i="1"/>
  <c r="X8" i="1" s="1"/>
  <c r="W9" i="1"/>
  <c r="V9" i="1"/>
  <c r="U9" i="1"/>
  <c r="U8" i="1" s="1"/>
  <c r="T9" i="1"/>
  <c r="T8" i="1" s="1"/>
  <c r="S9" i="1"/>
  <c r="R9" i="1"/>
  <c r="Q9" i="1"/>
  <c r="Q8" i="1" s="1"/>
  <c r="P9" i="1"/>
  <c r="P8" i="1" s="1"/>
  <c r="O9" i="1"/>
  <c r="N9" i="1"/>
  <c r="M9" i="1"/>
  <c r="M8" i="1" s="1"/>
  <c r="L9" i="1"/>
  <c r="L8" i="1" s="1"/>
  <c r="K9" i="1"/>
  <c r="J9" i="1"/>
  <c r="G9" i="1"/>
  <c r="E9" i="1"/>
  <c r="D9" i="1"/>
  <c r="H9" i="1" s="1"/>
  <c r="AE8" i="1"/>
  <c r="AD8" i="1"/>
  <c r="AA8" i="1"/>
  <c r="Z8" i="1"/>
  <c r="W8" i="1"/>
  <c r="V8" i="1"/>
  <c r="S8" i="1"/>
  <c r="R8" i="1"/>
  <c r="O8" i="1"/>
  <c r="N8" i="1"/>
  <c r="K8" i="1"/>
  <c r="J8" i="1"/>
  <c r="G8" i="1"/>
  <c r="F13" i="1" l="1"/>
  <c r="F11" i="1"/>
  <c r="F8" i="1" s="1"/>
  <c r="F10" i="1"/>
  <c r="F19" i="1"/>
  <c r="F17" i="1" s="1"/>
  <c r="I17" i="1"/>
  <c r="I19" i="1"/>
  <c r="I21" i="1"/>
  <c r="I10" i="1"/>
  <c r="I13" i="1"/>
  <c r="I24" i="1"/>
  <c r="I16" i="1"/>
  <c r="I18" i="1"/>
  <c r="I20" i="1"/>
  <c r="I25" i="1"/>
  <c r="D8" i="1"/>
  <c r="H8" i="1"/>
  <c r="H10" i="1"/>
  <c r="D13" i="1"/>
  <c r="H13" i="1"/>
  <c r="H15" i="1"/>
  <c r="D17" i="1"/>
  <c r="H17" i="1" s="1"/>
  <c r="D19" i="1"/>
  <c r="H19" i="1"/>
  <c r="H21" i="1"/>
  <c r="D24" i="1"/>
  <c r="H24" i="1"/>
  <c r="H26" i="1"/>
  <c r="I9" i="1"/>
  <c r="I22" i="1"/>
  <c r="E10" i="1"/>
  <c r="E8" i="1" s="1"/>
  <c r="I8" i="1" s="1"/>
</calcChain>
</file>

<file path=xl/comments1.xml><?xml version="1.0" encoding="utf-8"?>
<comments xmlns="http://schemas.openxmlformats.org/spreadsheetml/2006/main">
  <authors>
    <author>Автор</author>
  </authors>
  <commentList>
    <comment ref="B24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<sst xmlns="http://schemas.openxmlformats.org/spreadsheetml/2006/main" count="84" uniqueCount="48">
  <si>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</si>
  <si>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</si>
  <si>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</si>
  <si>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</si>
  <si>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</si>
  <si>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</si>
  <si>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</si>
  <si>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</si>
  <si>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</si>
  <si>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</si>
  <si>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</si>
  <si>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</si>
  <si>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</si>
  <si>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</si>
  <si>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</si>
  <si>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</si>
  <si>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</si>
  <si>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</si>
  <si>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</si>
  <si>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</si>
  <si>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</si>
  <si>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</si>
  <si>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</si>
  <si>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</si>
  <si>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</si>
  <si>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</si>
  <si>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</si>
  <si>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</si>
  <si>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</si>
  <si>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</si>
  <si>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</si>
  <si>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</si>
  <si>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</si>
  <si>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</si>
  <si>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</si>
  <si>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 xml:space="preserve"> 1.1</t>
  </si>
  <si>
    <t xml:space="preserve"> 1.2</t>
  </si>
  <si>
    <t>1.Муниципальный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 год.
2. Размещен эектронный запрос котировок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 . Контракт на стадии подписания сторонами.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</si>
  <si>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</si>
  <si>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</si>
  <si>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</si>
  <si>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30.09.2024-02.12.2024; II - этап 15.05.2025-25.08.2025
2. Муниципальный контракт № 0187300013725000012 от 26.03.2025 на выполнение работ по благоустройству объекта "Парк Первопроходцев в городе Когалыме" (2 этап)
-цена контракта 298 000,00 тыс.руб.
- сроки вполнения работ: 25.08.2025 года.
- ведется выполнение работ
3.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4. Контракт № 1/Л от 01.04.2025 (функции заказчика переданы 03.04.2025) на выполнение работ по благоустройству объекта "Парк Первопроходцев в городе Когалыме" (3 этап)
- цена контракта 99 000 тыс.руб. ( выплачен аванс 70%)
- сроки выполнения работ: 25.08.2025                          5. Муниципальный контракт № 0187300013725000024 от 26.03.2025 на выполнение работ по благоустройству объекта "Экотропа в городе Когалыме"
- цена контракта: 89 000,00 тыс.руб.
- сроки выполнения работ: 15.08.2025 г.</t>
  </si>
  <si>
    <t>ПК 1.1</t>
  </si>
  <si>
    <t xml:space="preserve">Муниципальный проект «Сквер вблизи СК «Олимп» </t>
  </si>
  <si>
    <t>Ведется подготовка аукционной документации.</t>
  </si>
  <si>
    <t>Комплекс процессных мероприятий «Благоустройство городских территорий в городе
Когалыме»/ Оформление улиц города Когалыма к Юбилею (установка памятников, скамеек и малых
архитектурных форм)/Выполнение работ по благоустройству дворовых территорий/
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Когалыме/ Выполнение работ по благоустройству общественных пространств (ремонт тротуаров, перенос
рекламной конструкции, ремонт объекта «Архитектурная композиция «Жемчужина»)</t>
  </si>
  <si>
    <t>1.Муниципальный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 год.
2. Муниципальный контракт № 0387300043825000003 от 04.04.2025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976,00 тыс.руб
- срок выполнения работ: 11.06.2025.</t>
  </si>
  <si>
    <t xml:space="preserve">Комплекс процессных мероприятий «Участие объектов благоустройства в конкурсных
мероприятиях»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</si>
</sst>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 wrapText="1"/>
    </xf>
    <xf numFmtId="0" fontId="9" fillId="0" borderId="9" xfId="1" applyFont="1" applyBorder="1" applyAlignment="1" applyProtection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6"/>
  <sheetViews>
    <sheetView tabSelected="1" topLeftCell="A22" workbookViewId="0">
      <selection sqref="A1:XFD1048576"/>
    </sheetView>
  </sheetViews>
  <sheetFormatPr defaultColWidth="9.140625" defaultRowHeight="15.75" x14ac:dyDescent="0.25"/>
  <cols>
    <col min="1" max="1" width="9.85546875" style="55" customWidth="1"/>
    <col min="2" max="2" width="42.140625" style="55" customWidth="1"/>
    <col min="3" max="3" width="18.5703125" style="56" customWidth="1"/>
    <col min="4" max="4" width="18" style="55" customWidth="1"/>
    <col min="5" max="5" width="14.7109375" style="55" customWidth="1"/>
    <col min="6" max="6" width="15" style="55" customWidth="1"/>
    <col min="7" max="7" width="13.85546875" style="55" customWidth="1"/>
    <col min="8" max="8" width="12.140625" style="55" customWidth="1"/>
    <col min="9" max="9" width="10.85546875" style="55" customWidth="1"/>
    <col min="10" max="10" width="14.28515625" style="55" customWidth="1"/>
    <col min="11" max="11" width="13.5703125" style="55" customWidth="1"/>
    <col min="12" max="12" width="13.85546875" style="55" customWidth="1"/>
    <col min="13" max="13" width="13" style="55" customWidth="1"/>
    <col min="14" max="14" width="13.42578125" style="55" customWidth="1"/>
    <col min="15" max="15" width="11.5703125" style="55" customWidth="1"/>
    <col min="16" max="16" width="13.42578125" style="55" customWidth="1"/>
    <col min="17" max="17" width="11.5703125" style="55" customWidth="1"/>
    <col min="18" max="18" width="13" style="55" customWidth="1"/>
    <col min="19" max="19" width="11.5703125" style="55" customWidth="1"/>
    <col min="20" max="20" width="13" style="55" customWidth="1"/>
    <col min="21" max="21" width="11.5703125" style="55" customWidth="1"/>
    <col min="22" max="22" width="14.28515625" style="55" customWidth="1"/>
    <col min="23" max="23" width="11.5703125" style="55" customWidth="1"/>
    <col min="24" max="24" width="13.5703125" style="55" customWidth="1"/>
    <col min="25" max="25" width="11.5703125" style="55" customWidth="1"/>
    <col min="26" max="26" width="16.140625" style="55" customWidth="1"/>
    <col min="27" max="27" width="11.5703125" style="55" customWidth="1"/>
    <col min="28" max="28" width="14.85546875" style="55" customWidth="1"/>
    <col min="29" max="29" width="11.5703125" style="55" customWidth="1"/>
    <col min="30" max="30" width="13.42578125" style="55" customWidth="1"/>
    <col min="31" max="33" width="11.5703125" style="55" customWidth="1"/>
    <col min="34" max="34" width="38.5703125" style="55" customWidth="1"/>
    <col min="35" max="16384" width="9.140625" style="55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86" t="s">
        <v>0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36.75" customHeight="1" x14ac:dyDescent="0.25">
      <c r="C3" s="87" t="s">
        <v>1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88" t="s">
        <v>3</v>
      </c>
      <c r="B4" s="91" t="s">
        <v>4</v>
      </c>
      <c r="C4" s="91" t="s">
        <v>5</v>
      </c>
      <c r="D4" s="94" t="s">
        <v>6</v>
      </c>
      <c r="E4" s="94" t="s">
        <v>6</v>
      </c>
      <c r="F4" s="94" t="s">
        <v>7</v>
      </c>
      <c r="G4" s="94" t="s">
        <v>8</v>
      </c>
      <c r="H4" s="82" t="s">
        <v>9</v>
      </c>
      <c r="I4" s="83"/>
      <c r="J4" s="82" t="s">
        <v>10</v>
      </c>
      <c r="K4" s="83"/>
      <c r="L4" s="82" t="s">
        <v>11</v>
      </c>
      <c r="M4" s="83"/>
      <c r="N4" s="82" t="s">
        <v>12</v>
      </c>
      <c r="O4" s="83"/>
      <c r="P4" s="82" t="s">
        <v>13</v>
      </c>
      <c r="Q4" s="83"/>
      <c r="R4" s="82" t="s">
        <v>14</v>
      </c>
      <c r="S4" s="83"/>
      <c r="T4" s="82" t="s">
        <v>15</v>
      </c>
      <c r="U4" s="83"/>
      <c r="V4" s="82" t="s">
        <v>16</v>
      </c>
      <c r="W4" s="83"/>
      <c r="X4" s="82" t="s">
        <v>17</v>
      </c>
      <c r="Y4" s="83"/>
      <c r="Z4" s="82" t="s">
        <v>18</v>
      </c>
      <c r="AA4" s="83"/>
      <c r="AB4" s="82" t="s">
        <v>19</v>
      </c>
      <c r="AC4" s="83"/>
      <c r="AD4" s="82" t="s">
        <v>20</v>
      </c>
      <c r="AE4" s="83"/>
      <c r="AF4" s="82" t="s">
        <v>21</v>
      </c>
      <c r="AG4" s="83"/>
      <c r="AH4" s="59" t="s">
        <v>22</v>
      </c>
    </row>
    <row r="5" spans="1:35" s="1" customFormat="1" ht="39" customHeight="1" x14ac:dyDescent="0.25">
      <c r="A5" s="89"/>
      <c r="B5" s="92"/>
      <c r="C5" s="92"/>
      <c r="D5" s="95"/>
      <c r="E5" s="95"/>
      <c r="F5" s="95"/>
      <c r="G5" s="95"/>
      <c r="H5" s="84"/>
      <c r="I5" s="85"/>
      <c r="J5" s="84"/>
      <c r="K5" s="85"/>
      <c r="L5" s="84"/>
      <c r="M5" s="85"/>
      <c r="N5" s="84"/>
      <c r="O5" s="85"/>
      <c r="P5" s="84"/>
      <c r="Q5" s="85"/>
      <c r="R5" s="84"/>
      <c r="S5" s="85"/>
      <c r="T5" s="84"/>
      <c r="U5" s="85"/>
      <c r="V5" s="84"/>
      <c r="W5" s="85"/>
      <c r="X5" s="84"/>
      <c r="Y5" s="85"/>
      <c r="Z5" s="84"/>
      <c r="AA5" s="85"/>
      <c r="AB5" s="84"/>
      <c r="AC5" s="85"/>
      <c r="AD5" s="84"/>
      <c r="AE5" s="85"/>
      <c r="AF5" s="84"/>
      <c r="AG5" s="85"/>
      <c r="AH5" s="60"/>
    </row>
    <row r="6" spans="1:35" s="1" customFormat="1" ht="64.5" customHeight="1" x14ac:dyDescent="0.25">
      <c r="A6" s="90"/>
      <c r="B6" s="93"/>
      <c r="C6" s="93"/>
      <c r="D6" s="11">
        <v>2025</v>
      </c>
      <c r="E6" s="12">
        <v>45778</v>
      </c>
      <c r="F6" s="12">
        <v>45778</v>
      </c>
      <c r="G6" s="12">
        <v>45778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70"/>
    </row>
    <row r="7" spans="1:35" s="1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19" customFormat="1" ht="31.5" customHeight="1" x14ac:dyDescent="0.25">
      <c r="A8" s="71"/>
      <c r="B8" s="74" t="s">
        <v>27</v>
      </c>
      <c r="C8" s="15" t="s">
        <v>28</v>
      </c>
      <c r="D8" s="16">
        <f>D9+D10+D11</f>
        <v>912302.12999999989</v>
      </c>
      <c r="E8" s="16">
        <f t="shared" ref="E8:G8" si="0">E9+E10+E11</f>
        <v>89054.99</v>
      </c>
      <c r="F8" s="16">
        <f t="shared" si="0"/>
        <v>71174.990000000005</v>
      </c>
      <c r="G8" s="16">
        <f t="shared" si="0"/>
        <v>71174.990000000005</v>
      </c>
      <c r="H8" s="16">
        <f>IFERROR(G8/D8*100,0)</f>
        <v>7.8016906526350001</v>
      </c>
      <c r="I8" s="16">
        <f>IFERROR(G8/E8*100,0)</f>
        <v>79.922517536636633</v>
      </c>
      <c r="J8" s="17">
        <f>J9+J10+J11</f>
        <v>0</v>
      </c>
      <c r="K8" s="17">
        <f t="shared" ref="K8:AG8" si="1">K9+K10+K11</f>
        <v>0</v>
      </c>
      <c r="L8" s="17">
        <f t="shared" si="1"/>
        <v>0</v>
      </c>
      <c r="M8" s="17">
        <f t="shared" si="1"/>
        <v>0</v>
      </c>
      <c r="N8" s="17">
        <f t="shared" si="1"/>
        <v>884.99</v>
      </c>
      <c r="O8" s="17">
        <f t="shared" si="1"/>
        <v>884.99</v>
      </c>
      <c r="P8" s="17">
        <f t="shared" si="1"/>
        <v>88170</v>
      </c>
      <c r="Q8" s="17">
        <f t="shared" si="1"/>
        <v>70290</v>
      </c>
      <c r="R8" s="17">
        <f t="shared" si="1"/>
        <v>89400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  <c r="Z8" s="17">
        <f t="shared" si="1"/>
        <v>337132.67</v>
      </c>
      <c r="AA8" s="17">
        <f t="shared" si="1"/>
        <v>0</v>
      </c>
      <c r="AB8" s="17">
        <f t="shared" si="1"/>
        <v>368089.97</v>
      </c>
      <c r="AC8" s="17">
        <f t="shared" si="1"/>
        <v>0</v>
      </c>
      <c r="AD8" s="17">
        <f t="shared" si="1"/>
        <v>28624.5</v>
      </c>
      <c r="AE8" s="17">
        <f t="shared" si="1"/>
        <v>0</v>
      </c>
      <c r="AF8" s="17">
        <f t="shared" si="1"/>
        <v>0</v>
      </c>
      <c r="AG8" s="17">
        <f t="shared" si="1"/>
        <v>0</v>
      </c>
      <c r="AH8" s="18"/>
    </row>
    <row r="9" spans="1:35" s="23" customFormat="1" ht="48.75" customHeight="1" x14ac:dyDescent="0.25">
      <c r="A9" s="72"/>
      <c r="B9" s="75"/>
      <c r="C9" s="20" t="s">
        <v>29</v>
      </c>
      <c r="D9" s="21">
        <f>J9+L9+N9+P9+R9+T9+V9+X9+Z9+AB9+AD9+AF9</f>
        <v>103776.4</v>
      </c>
      <c r="E9" s="21">
        <f>E25+E15</f>
        <v>0</v>
      </c>
      <c r="F9" s="21">
        <f>F25+F15</f>
        <v>0</v>
      </c>
      <c r="G9" s="21">
        <f>G14+G25</f>
        <v>0</v>
      </c>
      <c r="H9" s="21">
        <f t="shared" ref="H9" si="2">IFERROR(G9/D9*100,0)</f>
        <v>0</v>
      </c>
      <c r="I9" s="21">
        <f t="shared" ref="I9" si="3">IFERROR(G9/E9*100,0)</f>
        <v>0</v>
      </c>
      <c r="J9" s="21">
        <f>J14</f>
        <v>0</v>
      </c>
      <c r="K9" s="21">
        <f t="shared" ref="K9:AG9" si="4">K14</f>
        <v>0</v>
      </c>
      <c r="L9" s="21">
        <f t="shared" si="4"/>
        <v>0</v>
      </c>
      <c r="M9" s="21">
        <f t="shared" si="4"/>
        <v>0</v>
      </c>
      <c r="N9" s="21">
        <f t="shared" si="4"/>
        <v>0</v>
      </c>
      <c r="O9" s="21">
        <f t="shared" si="4"/>
        <v>0</v>
      </c>
      <c r="P9" s="21">
        <f t="shared" si="4"/>
        <v>0</v>
      </c>
      <c r="Q9" s="21">
        <f t="shared" si="4"/>
        <v>0</v>
      </c>
      <c r="R9" s="21">
        <f t="shared" si="4"/>
        <v>70804.78</v>
      </c>
      <c r="S9" s="21">
        <f t="shared" si="4"/>
        <v>0</v>
      </c>
      <c r="T9" s="21">
        <f t="shared" si="4"/>
        <v>0</v>
      </c>
      <c r="U9" s="21">
        <f t="shared" si="4"/>
        <v>0</v>
      </c>
      <c r="V9" s="21">
        <f t="shared" si="4"/>
        <v>0</v>
      </c>
      <c r="W9" s="21">
        <f t="shared" si="4"/>
        <v>0</v>
      </c>
      <c r="X9" s="21">
        <f t="shared" si="4"/>
        <v>0</v>
      </c>
      <c r="Y9" s="21">
        <f t="shared" si="4"/>
        <v>0</v>
      </c>
      <c r="Z9" s="21">
        <f t="shared" si="4"/>
        <v>32971.620000000003</v>
      </c>
      <c r="AA9" s="21">
        <f t="shared" si="4"/>
        <v>0</v>
      </c>
      <c r="AB9" s="21">
        <f t="shared" si="4"/>
        <v>0</v>
      </c>
      <c r="AC9" s="21">
        <f t="shared" si="4"/>
        <v>0</v>
      </c>
      <c r="AD9" s="21">
        <f t="shared" si="4"/>
        <v>0</v>
      </c>
      <c r="AE9" s="21">
        <f t="shared" si="4"/>
        <v>0</v>
      </c>
      <c r="AF9" s="21">
        <f t="shared" si="4"/>
        <v>0</v>
      </c>
      <c r="AG9" s="21">
        <f t="shared" si="4"/>
        <v>0</v>
      </c>
      <c r="AH9" s="22"/>
    </row>
    <row r="10" spans="1:35" s="23" customFormat="1" ht="57.75" customHeight="1" x14ac:dyDescent="0.25">
      <c r="A10" s="72"/>
      <c r="B10" s="75"/>
      <c r="C10" s="20" t="s">
        <v>30</v>
      </c>
      <c r="D10" s="21">
        <f t="shared" ref="D10" si="5">J10+L10+N10+P10+R10+T10+V10+X10+Z10+AB10+AD10+AF10</f>
        <v>84419.4</v>
      </c>
      <c r="E10" s="21">
        <f>E15+E26+E20+E22</f>
        <v>990</v>
      </c>
      <c r="F10" s="21">
        <f>F15+F26+F20+F22</f>
        <v>990</v>
      </c>
      <c r="G10" s="21">
        <f>G15+G26+G20+G22</f>
        <v>990</v>
      </c>
      <c r="H10" s="21">
        <f>IFERROR(G10/D10*100,0)</f>
        <v>1.1727162239959061</v>
      </c>
      <c r="I10" s="21">
        <f>IFERROR(G10/E10*100,0)</f>
        <v>100</v>
      </c>
      <c r="J10" s="21">
        <f t="shared" ref="J10:AG10" si="6">J15+J25</f>
        <v>0</v>
      </c>
      <c r="K10" s="21">
        <f t="shared" si="6"/>
        <v>0</v>
      </c>
      <c r="L10" s="21">
        <f t="shared" si="6"/>
        <v>0</v>
      </c>
      <c r="M10" s="21">
        <f t="shared" si="6"/>
        <v>0</v>
      </c>
      <c r="N10" s="21">
        <f t="shared" si="6"/>
        <v>0</v>
      </c>
      <c r="O10" s="21">
        <f t="shared" si="6"/>
        <v>0</v>
      </c>
      <c r="P10" s="21">
        <f t="shared" si="6"/>
        <v>0</v>
      </c>
      <c r="Q10" s="21">
        <f t="shared" si="6"/>
        <v>0</v>
      </c>
      <c r="R10" s="21">
        <f t="shared" si="6"/>
        <v>715.22</v>
      </c>
      <c r="S10" s="21">
        <f t="shared" si="6"/>
        <v>0</v>
      </c>
      <c r="T10" s="21">
        <f t="shared" si="6"/>
        <v>0</v>
      </c>
      <c r="U10" s="21">
        <f t="shared" si="6"/>
        <v>0</v>
      </c>
      <c r="V10" s="21">
        <f t="shared" si="6"/>
        <v>0</v>
      </c>
      <c r="W10" s="21">
        <f t="shared" si="6"/>
        <v>0</v>
      </c>
      <c r="X10" s="21">
        <f t="shared" si="6"/>
        <v>0</v>
      </c>
      <c r="Y10" s="21">
        <f t="shared" si="6"/>
        <v>0</v>
      </c>
      <c r="Z10" s="21">
        <f t="shared" si="6"/>
        <v>11100</v>
      </c>
      <c r="AA10" s="21">
        <f t="shared" si="6"/>
        <v>0</v>
      </c>
      <c r="AB10" s="21">
        <f t="shared" si="6"/>
        <v>72604.179999999993</v>
      </c>
      <c r="AC10" s="21">
        <f t="shared" si="6"/>
        <v>0</v>
      </c>
      <c r="AD10" s="21">
        <f t="shared" si="6"/>
        <v>0</v>
      </c>
      <c r="AE10" s="21">
        <f t="shared" si="6"/>
        <v>0</v>
      </c>
      <c r="AF10" s="21">
        <f t="shared" si="6"/>
        <v>0</v>
      </c>
      <c r="AG10" s="21">
        <f t="shared" si="6"/>
        <v>0</v>
      </c>
      <c r="AH10" s="22"/>
    </row>
    <row r="11" spans="1:35" s="23" customFormat="1" ht="41.25" customHeight="1" x14ac:dyDescent="0.25">
      <c r="A11" s="73"/>
      <c r="B11" s="76"/>
      <c r="C11" s="20" t="s">
        <v>31</v>
      </c>
      <c r="D11" s="21">
        <f>J11+L11+N11+P11+R11+T11+V11+X11+Z11+AB11+AD11+AF11</f>
        <v>724106.33</v>
      </c>
      <c r="E11" s="21">
        <f>E16</f>
        <v>88064.99</v>
      </c>
      <c r="F11" s="21">
        <f t="shared" ref="F11:G11" si="7">F16</f>
        <v>70184.990000000005</v>
      </c>
      <c r="G11" s="21">
        <f t="shared" si="7"/>
        <v>70184.990000000005</v>
      </c>
      <c r="H11" s="21">
        <f>IFERROR(G11/D11*100,0)</f>
        <v>9.6926358867764648</v>
      </c>
      <c r="I11" s="21">
        <f>IFERROR(G11/E11*100,0)</f>
        <v>79.696812547188173</v>
      </c>
      <c r="J11" s="21">
        <f>J16+J20+J22+J26+J18</f>
        <v>0</v>
      </c>
      <c r="K11" s="21">
        <f>K16+K20+K22+K26+K18</f>
        <v>0</v>
      </c>
      <c r="L11" s="21">
        <f t="shared" ref="L11:AG11" si="8">L16+L20+L22+L26+L18</f>
        <v>0</v>
      </c>
      <c r="M11" s="21">
        <f t="shared" si="8"/>
        <v>0</v>
      </c>
      <c r="N11" s="21">
        <f t="shared" si="8"/>
        <v>884.99</v>
      </c>
      <c r="O11" s="21">
        <f t="shared" si="8"/>
        <v>884.99</v>
      </c>
      <c r="P11" s="21">
        <f t="shared" si="8"/>
        <v>88170</v>
      </c>
      <c r="Q11" s="21">
        <f t="shared" si="8"/>
        <v>70290</v>
      </c>
      <c r="R11" s="21">
        <f t="shared" si="8"/>
        <v>17880</v>
      </c>
      <c r="S11" s="21">
        <f t="shared" si="8"/>
        <v>0</v>
      </c>
      <c r="T11" s="21">
        <f t="shared" si="8"/>
        <v>0</v>
      </c>
      <c r="U11" s="21">
        <f t="shared" si="8"/>
        <v>0</v>
      </c>
      <c r="V11" s="21">
        <f t="shared" si="8"/>
        <v>0</v>
      </c>
      <c r="W11" s="21">
        <f t="shared" si="8"/>
        <v>0</v>
      </c>
      <c r="X11" s="21">
        <f t="shared" si="8"/>
        <v>0</v>
      </c>
      <c r="Y11" s="21">
        <f t="shared" si="8"/>
        <v>0</v>
      </c>
      <c r="Z11" s="21">
        <f t="shared" si="8"/>
        <v>293061.05</v>
      </c>
      <c r="AA11" s="21">
        <f t="shared" si="8"/>
        <v>0</v>
      </c>
      <c r="AB11" s="21">
        <f t="shared" si="8"/>
        <v>295485.78999999998</v>
      </c>
      <c r="AC11" s="21">
        <f t="shared" si="8"/>
        <v>0</v>
      </c>
      <c r="AD11" s="21">
        <f t="shared" si="8"/>
        <v>28624.5</v>
      </c>
      <c r="AE11" s="21">
        <f t="shared" si="8"/>
        <v>0</v>
      </c>
      <c r="AF11" s="21">
        <f t="shared" si="8"/>
        <v>0</v>
      </c>
      <c r="AG11" s="21">
        <f t="shared" si="8"/>
        <v>0</v>
      </c>
      <c r="AH11" s="22"/>
    </row>
    <row r="12" spans="1:35" s="26" customFormat="1" ht="18.75" customHeight="1" x14ac:dyDescent="0.25">
      <c r="A12" s="24"/>
      <c r="B12" s="77" t="s">
        <v>32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9"/>
      <c r="AH12" s="25"/>
    </row>
    <row r="13" spans="1:35" s="31" customFormat="1" ht="31.5" customHeight="1" x14ac:dyDescent="0.25">
      <c r="A13" s="80" t="s">
        <v>33</v>
      </c>
      <c r="B13" s="59" t="s">
        <v>34</v>
      </c>
      <c r="C13" s="27" t="s">
        <v>28</v>
      </c>
      <c r="D13" s="28">
        <f>D15+D16+D14</f>
        <v>801641.33000000007</v>
      </c>
      <c r="E13" s="28">
        <f>E15+E16+E14</f>
        <v>88064.99</v>
      </c>
      <c r="F13" s="28">
        <f t="shared" ref="F13:AG13" si="9">F15+F16+F14</f>
        <v>70184.990000000005</v>
      </c>
      <c r="G13" s="28">
        <f t="shared" si="9"/>
        <v>70184.990000000005</v>
      </c>
      <c r="H13" s="28">
        <f t="shared" ref="H13:H22" si="10">IFERROR(G13/D13*100,0)</f>
        <v>8.7551611142604138</v>
      </c>
      <c r="I13" s="28">
        <f t="shared" ref="I13:I22" si="11">IFERROR(G13/E13*100,0)</f>
        <v>79.696812547188173</v>
      </c>
      <c r="J13" s="28">
        <f t="shared" si="9"/>
        <v>0</v>
      </c>
      <c r="K13" s="28">
        <f t="shared" si="9"/>
        <v>0</v>
      </c>
      <c r="L13" s="28">
        <f t="shared" si="9"/>
        <v>0</v>
      </c>
      <c r="M13" s="28">
        <f t="shared" si="9"/>
        <v>0</v>
      </c>
      <c r="N13" s="28">
        <f t="shared" si="9"/>
        <v>884.99</v>
      </c>
      <c r="O13" s="28">
        <f t="shared" si="9"/>
        <v>884.99</v>
      </c>
      <c r="P13" s="28">
        <f t="shared" si="9"/>
        <v>87180</v>
      </c>
      <c r="Q13" s="28">
        <f t="shared" si="9"/>
        <v>69300</v>
      </c>
      <c r="R13" s="28">
        <f t="shared" si="9"/>
        <v>89400</v>
      </c>
      <c r="S13" s="28">
        <f t="shared" si="9"/>
        <v>0</v>
      </c>
      <c r="T13" s="28">
        <f t="shared" si="9"/>
        <v>0</v>
      </c>
      <c r="U13" s="28">
        <f t="shared" si="9"/>
        <v>0</v>
      </c>
      <c r="V13" s="28">
        <f t="shared" si="9"/>
        <v>0</v>
      </c>
      <c r="W13" s="28">
        <f t="shared" si="9"/>
        <v>0</v>
      </c>
      <c r="X13" s="28">
        <f t="shared" si="9"/>
        <v>0</v>
      </c>
      <c r="Y13" s="28">
        <f t="shared" si="9"/>
        <v>0</v>
      </c>
      <c r="Z13" s="28">
        <f t="shared" si="9"/>
        <v>334582.67</v>
      </c>
      <c r="AA13" s="28">
        <f t="shared" si="9"/>
        <v>0</v>
      </c>
      <c r="AB13" s="28">
        <f t="shared" si="9"/>
        <v>260969.16999999998</v>
      </c>
      <c r="AC13" s="28">
        <f t="shared" si="9"/>
        <v>0</v>
      </c>
      <c r="AD13" s="28">
        <f t="shared" si="9"/>
        <v>28624.5</v>
      </c>
      <c r="AE13" s="28">
        <f t="shared" si="9"/>
        <v>0</v>
      </c>
      <c r="AF13" s="28">
        <f t="shared" si="9"/>
        <v>0</v>
      </c>
      <c r="AG13" s="28">
        <f t="shared" si="9"/>
        <v>0</v>
      </c>
      <c r="AH13" s="29"/>
      <c r="AI13" s="30"/>
    </row>
    <row r="14" spans="1:35" s="31" customFormat="1" ht="42.75" customHeight="1" x14ac:dyDescent="0.25">
      <c r="A14" s="58"/>
      <c r="B14" s="60"/>
      <c r="C14" s="33" t="s">
        <v>29</v>
      </c>
      <c r="D14" s="34">
        <f>SUM(J14,L14,N14,P14,R14,T14,V14,X14,Z14,AB14,AD14,AF14)</f>
        <v>103776.4</v>
      </c>
      <c r="E14" s="34">
        <f>J14</f>
        <v>0</v>
      </c>
      <c r="F14" s="34">
        <f>G14</f>
        <v>0</v>
      </c>
      <c r="G14" s="34">
        <f>SUM(K14,M14,O14,Q14,S14,U14,W14,Y14,AA14,AC14,AE14,AG14)</f>
        <v>0</v>
      </c>
      <c r="H14" s="34">
        <f t="shared" si="10"/>
        <v>0</v>
      </c>
      <c r="I14" s="34">
        <f t="shared" si="11"/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70804.78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32971.620000000003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5" t="s">
        <v>41</v>
      </c>
      <c r="AI14" s="30"/>
    </row>
    <row r="15" spans="1:35" s="31" customFormat="1" ht="57" customHeight="1" x14ac:dyDescent="0.25">
      <c r="A15" s="58"/>
      <c r="B15" s="60"/>
      <c r="C15" s="33" t="s">
        <v>30</v>
      </c>
      <c r="D15" s="34">
        <f>SUM(J15,L15,N15,P15,R15,T15,V15,X15,Z15,AB15,AD15,AF15)</f>
        <v>84419.4</v>
      </c>
      <c r="E15" s="34">
        <f>J15</f>
        <v>0</v>
      </c>
      <c r="F15" s="34">
        <f>G15</f>
        <v>0</v>
      </c>
      <c r="G15" s="34">
        <f>SUM(K15,M15,O15,Q15,S15,U15,W15,Y15,AA15,AC15,AE15,AG15)</f>
        <v>0</v>
      </c>
      <c r="H15" s="34">
        <f t="shared" si="10"/>
        <v>0</v>
      </c>
      <c r="I15" s="34">
        <f t="shared" si="11"/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715.22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11100</v>
      </c>
      <c r="AA15" s="36">
        <v>0</v>
      </c>
      <c r="AB15" s="36">
        <v>72604.179999999993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29"/>
      <c r="AI15" s="30"/>
    </row>
    <row r="16" spans="1:35" s="40" customFormat="1" ht="41.25" customHeight="1" x14ac:dyDescent="0.25">
      <c r="A16" s="81"/>
      <c r="B16" s="70"/>
      <c r="C16" s="33" t="s">
        <v>31</v>
      </c>
      <c r="D16" s="34">
        <f>SUM(J16,L16,N16,P16,R16,T16,V16,X16,Z16,AB16,AD16,AF16)</f>
        <v>613445.53</v>
      </c>
      <c r="E16" s="34">
        <f>J16+L16+N16+P16</f>
        <v>88064.99</v>
      </c>
      <c r="F16" s="34">
        <f>G16</f>
        <v>70184.990000000005</v>
      </c>
      <c r="G16" s="34">
        <f>SUM(K16,M16,O16,Q16,S16,U16,W16,Y16,AA16,AC16,AE16,AG16)</f>
        <v>70184.990000000005</v>
      </c>
      <c r="H16" s="34">
        <f t="shared" si="10"/>
        <v>11.441111976152145</v>
      </c>
      <c r="I16" s="34">
        <f t="shared" si="11"/>
        <v>79.696812547188173</v>
      </c>
      <c r="J16" s="37">
        <v>0</v>
      </c>
      <c r="K16" s="37">
        <v>0</v>
      </c>
      <c r="L16" s="37">
        <v>0</v>
      </c>
      <c r="M16" s="37">
        <v>0</v>
      </c>
      <c r="N16" s="37">
        <v>884.99</v>
      </c>
      <c r="O16" s="37">
        <v>884.99</v>
      </c>
      <c r="P16" s="37">
        <v>87180</v>
      </c>
      <c r="Q16" s="37">
        <v>69300</v>
      </c>
      <c r="R16" s="37">
        <v>17880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290511.05</v>
      </c>
      <c r="AA16" s="37">
        <v>0</v>
      </c>
      <c r="AB16" s="37">
        <v>188364.99</v>
      </c>
      <c r="AC16" s="37">
        <v>0</v>
      </c>
      <c r="AD16" s="37">
        <v>28624.5</v>
      </c>
      <c r="AE16" s="37">
        <v>0</v>
      </c>
      <c r="AF16" s="37">
        <v>0</v>
      </c>
      <c r="AG16" s="37">
        <v>0</v>
      </c>
      <c r="AH16" s="38"/>
      <c r="AI16" s="39"/>
    </row>
    <row r="17" spans="1:35" s="40" customFormat="1" ht="41.25" customHeight="1" x14ac:dyDescent="0.25">
      <c r="A17" s="32" t="s">
        <v>42</v>
      </c>
      <c r="B17" s="10" t="s">
        <v>43</v>
      </c>
      <c r="C17" s="27" t="s">
        <v>28</v>
      </c>
      <c r="D17" s="28">
        <f>D18</f>
        <v>26168</v>
      </c>
      <c r="E17" s="28">
        <f>E18</f>
        <v>0</v>
      </c>
      <c r="F17" s="28">
        <f t="shared" ref="F17:G17" si="12">F19+F20+F18</f>
        <v>1980</v>
      </c>
      <c r="G17" s="28">
        <f t="shared" si="12"/>
        <v>1980</v>
      </c>
      <c r="H17" s="28">
        <f t="shared" si="10"/>
        <v>7.5664934270865185</v>
      </c>
      <c r="I17" s="28">
        <f t="shared" si="11"/>
        <v>0</v>
      </c>
      <c r="J17" s="28">
        <f t="shared" ref="J17:AG17" si="13">J19+J20+J18</f>
        <v>0</v>
      </c>
      <c r="K17" s="28">
        <f t="shared" si="13"/>
        <v>0</v>
      </c>
      <c r="L17" s="28">
        <f t="shared" si="13"/>
        <v>0</v>
      </c>
      <c r="M17" s="28">
        <f t="shared" si="13"/>
        <v>0</v>
      </c>
      <c r="N17" s="28">
        <f t="shared" si="13"/>
        <v>0</v>
      </c>
      <c r="O17" s="28">
        <f t="shared" si="13"/>
        <v>0</v>
      </c>
      <c r="P17" s="28">
        <f t="shared" si="13"/>
        <v>1980</v>
      </c>
      <c r="Q17" s="28">
        <f t="shared" si="13"/>
        <v>1980</v>
      </c>
      <c r="R17" s="28">
        <f t="shared" si="13"/>
        <v>0</v>
      </c>
      <c r="S17" s="28">
        <f t="shared" si="13"/>
        <v>0</v>
      </c>
      <c r="T17" s="28">
        <f t="shared" si="13"/>
        <v>0</v>
      </c>
      <c r="U17" s="28">
        <f t="shared" si="13"/>
        <v>0</v>
      </c>
      <c r="V17" s="28">
        <f t="shared" si="13"/>
        <v>0</v>
      </c>
      <c r="W17" s="28">
        <f t="shared" si="13"/>
        <v>0</v>
      </c>
      <c r="X17" s="28">
        <f t="shared" si="13"/>
        <v>0</v>
      </c>
      <c r="Y17" s="28">
        <f t="shared" si="13"/>
        <v>0</v>
      </c>
      <c r="Z17" s="28">
        <f t="shared" si="13"/>
        <v>5100</v>
      </c>
      <c r="AA17" s="28">
        <f t="shared" si="13"/>
        <v>0</v>
      </c>
      <c r="AB17" s="28">
        <f>AB18</f>
        <v>26168</v>
      </c>
      <c r="AC17" s="28">
        <f t="shared" si="13"/>
        <v>0</v>
      </c>
      <c r="AD17" s="28">
        <f t="shared" si="13"/>
        <v>0</v>
      </c>
      <c r="AE17" s="28">
        <f t="shared" si="13"/>
        <v>0</v>
      </c>
      <c r="AF17" s="28">
        <f t="shared" si="13"/>
        <v>0</v>
      </c>
      <c r="AG17" s="28">
        <f t="shared" si="13"/>
        <v>0</v>
      </c>
      <c r="AH17" s="96" t="s">
        <v>44</v>
      </c>
      <c r="AI17" s="39"/>
    </row>
    <row r="18" spans="1:35" s="40" customFormat="1" ht="41.25" customHeight="1" x14ac:dyDescent="0.25">
      <c r="A18" s="32"/>
      <c r="B18" s="10"/>
      <c r="C18" s="33" t="s">
        <v>31</v>
      </c>
      <c r="D18" s="34">
        <f>SUM(J18,L18,N18,P18,R18,T18,V18,X18,Z18,AB18,AD18,AF18)</f>
        <v>26168</v>
      </c>
      <c r="E18" s="34">
        <f>J18+L18+N18+P18</f>
        <v>0</v>
      </c>
      <c r="F18" s="34">
        <f>G18</f>
        <v>0</v>
      </c>
      <c r="G18" s="34">
        <f>SUM(K18,M18,O18,Q18,S18,U18,W18,Y18,AA18,AC18,AE18,AG18)</f>
        <v>0</v>
      </c>
      <c r="H18" s="34">
        <f>IFERROR(G18/D18*100,0)</f>
        <v>0</v>
      </c>
      <c r="I18" s="34">
        <f t="shared" si="11"/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26168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8"/>
      <c r="AI18" s="39"/>
    </row>
    <row r="19" spans="1:35" s="40" customFormat="1" ht="132.75" customHeight="1" x14ac:dyDescent="0.25">
      <c r="A19" s="57" t="s">
        <v>35</v>
      </c>
      <c r="B19" s="59" t="s">
        <v>45</v>
      </c>
      <c r="C19" s="27" t="s">
        <v>28</v>
      </c>
      <c r="D19" s="28">
        <f>D20</f>
        <v>69492.800000000003</v>
      </c>
      <c r="E19" s="28">
        <f t="shared" ref="E19:G19" si="14">E20</f>
        <v>990</v>
      </c>
      <c r="F19" s="28">
        <f t="shared" si="14"/>
        <v>990</v>
      </c>
      <c r="G19" s="28">
        <f t="shared" si="14"/>
        <v>990</v>
      </c>
      <c r="H19" s="28">
        <f t="shared" si="10"/>
        <v>1.4246080169456403</v>
      </c>
      <c r="I19" s="28">
        <f t="shared" si="11"/>
        <v>100</v>
      </c>
      <c r="J19" s="41">
        <f>J20</f>
        <v>0</v>
      </c>
      <c r="K19" s="41">
        <f t="shared" ref="K19:AG19" si="15">K20</f>
        <v>0</v>
      </c>
      <c r="L19" s="41">
        <f t="shared" si="15"/>
        <v>0</v>
      </c>
      <c r="M19" s="41">
        <f t="shared" si="15"/>
        <v>0</v>
      </c>
      <c r="N19" s="41">
        <f t="shared" si="15"/>
        <v>0</v>
      </c>
      <c r="O19" s="41">
        <f t="shared" si="15"/>
        <v>0</v>
      </c>
      <c r="P19" s="41">
        <f t="shared" si="15"/>
        <v>990</v>
      </c>
      <c r="Q19" s="41">
        <f t="shared" si="15"/>
        <v>990</v>
      </c>
      <c r="R19" s="41">
        <f t="shared" si="15"/>
        <v>0</v>
      </c>
      <c r="S19" s="41">
        <f t="shared" si="15"/>
        <v>0</v>
      </c>
      <c r="T19" s="41">
        <f t="shared" si="15"/>
        <v>0</v>
      </c>
      <c r="U19" s="41">
        <f t="shared" si="15"/>
        <v>0</v>
      </c>
      <c r="V19" s="41">
        <f t="shared" si="15"/>
        <v>0</v>
      </c>
      <c r="W19" s="41">
        <f t="shared" si="15"/>
        <v>0</v>
      </c>
      <c r="X19" s="41">
        <f t="shared" si="15"/>
        <v>0</v>
      </c>
      <c r="Y19" s="41">
        <f t="shared" si="15"/>
        <v>0</v>
      </c>
      <c r="Z19" s="41">
        <f t="shared" si="15"/>
        <v>2550</v>
      </c>
      <c r="AA19" s="41">
        <f t="shared" si="15"/>
        <v>0</v>
      </c>
      <c r="AB19" s="41">
        <f t="shared" si="15"/>
        <v>65952.800000000003</v>
      </c>
      <c r="AC19" s="41">
        <f t="shared" si="15"/>
        <v>0</v>
      </c>
      <c r="AD19" s="41">
        <f t="shared" si="15"/>
        <v>0</v>
      </c>
      <c r="AE19" s="41">
        <f t="shared" si="15"/>
        <v>0</v>
      </c>
      <c r="AF19" s="41">
        <f t="shared" si="15"/>
        <v>0</v>
      </c>
      <c r="AG19" s="41">
        <f t="shared" si="15"/>
        <v>0</v>
      </c>
      <c r="AH19" s="97" t="s">
        <v>46</v>
      </c>
      <c r="AI19" s="39"/>
    </row>
    <row r="20" spans="1:35" s="40" customFormat="1" ht="138.75" customHeight="1" x14ac:dyDescent="0.25">
      <c r="A20" s="58"/>
      <c r="B20" s="60"/>
      <c r="C20" s="33" t="s">
        <v>31</v>
      </c>
      <c r="D20" s="34">
        <f>SUM(J20,L20,N20,P20,R20,T20,V20,X20,Z20,AB20,AD20,AF20)</f>
        <v>69492.800000000003</v>
      </c>
      <c r="E20" s="34">
        <f>J20+L20+N20+P20</f>
        <v>990</v>
      </c>
      <c r="F20" s="34">
        <f>G20</f>
        <v>990</v>
      </c>
      <c r="G20" s="34">
        <f>SUM(K20,M20,O20,Q20,S20,U20,W20,Y20,AA20,AC20,AE20,AG20)</f>
        <v>990</v>
      </c>
      <c r="H20" s="34">
        <f t="shared" si="10"/>
        <v>1.4246080169456403</v>
      </c>
      <c r="I20" s="34">
        <f t="shared" si="11"/>
        <v>100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990</v>
      </c>
      <c r="Q20" s="36">
        <v>990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2550</v>
      </c>
      <c r="AA20" s="36">
        <v>0</v>
      </c>
      <c r="AB20" s="36">
        <v>65952.800000000003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29"/>
      <c r="AI20" s="39"/>
    </row>
    <row r="21" spans="1:35" s="40" customFormat="1" ht="92.25" customHeight="1" x14ac:dyDescent="0.25">
      <c r="A21" s="57" t="s">
        <v>36</v>
      </c>
      <c r="B21" s="59" t="s">
        <v>47</v>
      </c>
      <c r="C21" s="27" t="s">
        <v>28</v>
      </c>
      <c r="D21" s="28">
        <f>SUM(J21,L21,N21,P21,R21,T21,V21,X21,Z21,AB21,AD21,AF21)</f>
        <v>15000</v>
      </c>
      <c r="E21" s="28">
        <f t="shared" ref="E21:G21" si="16">E22</f>
        <v>0</v>
      </c>
      <c r="F21" s="28">
        <f t="shared" si="16"/>
        <v>0</v>
      </c>
      <c r="G21" s="28">
        <f t="shared" si="16"/>
        <v>0</v>
      </c>
      <c r="H21" s="28">
        <f t="shared" si="10"/>
        <v>0</v>
      </c>
      <c r="I21" s="28">
        <f t="shared" si="11"/>
        <v>0</v>
      </c>
      <c r="J21" s="41">
        <f>J22</f>
        <v>0</v>
      </c>
      <c r="K21" s="41">
        <f t="shared" ref="K21:AG21" si="17">K22</f>
        <v>0</v>
      </c>
      <c r="L21" s="41">
        <f t="shared" si="17"/>
        <v>0</v>
      </c>
      <c r="M21" s="41">
        <f t="shared" si="17"/>
        <v>0</v>
      </c>
      <c r="N21" s="41">
        <f t="shared" si="17"/>
        <v>0</v>
      </c>
      <c r="O21" s="41">
        <f t="shared" si="17"/>
        <v>0</v>
      </c>
      <c r="P21" s="41">
        <f t="shared" si="17"/>
        <v>0</v>
      </c>
      <c r="Q21" s="41">
        <f t="shared" si="17"/>
        <v>0</v>
      </c>
      <c r="R21" s="41">
        <f t="shared" si="17"/>
        <v>0</v>
      </c>
      <c r="S21" s="41">
        <f t="shared" si="17"/>
        <v>0</v>
      </c>
      <c r="T21" s="41">
        <f t="shared" si="17"/>
        <v>0</v>
      </c>
      <c r="U21" s="41">
        <f t="shared" si="17"/>
        <v>0</v>
      </c>
      <c r="V21" s="41">
        <f t="shared" si="17"/>
        <v>0</v>
      </c>
      <c r="W21" s="41">
        <f t="shared" si="17"/>
        <v>0</v>
      </c>
      <c r="X21" s="41">
        <f t="shared" si="17"/>
        <v>0</v>
      </c>
      <c r="Y21" s="41">
        <f t="shared" si="17"/>
        <v>0</v>
      </c>
      <c r="Z21" s="41">
        <f t="shared" si="17"/>
        <v>0</v>
      </c>
      <c r="AA21" s="41">
        <f t="shared" si="17"/>
        <v>0</v>
      </c>
      <c r="AB21" s="41">
        <f t="shared" si="17"/>
        <v>15000</v>
      </c>
      <c r="AC21" s="41">
        <f t="shared" si="17"/>
        <v>0</v>
      </c>
      <c r="AD21" s="41">
        <f t="shared" si="17"/>
        <v>0</v>
      </c>
      <c r="AE21" s="41">
        <f t="shared" si="17"/>
        <v>0</v>
      </c>
      <c r="AF21" s="41">
        <f t="shared" si="17"/>
        <v>0</v>
      </c>
      <c r="AG21" s="41">
        <f t="shared" si="17"/>
        <v>0</v>
      </c>
      <c r="AH21" s="35" t="s">
        <v>37</v>
      </c>
      <c r="AI21" s="39"/>
    </row>
    <row r="22" spans="1:35" s="40" customFormat="1" ht="101.25" customHeight="1" x14ac:dyDescent="0.25">
      <c r="A22" s="58"/>
      <c r="B22" s="60"/>
      <c r="C22" s="33" t="s">
        <v>31</v>
      </c>
      <c r="D22" s="34">
        <f>SUM(J22,L22,N22,P22,R22,T22,V22,X22,Z22,AB22,AD22,AF22)</f>
        <v>15000</v>
      </c>
      <c r="E22" s="34">
        <f>J22+L22+N22</f>
        <v>0</v>
      </c>
      <c r="F22" s="34">
        <f>G22</f>
        <v>0</v>
      </c>
      <c r="G22" s="34">
        <f>SUM(K22,M22,O22,Q22,S22,U22,W22,Y22,AA22,AC22,AE22,AG22)</f>
        <v>0</v>
      </c>
      <c r="H22" s="34">
        <f t="shared" si="10"/>
        <v>0</v>
      </c>
      <c r="I22" s="34">
        <f t="shared" si="11"/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15000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29"/>
      <c r="AI22" s="39"/>
    </row>
    <row r="23" spans="1:35" s="45" customFormat="1" ht="21" customHeight="1" x14ac:dyDescent="0.25">
      <c r="A23" s="42"/>
      <c r="B23" s="61" t="s">
        <v>38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3"/>
      <c r="AH23" s="43"/>
      <c r="AI23" s="44"/>
    </row>
    <row r="24" spans="1:35" s="19" customFormat="1" ht="30.75" customHeight="1" x14ac:dyDescent="0.25">
      <c r="A24" s="64" t="s">
        <v>39</v>
      </c>
      <c r="B24" s="67" t="s">
        <v>40</v>
      </c>
      <c r="C24" s="46" t="s">
        <v>28</v>
      </c>
      <c r="D24" s="47">
        <f>D25+D26</f>
        <v>0</v>
      </c>
      <c r="E24" s="47">
        <f t="shared" ref="E24:G24" si="18">E25+E26</f>
        <v>0</v>
      </c>
      <c r="F24" s="47">
        <f t="shared" si="18"/>
        <v>0</v>
      </c>
      <c r="G24" s="47">
        <f t="shared" si="18"/>
        <v>0</v>
      </c>
      <c r="H24" s="47">
        <f>IFERROR(G24/D24*100,0)</f>
        <v>0</v>
      </c>
      <c r="I24" s="47">
        <f>IFERROR(G24/E24*100,0)</f>
        <v>0</v>
      </c>
      <c r="J24" s="48">
        <f t="shared" ref="J24:AG24" si="19">SUM(J26:J26)</f>
        <v>0</v>
      </c>
      <c r="K24" s="48">
        <f t="shared" si="19"/>
        <v>0</v>
      </c>
      <c r="L24" s="48">
        <f t="shared" si="19"/>
        <v>0</v>
      </c>
      <c r="M24" s="48">
        <f t="shared" si="19"/>
        <v>0</v>
      </c>
      <c r="N24" s="48">
        <f t="shared" si="19"/>
        <v>0</v>
      </c>
      <c r="O24" s="48">
        <f t="shared" si="19"/>
        <v>0</v>
      </c>
      <c r="P24" s="48">
        <f t="shared" si="19"/>
        <v>0</v>
      </c>
      <c r="Q24" s="48">
        <f t="shared" si="19"/>
        <v>0</v>
      </c>
      <c r="R24" s="48">
        <f t="shared" si="19"/>
        <v>0</v>
      </c>
      <c r="S24" s="48">
        <f t="shared" si="19"/>
        <v>0</v>
      </c>
      <c r="T24" s="48">
        <f t="shared" si="19"/>
        <v>0</v>
      </c>
      <c r="U24" s="48">
        <f t="shared" si="19"/>
        <v>0</v>
      </c>
      <c r="V24" s="48">
        <f t="shared" si="19"/>
        <v>0</v>
      </c>
      <c r="W24" s="48">
        <f t="shared" si="19"/>
        <v>0</v>
      </c>
      <c r="X24" s="48">
        <f t="shared" si="19"/>
        <v>0</v>
      </c>
      <c r="Y24" s="48">
        <f t="shared" si="19"/>
        <v>0</v>
      </c>
      <c r="Z24" s="48">
        <f t="shared" si="19"/>
        <v>0</v>
      </c>
      <c r="AA24" s="48">
        <f t="shared" si="19"/>
        <v>0</v>
      </c>
      <c r="AB24" s="48">
        <f t="shared" si="19"/>
        <v>0</v>
      </c>
      <c r="AC24" s="48">
        <f t="shared" si="19"/>
        <v>0</v>
      </c>
      <c r="AD24" s="48">
        <f t="shared" si="19"/>
        <v>0</v>
      </c>
      <c r="AE24" s="48">
        <f t="shared" si="19"/>
        <v>0</v>
      </c>
      <c r="AF24" s="48">
        <f t="shared" si="19"/>
        <v>0</v>
      </c>
      <c r="AG24" s="48">
        <f t="shared" si="19"/>
        <v>0</v>
      </c>
      <c r="AH24" s="49"/>
      <c r="AI24" s="50"/>
    </row>
    <row r="25" spans="1:35" s="23" customFormat="1" ht="55.5" customHeight="1" x14ac:dyDescent="0.25">
      <c r="A25" s="65"/>
      <c r="B25" s="68"/>
      <c r="C25" s="51" t="s">
        <v>30</v>
      </c>
      <c r="D25" s="52">
        <f>SUM(J25,L25,N25,P25,R25,T25,V25,X25,Z25,AB25,AD25,AF25)</f>
        <v>0</v>
      </c>
      <c r="E25" s="52">
        <f>J25</f>
        <v>0</v>
      </c>
      <c r="F25" s="52">
        <f>G25</f>
        <v>0</v>
      </c>
      <c r="G25" s="52">
        <f>SUM(K25,M25,O25,Q25,S25,U25,W25,Y25,AA25,AC25,AE25,AG25)</f>
        <v>0</v>
      </c>
      <c r="H25" s="52">
        <f>IFERROR(G25/D25*100,0)</f>
        <v>0</v>
      </c>
      <c r="I25" s="52">
        <f>IFERROR(G25/E25*100,0)</f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4"/>
      <c r="AI25" s="50"/>
    </row>
    <row r="26" spans="1:35" s="23" customFormat="1" ht="47.25" customHeight="1" x14ac:dyDescent="0.25">
      <c r="A26" s="66"/>
      <c r="B26" s="69"/>
      <c r="C26" s="51" t="s">
        <v>31</v>
      </c>
      <c r="D26" s="52">
        <f>SUM(J26,L26,N26,P26,R26,T26,V26,X26,Z26,AB26,AD26,AF26)</f>
        <v>0</v>
      </c>
      <c r="E26" s="52">
        <f>J26</f>
        <v>0</v>
      </c>
      <c r="F26" s="52">
        <f>G26</f>
        <v>0</v>
      </c>
      <c r="G26" s="52">
        <f>SUM(K26,M26,O26,Q26,S26,U26,W26,Y26,AA26,AC26,AE26,AG26)</f>
        <v>0</v>
      </c>
      <c r="H26" s="52">
        <f>IFERROR(G26/D26*100,0)</f>
        <v>0</v>
      </c>
      <c r="I26" s="52">
        <f>IFERROR(G26/E26*100,0)</f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4"/>
      <c r="AI26" s="50"/>
    </row>
  </sheetData>
  <mergeCells count="35">
    <mergeCell ref="B23:AG23"/>
    <mergeCell ref="A24:A26"/>
    <mergeCell ref="B24:B26"/>
    <mergeCell ref="A4:A6"/>
    <mergeCell ref="B4:B6"/>
    <mergeCell ref="C4:C6"/>
    <mergeCell ref="D4:D5"/>
    <mergeCell ref="E4:E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A19:A20"/>
    <mergeCell ref="B19:B20"/>
    <mergeCell ref="A21:A22"/>
    <mergeCell ref="B21:B22"/>
  </mergeCells>
  <pageMargins left="0.11811023622047245" right="0.11811023622047245" top="0.35433070866141736" bottom="0.15748031496062992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2025-06-08T08:52:54Z</dcterms:modified>
</cp:coreProperties>
</file>