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Documents\Сетевые\2025\октябрь 2025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I85" i="1" s="1"/>
  <c r="F85" i="1"/>
  <c r="E85" i="1"/>
  <c r="D85" i="1"/>
  <c r="G84" i="1"/>
  <c r="F84" i="1"/>
  <c r="E84" i="1"/>
  <c r="I84" i="1" s="1"/>
  <c r="D84" i="1"/>
  <c r="H84" i="1" s="1"/>
  <c r="G83" i="1"/>
  <c r="I83" i="1" s="1"/>
  <c r="F83" i="1"/>
  <c r="F82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G82" i="1"/>
  <c r="E82" i="1"/>
  <c r="I82" i="1" s="1"/>
  <c r="D82" i="1"/>
  <c r="H82" i="1" s="1"/>
  <c r="G80" i="1"/>
  <c r="I80" i="1" s="1"/>
  <c r="F80" i="1"/>
  <c r="E80" i="1"/>
  <c r="D80" i="1"/>
  <c r="G79" i="1"/>
  <c r="F79" i="1" s="1"/>
  <c r="E79" i="1"/>
  <c r="D79" i="1"/>
  <c r="H79" i="1" s="1"/>
  <c r="G78" i="1"/>
  <c r="I78" i="1" s="1"/>
  <c r="F78" i="1"/>
  <c r="E78" i="1"/>
  <c r="D78" i="1"/>
  <c r="G77" i="1"/>
  <c r="F77" i="1" s="1"/>
  <c r="E77" i="1"/>
  <c r="D77" i="1"/>
  <c r="D76" i="1" s="1"/>
  <c r="H76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G76" i="1"/>
  <c r="I76" i="1" s="1"/>
  <c r="F76" i="1"/>
  <c r="E76" i="1"/>
  <c r="G74" i="1"/>
  <c r="F74" i="1" s="1"/>
  <c r="E74" i="1"/>
  <c r="D74" i="1"/>
  <c r="H74" i="1" s="1"/>
  <c r="Q73" i="1"/>
  <c r="M73" i="1"/>
  <c r="G73" i="1"/>
  <c r="F73" i="1" s="1"/>
  <c r="E73" i="1"/>
  <c r="D73" i="1"/>
  <c r="H73" i="1" s="1"/>
  <c r="P72" i="1"/>
  <c r="D72" i="1" s="1"/>
  <c r="G72" i="1"/>
  <c r="E72" i="1"/>
  <c r="G71" i="1"/>
  <c r="F71" i="1" s="1"/>
  <c r="E71" i="1"/>
  <c r="E70" i="1" s="1"/>
  <c r="D71" i="1"/>
  <c r="H71" i="1" s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G69" i="1"/>
  <c r="F69" i="1" s="1"/>
  <c r="E69" i="1"/>
  <c r="D69" i="1"/>
  <c r="H69" i="1" s="1"/>
  <c r="G68" i="1"/>
  <c r="H68" i="1" s="1"/>
  <c r="F68" i="1"/>
  <c r="E68" i="1"/>
  <c r="I68" i="1" s="1"/>
  <c r="D68" i="1"/>
  <c r="G67" i="1"/>
  <c r="F67" i="1" s="1"/>
  <c r="E67" i="1"/>
  <c r="D67" i="1"/>
  <c r="H67" i="1" s="1"/>
  <c r="G66" i="1"/>
  <c r="H66" i="1" s="1"/>
  <c r="F66" i="1"/>
  <c r="F65" i="1" s="1"/>
  <c r="E66" i="1"/>
  <c r="I66" i="1" s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5" i="1"/>
  <c r="I65" i="1" s="1"/>
  <c r="E65" i="1"/>
  <c r="D65" i="1"/>
  <c r="H65" i="1" s="1"/>
  <c r="G64" i="1"/>
  <c r="I64" i="1" s="1"/>
  <c r="F64" i="1"/>
  <c r="E64" i="1"/>
  <c r="D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G63" i="1"/>
  <c r="F63" i="1" s="1"/>
  <c r="E63" i="1"/>
  <c r="D63" i="1"/>
  <c r="H63" i="1" s="1"/>
  <c r="AG62" i="1"/>
  <c r="AF62" i="1"/>
  <c r="AE62" i="1"/>
  <c r="AD62" i="1"/>
  <c r="AD60" i="1" s="1"/>
  <c r="AC62" i="1"/>
  <c r="AB62" i="1"/>
  <c r="AA62" i="1"/>
  <c r="Z62" i="1"/>
  <c r="Y62" i="1"/>
  <c r="X62" i="1"/>
  <c r="W62" i="1"/>
  <c r="V62" i="1"/>
  <c r="U62" i="1"/>
  <c r="T62" i="1"/>
  <c r="S62" i="1"/>
  <c r="R62" i="1"/>
  <c r="R60" i="1" s="1"/>
  <c r="Q62" i="1"/>
  <c r="P62" i="1"/>
  <c r="O62" i="1"/>
  <c r="N62" i="1"/>
  <c r="N60" i="1" s="1"/>
  <c r="M62" i="1"/>
  <c r="L62" i="1"/>
  <c r="K62" i="1"/>
  <c r="J62" i="1"/>
  <c r="G62" i="1"/>
  <c r="F62" i="1"/>
  <c r="AG61" i="1"/>
  <c r="AF61" i="1"/>
  <c r="AF60" i="1" s="1"/>
  <c r="AE61" i="1"/>
  <c r="AD61" i="1"/>
  <c r="AC61" i="1"/>
  <c r="AB61" i="1"/>
  <c r="AB60" i="1" s="1"/>
  <c r="AA61" i="1"/>
  <c r="Z61" i="1"/>
  <c r="Y61" i="1"/>
  <c r="X61" i="1"/>
  <c r="X60" i="1" s="1"/>
  <c r="W61" i="1"/>
  <c r="V61" i="1"/>
  <c r="U61" i="1"/>
  <c r="T61" i="1"/>
  <c r="T60" i="1" s="1"/>
  <c r="S61" i="1"/>
  <c r="R61" i="1"/>
  <c r="Q61" i="1"/>
  <c r="P61" i="1"/>
  <c r="P60" i="1" s="1"/>
  <c r="O61" i="1"/>
  <c r="N61" i="1"/>
  <c r="M61" i="1"/>
  <c r="L61" i="1"/>
  <c r="L60" i="1" s="1"/>
  <c r="K61" i="1"/>
  <c r="J61" i="1"/>
  <c r="G61" i="1"/>
  <c r="F61" i="1" s="1"/>
  <c r="F60" i="1" s="1"/>
  <c r="E61" i="1"/>
  <c r="AG60" i="1"/>
  <c r="AE60" i="1"/>
  <c r="AC60" i="1"/>
  <c r="AA60" i="1"/>
  <c r="Z60" i="1"/>
  <c r="Y60" i="1"/>
  <c r="W60" i="1"/>
  <c r="V60" i="1"/>
  <c r="U60" i="1"/>
  <c r="S60" i="1"/>
  <c r="Q60" i="1"/>
  <c r="O60" i="1"/>
  <c r="M60" i="1"/>
  <c r="K60" i="1"/>
  <c r="J60" i="1"/>
  <c r="G60" i="1"/>
  <c r="H58" i="1"/>
  <c r="G58" i="1"/>
  <c r="F58" i="1" s="1"/>
  <c r="E58" i="1"/>
  <c r="D58" i="1"/>
  <c r="G57" i="1"/>
  <c r="H57" i="1" s="1"/>
  <c r="F57" i="1"/>
  <c r="E57" i="1"/>
  <c r="I57" i="1" s="1"/>
  <c r="D57" i="1"/>
  <c r="H56" i="1"/>
  <c r="G56" i="1"/>
  <c r="F56" i="1" s="1"/>
  <c r="E56" i="1"/>
  <c r="D56" i="1"/>
  <c r="G55" i="1"/>
  <c r="H55" i="1" s="1"/>
  <c r="F55" i="1"/>
  <c r="E55" i="1"/>
  <c r="I55" i="1" s="1"/>
  <c r="D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4" i="1"/>
  <c r="G54" i="1"/>
  <c r="I54" i="1" s="1"/>
  <c r="E54" i="1"/>
  <c r="D54" i="1"/>
  <c r="G53" i="1"/>
  <c r="I53" i="1" s="1"/>
  <c r="F53" i="1"/>
  <c r="E53" i="1"/>
  <c r="D53" i="1"/>
  <c r="H52" i="1"/>
  <c r="G52" i="1"/>
  <c r="F52" i="1" s="1"/>
  <c r="E52" i="1"/>
  <c r="D52" i="1"/>
  <c r="G51" i="1"/>
  <c r="I51" i="1" s="1"/>
  <c r="F51" i="1"/>
  <c r="E51" i="1"/>
  <c r="D51" i="1"/>
  <c r="H50" i="1"/>
  <c r="G50" i="1"/>
  <c r="F50" i="1" s="1"/>
  <c r="E50" i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I49" i="1" s="1"/>
  <c r="F49" i="1"/>
  <c r="E49" i="1"/>
  <c r="H48" i="1"/>
  <c r="G48" i="1"/>
  <c r="F48" i="1" s="1"/>
  <c r="F44" i="1" s="1"/>
  <c r="E48" i="1"/>
  <c r="D48" i="1"/>
  <c r="U47" i="1"/>
  <c r="T47" i="1"/>
  <c r="G47" i="1"/>
  <c r="F47" i="1" s="1"/>
  <c r="E47" i="1"/>
  <c r="D47" i="1"/>
  <c r="H47" i="1" s="1"/>
  <c r="G46" i="1"/>
  <c r="H46" i="1" s="1"/>
  <c r="F46" i="1"/>
  <c r="E46" i="1"/>
  <c r="I46" i="1" s="1"/>
  <c r="D46" i="1"/>
  <c r="G45" i="1"/>
  <c r="F45" i="1" s="1"/>
  <c r="E45" i="1"/>
  <c r="D45" i="1"/>
  <c r="D44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E44" i="1"/>
  <c r="I44" i="1" s="1"/>
  <c r="H43" i="1"/>
  <c r="G43" i="1"/>
  <c r="F43" i="1" s="1"/>
  <c r="E43" i="1"/>
  <c r="D43" i="1"/>
  <c r="G42" i="1"/>
  <c r="H42" i="1" s="1"/>
  <c r="F42" i="1"/>
  <c r="E42" i="1"/>
  <c r="I42" i="1" s="1"/>
  <c r="D42" i="1"/>
  <c r="H41" i="1"/>
  <c r="G41" i="1"/>
  <c r="F41" i="1" s="1"/>
  <c r="E41" i="1"/>
  <c r="D41" i="1"/>
  <c r="G40" i="1"/>
  <c r="H40" i="1" s="1"/>
  <c r="F40" i="1"/>
  <c r="F39" i="1" s="1"/>
  <c r="E40" i="1"/>
  <c r="I40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H39" i="1"/>
  <c r="G39" i="1"/>
  <c r="I39" i="1" s="1"/>
  <c r="E39" i="1"/>
  <c r="D39" i="1"/>
  <c r="G38" i="1"/>
  <c r="I38" i="1" s="1"/>
  <c r="F38" i="1"/>
  <c r="E38" i="1"/>
  <c r="D38" i="1"/>
  <c r="H37" i="1"/>
  <c r="G37" i="1"/>
  <c r="F37" i="1" s="1"/>
  <c r="E37" i="1"/>
  <c r="D37" i="1"/>
  <c r="G36" i="1"/>
  <c r="I36" i="1" s="1"/>
  <c r="F36" i="1"/>
  <c r="E36" i="1"/>
  <c r="D36" i="1"/>
  <c r="H35" i="1"/>
  <c r="G35" i="1"/>
  <c r="F35" i="1" s="1"/>
  <c r="E35" i="1"/>
  <c r="D35" i="1"/>
  <c r="D34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4" i="1"/>
  <c r="I34" i="1" s="1"/>
  <c r="F34" i="1"/>
  <c r="E34" i="1"/>
  <c r="H33" i="1"/>
  <c r="G33" i="1"/>
  <c r="F33" i="1" s="1"/>
  <c r="F29" i="1" s="1"/>
  <c r="E33" i="1"/>
  <c r="D33" i="1"/>
  <c r="AF32" i="1"/>
  <c r="AD32" i="1"/>
  <c r="AB32" i="1"/>
  <c r="Z32" i="1"/>
  <c r="Z22" i="1" s="1"/>
  <c r="X32" i="1"/>
  <c r="V32" i="1"/>
  <c r="U32" i="1"/>
  <c r="T32" i="1"/>
  <c r="S32" i="1"/>
  <c r="Q32" i="1"/>
  <c r="P32" i="1"/>
  <c r="N32" i="1"/>
  <c r="N22" i="1" s="1"/>
  <c r="L32" i="1"/>
  <c r="J32" i="1"/>
  <c r="G32" i="1"/>
  <c r="F32" i="1" s="1"/>
  <c r="E32" i="1"/>
  <c r="D32" i="1"/>
  <c r="H32" i="1" s="1"/>
  <c r="G31" i="1"/>
  <c r="H31" i="1" s="1"/>
  <c r="F31" i="1"/>
  <c r="E31" i="1"/>
  <c r="I31" i="1" s="1"/>
  <c r="D31" i="1"/>
  <c r="G30" i="1"/>
  <c r="F30" i="1" s="1"/>
  <c r="E30" i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G29" i="1"/>
  <c r="E29" i="1"/>
  <c r="I29" i="1" s="1"/>
  <c r="H28" i="1"/>
  <c r="G28" i="1"/>
  <c r="F28" i="1" s="1"/>
  <c r="E28" i="1"/>
  <c r="D28" i="1"/>
  <c r="P27" i="1"/>
  <c r="D27" i="1" s="1"/>
  <c r="D24" i="1" s="1"/>
  <c r="G27" i="1"/>
  <c r="E27" i="1"/>
  <c r="G26" i="1"/>
  <c r="F26" i="1"/>
  <c r="E26" i="1"/>
  <c r="I26" i="1" s="1"/>
  <c r="D26" i="1"/>
  <c r="H26" i="1" s="1"/>
  <c r="G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AG23" i="1"/>
  <c r="AF23" i="1"/>
  <c r="AE23" i="1"/>
  <c r="AE18" i="1" s="1"/>
  <c r="AD23" i="1"/>
  <c r="AC23" i="1"/>
  <c r="AB23" i="1"/>
  <c r="AA23" i="1"/>
  <c r="AA18" i="1" s="1"/>
  <c r="Z23" i="1"/>
  <c r="Y23" i="1"/>
  <c r="X23" i="1"/>
  <c r="W23" i="1"/>
  <c r="W18" i="1" s="1"/>
  <c r="V23" i="1"/>
  <c r="U23" i="1"/>
  <c r="T23" i="1"/>
  <c r="S23" i="1"/>
  <c r="S18" i="1" s="1"/>
  <c r="R23" i="1"/>
  <c r="Q23" i="1"/>
  <c r="P23" i="1"/>
  <c r="O23" i="1"/>
  <c r="O18" i="1" s="1"/>
  <c r="N23" i="1"/>
  <c r="M23" i="1"/>
  <c r="L23" i="1"/>
  <c r="K23" i="1"/>
  <c r="K18" i="1" s="1"/>
  <c r="G18" i="1" s="1"/>
  <c r="J23" i="1"/>
  <c r="E23" i="1" s="1"/>
  <c r="G23" i="1"/>
  <c r="D23" i="1"/>
  <c r="AG22" i="1"/>
  <c r="AG17" i="1" s="1"/>
  <c r="AF22" i="1"/>
  <c r="AE22" i="1"/>
  <c r="AD22" i="1"/>
  <c r="AC22" i="1"/>
  <c r="AB22" i="1"/>
  <c r="AA22" i="1"/>
  <c r="Y22" i="1"/>
  <c r="X22" i="1"/>
  <c r="W22" i="1"/>
  <c r="V22" i="1"/>
  <c r="U22" i="1"/>
  <c r="S22" i="1"/>
  <c r="R22" i="1"/>
  <c r="Q22" i="1"/>
  <c r="P22" i="1"/>
  <c r="O22" i="1"/>
  <c r="M22" i="1"/>
  <c r="L22" i="1"/>
  <c r="K22" i="1"/>
  <c r="J22" i="1"/>
  <c r="E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O19" i="1" s="1"/>
  <c r="N21" i="1"/>
  <c r="M21" i="1"/>
  <c r="L21" i="1"/>
  <c r="K21" i="1"/>
  <c r="K19" i="1" s="1"/>
  <c r="J21" i="1"/>
  <c r="E21" i="1" s="1"/>
  <c r="E19" i="1" s="1"/>
  <c r="D21" i="1"/>
  <c r="AG20" i="1"/>
  <c r="E20" i="1"/>
  <c r="D20" i="1"/>
  <c r="AF19" i="1"/>
  <c r="AD19" i="1"/>
  <c r="AB19" i="1"/>
  <c r="X19" i="1"/>
  <c r="V19" i="1"/>
  <c r="R19" i="1"/>
  <c r="P19" i="1"/>
  <c r="L19" i="1"/>
  <c r="J19" i="1"/>
  <c r="AG18" i="1"/>
  <c r="AF18" i="1"/>
  <c r="AD18" i="1"/>
  <c r="AC18" i="1"/>
  <c r="AB18" i="1"/>
  <c r="Z18" i="1"/>
  <c r="Z12" i="1" s="1"/>
  <c r="Y18" i="1"/>
  <c r="X18" i="1"/>
  <c r="V18" i="1"/>
  <c r="V12" i="1" s="1"/>
  <c r="U18" i="1"/>
  <c r="T18" i="1"/>
  <c r="R18" i="1"/>
  <c r="Q18" i="1"/>
  <c r="P18" i="1"/>
  <c r="N18" i="1"/>
  <c r="M18" i="1"/>
  <c r="L18" i="1"/>
  <c r="J18" i="1"/>
  <c r="F18" i="1"/>
  <c r="AF17" i="1"/>
  <c r="AE17" i="1"/>
  <c r="AD17" i="1"/>
  <c r="AB17" i="1"/>
  <c r="AA17" i="1"/>
  <c r="X17" i="1"/>
  <c r="X11" i="1" s="1"/>
  <c r="X8" i="1" s="1"/>
  <c r="W17" i="1"/>
  <c r="V17" i="1"/>
  <c r="S17" i="1"/>
  <c r="R17" i="1"/>
  <c r="P17" i="1"/>
  <c r="O17" i="1"/>
  <c r="L17" i="1"/>
  <c r="K17" i="1"/>
  <c r="J17" i="1"/>
  <c r="E17" i="1" s="1"/>
  <c r="AG16" i="1"/>
  <c r="AF16" i="1"/>
  <c r="AD16" i="1"/>
  <c r="AC16" i="1"/>
  <c r="AB16" i="1"/>
  <c r="AB10" i="1" s="1"/>
  <c r="AB8" i="1" s="1"/>
  <c r="Z16" i="1"/>
  <c r="Y16" i="1"/>
  <c r="X16" i="1"/>
  <c r="V16" i="1"/>
  <c r="V10" i="1" s="1"/>
  <c r="U16" i="1"/>
  <c r="T16" i="1"/>
  <c r="R16" i="1"/>
  <c r="Q16" i="1"/>
  <c r="Q10" i="1" s="1"/>
  <c r="P16" i="1"/>
  <c r="N16" i="1"/>
  <c r="M16" i="1"/>
  <c r="M10" i="1" s="1"/>
  <c r="L16" i="1"/>
  <c r="J16" i="1"/>
  <c r="D16" i="1" s="1"/>
  <c r="E16" i="1"/>
  <c r="AF15" i="1"/>
  <c r="AF14" i="1" s="1"/>
  <c r="AE15" i="1"/>
  <c r="AD15" i="1"/>
  <c r="AC15" i="1"/>
  <c r="AB15" i="1"/>
  <c r="AB14" i="1" s="1"/>
  <c r="AA15" i="1"/>
  <c r="Z15" i="1"/>
  <c r="Y15" i="1"/>
  <c r="X15" i="1"/>
  <c r="X14" i="1" s="1"/>
  <c r="W15" i="1"/>
  <c r="V15" i="1"/>
  <c r="U15" i="1"/>
  <c r="T15" i="1"/>
  <c r="S15" i="1"/>
  <c r="R15" i="1"/>
  <c r="Q15" i="1"/>
  <c r="P15" i="1"/>
  <c r="P14" i="1" s="1"/>
  <c r="O15" i="1"/>
  <c r="N15" i="1"/>
  <c r="M15" i="1"/>
  <c r="L15" i="1"/>
  <c r="L14" i="1" s="1"/>
  <c r="K15" i="1"/>
  <c r="J15" i="1"/>
  <c r="E15" i="1" s="1"/>
  <c r="D15" i="1"/>
  <c r="AD14" i="1"/>
  <c r="R14" i="1"/>
  <c r="AG12" i="1"/>
  <c r="AF12" i="1"/>
  <c r="AE12" i="1"/>
  <c r="AD12" i="1"/>
  <c r="AC12" i="1"/>
  <c r="AB12" i="1"/>
  <c r="AA12" i="1"/>
  <c r="Y12" i="1"/>
  <c r="X12" i="1"/>
  <c r="W12" i="1"/>
  <c r="U12" i="1"/>
  <c r="T12" i="1"/>
  <c r="S12" i="1"/>
  <c r="R12" i="1"/>
  <c r="Q12" i="1"/>
  <c r="P12" i="1"/>
  <c r="O12" i="1"/>
  <c r="N12" i="1"/>
  <c r="M12" i="1"/>
  <c r="L12" i="1"/>
  <c r="K12" i="1"/>
  <c r="G12" i="1" s="1"/>
  <c r="AG11" i="1"/>
  <c r="AF11" i="1"/>
  <c r="AE11" i="1"/>
  <c r="AD11" i="1"/>
  <c r="AB11" i="1"/>
  <c r="AA11" i="1"/>
  <c r="W11" i="1"/>
  <c r="V11" i="1"/>
  <c r="S11" i="1"/>
  <c r="R11" i="1"/>
  <c r="P11" i="1"/>
  <c r="O11" i="1"/>
  <c r="L11" i="1"/>
  <c r="K11" i="1"/>
  <c r="J11" i="1"/>
  <c r="E11" i="1"/>
  <c r="AG10" i="1"/>
  <c r="AF10" i="1"/>
  <c r="AD10" i="1"/>
  <c r="AC10" i="1"/>
  <c r="Z10" i="1"/>
  <c r="Y10" i="1"/>
  <c r="X10" i="1"/>
  <c r="U10" i="1"/>
  <c r="T10" i="1"/>
  <c r="R10" i="1"/>
  <c r="P10" i="1"/>
  <c r="N10" i="1"/>
  <c r="L10" i="1"/>
  <c r="D10" i="1" s="1"/>
  <c r="J10" i="1"/>
  <c r="E10" i="1"/>
  <c r="AF9" i="1"/>
  <c r="AD9" i="1"/>
  <c r="AD8" i="1" s="1"/>
  <c r="AC9" i="1"/>
  <c r="AB9" i="1"/>
  <c r="Z9" i="1"/>
  <c r="Y9" i="1"/>
  <c r="X9" i="1"/>
  <c r="V9" i="1"/>
  <c r="V8" i="1" s="1"/>
  <c r="U9" i="1"/>
  <c r="T9" i="1"/>
  <c r="R9" i="1"/>
  <c r="R8" i="1" s="1"/>
  <c r="Q9" i="1"/>
  <c r="P9" i="1"/>
  <c r="N9" i="1"/>
  <c r="M9" i="1"/>
  <c r="L9" i="1"/>
  <c r="J9" i="1"/>
  <c r="D9" i="1" s="1"/>
  <c r="E9" i="1"/>
  <c r="AF8" i="1"/>
  <c r="P8" i="1"/>
  <c r="L8" i="1"/>
  <c r="F12" i="1" l="1"/>
  <c r="E14" i="1"/>
  <c r="W14" i="1"/>
  <c r="E18" i="1"/>
  <c r="D18" i="1"/>
  <c r="F23" i="1"/>
  <c r="I23" i="1"/>
  <c r="H23" i="1"/>
  <c r="J14" i="1"/>
  <c r="V14" i="1"/>
  <c r="G20" i="1"/>
  <c r="AG19" i="1"/>
  <c r="S19" i="1"/>
  <c r="S16" i="1"/>
  <c r="S10" i="1" s="1"/>
  <c r="W19" i="1"/>
  <c r="W16" i="1"/>
  <c r="W10" i="1" s="1"/>
  <c r="AA19" i="1"/>
  <c r="AA16" i="1"/>
  <c r="AA10" i="1" s="1"/>
  <c r="AE19" i="1"/>
  <c r="AE16" i="1"/>
  <c r="AE10" i="1" s="1"/>
  <c r="G22" i="1"/>
  <c r="M19" i="1"/>
  <c r="M17" i="1"/>
  <c r="F25" i="1"/>
  <c r="F24" i="1" s="1"/>
  <c r="I25" i="1"/>
  <c r="G24" i="1"/>
  <c r="H25" i="1"/>
  <c r="D61" i="1"/>
  <c r="D70" i="1"/>
  <c r="F27" i="1"/>
  <c r="I27" i="1"/>
  <c r="H27" i="1"/>
  <c r="K9" i="1"/>
  <c r="O9" i="1"/>
  <c r="S9" i="1"/>
  <c r="S8" i="1" s="1"/>
  <c r="W9" i="1"/>
  <c r="W8" i="1" s="1"/>
  <c r="AA9" i="1"/>
  <c r="AA8" i="1" s="1"/>
  <c r="AE9" i="1"/>
  <c r="AE8" i="1" s="1"/>
  <c r="AG15" i="1"/>
  <c r="K16" i="1"/>
  <c r="O16" i="1"/>
  <c r="O10" i="1" s="1"/>
  <c r="AC19" i="1"/>
  <c r="AC17" i="1"/>
  <c r="I18" i="1"/>
  <c r="H18" i="1"/>
  <c r="N19" i="1"/>
  <c r="N17" i="1"/>
  <c r="T22" i="1"/>
  <c r="T29" i="1"/>
  <c r="Z19" i="1"/>
  <c r="Z17" i="1"/>
  <c r="I71" i="1"/>
  <c r="H77" i="1"/>
  <c r="Q19" i="1"/>
  <c r="Q17" i="1"/>
  <c r="H29" i="1"/>
  <c r="F72" i="1"/>
  <c r="F70" i="1" s="1"/>
  <c r="I72" i="1"/>
  <c r="H72" i="1"/>
  <c r="G70" i="1"/>
  <c r="J12" i="1"/>
  <c r="J8" i="1" s="1"/>
  <c r="G21" i="1"/>
  <c r="U19" i="1"/>
  <c r="U17" i="1"/>
  <c r="Y19" i="1"/>
  <c r="Y17" i="1"/>
  <c r="H30" i="1"/>
  <c r="H44" i="1"/>
  <c r="H45" i="1"/>
  <c r="F54" i="1"/>
  <c r="E62" i="1"/>
  <c r="E60" i="1" s="1"/>
  <c r="I60" i="1" s="1"/>
  <c r="D62" i="1"/>
  <c r="I28" i="1"/>
  <c r="I30" i="1"/>
  <c r="I32" i="1"/>
  <c r="I33" i="1"/>
  <c r="I35" i="1"/>
  <c r="I37" i="1"/>
  <c r="I41" i="1"/>
  <c r="I43" i="1"/>
  <c r="I45" i="1"/>
  <c r="I47" i="1"/>
  <c r="I48" i="1"/>
  <c r="I50" i="1"/>
  <c r="I52" i="1"/>
  <c r="I56" i="1"/>
  <c r="I58" i="1"/>
  <c r="I61" i="1"/>
  <c r="I63" i="1"/>
  <c r="I67" i="1"/>
  <c r="I69" i="1"/>
  <c r="I73" i="1"/>
  <c r="I74" i="1"/>
  <c r="I77" i="1"/>
  <c r="I79" i="1"/>
  <c r="H34" i="1"/>
  <c r="H36" i="1"/>
  <c r="H38" i="1"/>
  <c r="H49" i="1"/>
  <c r="H51" i="1"/>
  <c r="H53" i="1"/>
  <c r="H62" i="1"/>
  <c r="H64" i="1"/>
  <c r="H78" i="1"/>
  <c r="H80" i="1"/>
  <c r="H83" i="1"/>
  <c r="H85" i="1"/>
  <c r="T17" i="1" l="1"/>
  <c r="T19" i="1"/>
  <c r="U11" i="1"/>
  <c r="U8" i="1" s="1"/>
  <c r="U14" i="1"/>
  <c r="Z14" i="1"/>
  <c r="Z11" i="1"/>
  <c r="Z8" i="1" s="1"/>
  <c r="N11" i="1"/>
  <c r="D17" i="1"/>
  <c r="D14" i="1" s="1"/>
  <c r="N14" i="1"/>
  <c r="G16" i="1"/>
  <c r="K10" i="1"/>
  <c r="G10" i="1" s="1"/>
  <c r="D60" i="1"/>
  <c r="H60" i="1" s="1"/>
  <c r="H61" i="1"/>
  <c r="S14" i="1"/>
  <c r="K8" i="1"/>
  <c r="G9" i="1"/>
  <c r="I70" i="1"/>
  <c r="H70" i="1"/>
  <c r="AC11" i="1"/>
  <c r="AC8" i="1" s="1"/>
  <c r="AC14" i="1"/>
  <c r="AG14" i="1"/>
  <c r="AG9" i="1"/>
  <c r="AG8" i="1" s="1"/>
  <c r="G15" i="1"/>
  <c r="G17" i="1"/>
  <c r="M14" i="1"/>
  <c r="M11" i="1"/>
  <c r="I20" i="1"/>
  <c r="G19" i="1"/>
  <c r="H20" i="1"/>
  <c r="F20" i="1"/>
  <c r="AE14" i="1"/>
  <c r="O14" i="1"/>
  <c r="E12" i="1"/>
  <c r="D12" i="1"/>
  <c r="F22" i="1"/>
  <c r="I22" i="1"/>
  <c r="Y14" i="1"/>
  <c r="Y11" i="1"/>
  <c r="Y8" i="1" s="1"/>
  <c r="F21" i="1"/>
  <c r="I21" i="1"/>
  <c r="H21" i="1"/>
  <c r="Q14" i="1"/>
  <c r="Q11" i="1"/>
  <c r="Q8" i="1" s="1"/>
  <c r="I62" i="1"/>
  <c r="D22" i="1"/>
  <c r="D19" i="1" s="1"/>
  <c r="O8" i="1"/>
  <c r="H24" i="1"/>
  <c r="I24" i="1"/>
  <c r="AA14" i="1"/>
  <c r="K14" i="1"/>
  <c r="F15" i="1" l="1"/>
  <c r="I15" i="1"/>
  <c r="G14" i="1"/>
  <c r="H15" i="1"/>
  <c r="F10" i="1"/>
  <c r="I10" i="1"/>
  <c r="H10" i="1"/>
  <c r="D11" i="1"/>
  <c r="D8" i="1" s="1"/>
  <c r="N8" i="1"/>
  <c r="I19" i="1"/>
  <c r="H19" i="1"/>
  <c r="H12" i="1"/>
  <c r="F19" i="1"/>
  <c r="H16" i="1"/>
  <c r="F16" i="1"/>
  <c r="I16" i="1"/>
  <c r="F17" i="1"/>
  <c r="I17" i="1"/>
  <c r="H17" i="1"/>
  <c r="H9" i="1"/>
  <c r="F9" i="1"/>
  <c r="I9" i="1"/>
  <c r="G8" i="1"/>
  <c r="H22" i="1"/>
  <c r="G11" i="1"/>
  <c r="M8" i="1"/>
  <c r="E8" i="1"/>
  <c r="I12" i="1"/>
  <c r="T11" i="1"/>
  <c r="T8" i="1" s="1"/>
  <c r="T14" i="1"/>
  <c r="H14" i="1" l="1"/>
  <c r="I14" i="1"/>
  <c r="H11" i="1"/>
  <c r="F11" i="1"/>
  <c r="F8" i="1" s="1"/>
  <c r="I11" i="1"/>
  <c r="I8" i="1"/>
  <c r="H8" i="1"/>
  <c r="F14" i="1"/>
</calcChain>
</file>

<file path=xl/sharedStrings.xml><?xml version="1.0" encoding="utf-8"?>
<sst xmlns="http://schemas.openxmlformats.org/spreadsheetml/2006/main" count="156" uniqueCount="65">
  <si>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</si>
  <si>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</si>
  <si>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</si>
  <si>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</si>
  <si>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</si>
  <si>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</si>
  <si>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</si>
  <si>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</si>
  <si>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</si>
  <si>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</si>
  <si>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</si>
  <si>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</si>
  <si>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</si>
  <si>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</si>
  <si>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</si>
  <si>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</si>
  <si>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</si>
  <si>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</si>
  <si>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</si>
  <si>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</si>
  <si>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</si>
  <si>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</si>
  <si>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</si>
  <si>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</si>
  <si>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</si>
  <si>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</si>
  <si>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</si>
  <si>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</si>
  <si>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</si>
  <si>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</si>
  <si>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</si>
  <si>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</si>
  <si>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</si>
  <si>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</si>
  <si>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</si>
  <si>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</si>
  <si>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</si>
  <si>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</si>
  <si>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</si>
  <si>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</si>
  <si>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</si>
  <si>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</si>
  <si>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</si>
  <si>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</si>
  <si>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</si>
  <si>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произведена приемка фактически выполненных работ (за исключением прохождения государственной экспертизы), контракт расторгнут..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произведена приемка фактически выполненных работ (за исключением прохождения государственной экспертизы), контракт расторгнут..
3. Муниципальный контракт 49/2025 от 04.08.2025 на оказание услуг по проведению негосударственной экспертизы проверки достоверности сметной стоимости по объекту: выполнение проектно-изыскательских работ на строительство объекта : "Велосипедная дорожка от комплекса зданий по улице Янтарная, дом 10 до автобусной остановки, расположенной в районе улицы Дружбы Народов д.41":
- цена контракта 77 720,40 рублей;
- срок выполнения работ по 15.08.2025;
4. Муниципальный контракт 52/2025 от 05.08.2025 на оказание услуг по проведению негосударственной экспертизы проверки достоверности сметной стоимости объекта: "Велосипедная дорожка от БУ "Когалымский политехнический колледж" до Лыжной базы в г.Когалым"
- цена контракта - 122 407,70 рублей;
- сроки выполнения работ по 18.08.2025.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</si>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</sst>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120" zoomScaleNormal="120" workbookViewId="0">
      <pane xSplit="6" ySplit="7" topLeftCell="AA79" activePane="bottomRight" state="frozen"/>
      <selection pane="topRight" activeCell="G1" sqref="G1"/>
      <selection pane="bottomLeft" activeCell="A8" sqref="A8"/>
      <selection pane="bottomRight" activeCell="G6" sqref="G6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90" t="s">
        <v>3</v>
      </c>
      <c r="B4" s="93" t="s">
        <v>4</v>
      </c>
      <c r="C4" s="96" t="s">
        <v>5</v>
      </c>
      <c r="D4" s="99" t="s">
        <v>6</v>
      </c>
      <c r="E4" s="101" t="s">
        <v>6</v>
      </c>
      <c r="F4" s="101" t="s">
        <v>7</v>
      </c>
      <c r="G4" s="101" t="s">
        <v>8</v>
      </c>
      <c r="H4" s="84" t="s">
        <v>9</v>
      </c>
      <c r="I4" s="85"/>
      <c r="J4" s="84" t="s">
        <v>10</v>
      </c>
      <c r="K4" s="85"/>
      <c r="L4" s="84" t="s">
        <v>11</v>
      </c>
      <c r="M4" s="85"/>
      <c r="N4" s="84" t="s">
        <v>12</v>
      </c>
      <c r="O4" s="85"/>
      <c r="P4" s="84" t="s">
        <v>13</v>
      </c>
      <c r="Q4" s="85"/>
      <c r="R4" s="84" t="s">
        <v>14</v>
      </c>
      <c r="S4" s="85"/>
      <c r="T4" s="84" t="s">
        <v>15</v>
      </c>
      <c r="U4" s="85"/>
      <c r="V4" s="84" t="s">
        <v>16</v>
      </c>
      <c r="W4" s="85"/>
      <c r="X4" s="84" t="s">
        <v>17</v>
      </c>
      <c r="Y4" s="85"/>
      <c r="Z4" s="84" t="s">
        <v>18</v>
      </c>
      <c r="AA4" s="85"/>
      <c r="AB4" s="84" t="s">
        <v>19</v>
      </c>
      <c r="AC4" s="85"/>
      <c r="AD4" s="84" t="s">
        <v>20</v>
      </c>
      <c r="AE4" s="85"/>
      <c r="AF4" s="84" t="s">
        <v>21</v>
      </c>
      <c r="AG4" s="85"/>
      <c r="AH4" s="78" t="s">
        <v>22</v>
      </c>
    </row>
    <row r="5" spans="1:35" s="1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79"/>
    </row>
    <row r="6" spans="1:35" s="1" customFormat="1" ht="64.5" customHeight="1" x14ac:dyDescent="0.25">
      <c r="A6" s="92"/>
      <c r="B6" s="95"/>
      <c r="C6" s="98"/>
      <c r="D6" s="14">
        <v>2025</v>
      </c>
      <c r="E6" s="15">
        <v>45962</v>
      </c>
      <c r="F6" s="15">
        <v>45962</v>
      </c>
      <c r="G6" s="15">
        <v>45962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0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81"/>
      <c r="B8" s="57" t="s">
        <v>27</v>
      </c>
      <c r="C8" s="20" t="s">
        <v>28</v>
      </c>
      <c r="D8" s="21">
        <f>D9+D10+D12+D11</f>
        <v>390435.25400000002</v>
      </c>
      <c r="E8" s="21">
        <f t="shared" ref="E8:G8" si="0">E9+E10+E12+E11</f>
        <v>42485.101000000002</v>
      </c>
      <c r="F8" s="21">
        <f t="shared" si="0"/>
        <v>271733.45500000002</v>
      </c>
      <c r="G8" s="21">
        <f t="shared" si="0"/>
        <v>271733.45500000002</v>
      </c>
      <c r="H8" s="21">
        <f>IFERROR(G8/D8*100,0)</f>
        <v>69.597571483644757</v>
      </c>
      <c r="I8" s="21">
        <f>IFERROR(G8/E8*100,0)</f>
        <v>639.59705544774397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37742.286000000007</v>
      </c>
      <c r="U8" s="22">
        <f t="shared" si="1"/>
        <v>37750.500000000007</v>
      </c>
      <c r="V8" s="22">
        <f t="shared" si="1"/>
        <v>26152.824999999997</v>
      </c>
      <c r="W8" s="22">
        <f t="shared" si="1"/>
        <v>29123.4</v>
      </c>
      <c r="X8" s="22">
        <f t="shared" si="1"/>
        <v>19147.849999999995</v>
      </c>
      <c r="Y8" s="22">
        <f t="shared" si="1"/>
        <v>22607.18</v>
      </c>
      <c r="Z8" s="22">
        <f t="shared" si="1"/>
        <v>27261.811999999994</v>
      </c>
      <c r="AA8" s="22">
        <f t="shared" si="1"/>
        <v>19757.310000000001</v>
      </c>
      <c r="AB8" s="22">
        <f t="shared" si="1"/>
        <v>22877.634999999998</v>
      </c>
      <c r="AC8" s="22">
        <f t="shared" si="1"/>
        <v>19691.03</v>
      </c>
      <c r="AD8" s="22">
        <f t="shared" si="1"/>
        <v>21766.190999999999</v>
      </c>
      <c r="AE8" s="22">
        <f t="shared" si="1"/>
        <v>0</v>
      </c>
      <c r="AF8" s="22">
        <f t="shared" si="1"/>
        <v>30316.495000000003</v>
      </c>
      <c r="AG8" s="22">
        <f t="shared" si="1"/>
        <v>0</v>
      </c>
      <c r="AH8" s="23"/>
    </row>
    <row r="9" spans="1:35" s="28" customFormat="1" ht="26.25" hidden="1" customHeight="1" x14ac:dyDescent="0.25">
      <c r="A9" s="82"/>
      <c r="B9" s="58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82"/>
      <c r="B10" s="58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12884.789999999999</v>
      </c>
      <c r="G10" s="26">
        <f t="shared" ref="G10:G12" si="8">K10+M10+O10+Q10+S10+U10+W10+Y10+AA10+AC10+AE10+AG10</f>
        <v>12884.789999999999</v>
      </c>
      <c r="H10" s="26">
        <f>IFERROR(G10/D10*100,0)</f>
        <v>74.796331233854801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1590.3600000000001</v>
      </c>
      <c r="X10" s="26">
        <f t="shared" si="4"/>
        <v>0</v>
      </c>
      <c r="Y10" s="26">
        <f t="shared" si="4"/>
        <v>839.66</v>
      </c>
      <c r="Z10" s="26">
        <f t="shared" si="4"/>
        <v>3050.0129999999999</v>
      </c>
      <c r="AA10" s="26">
        <f t="shared" si="4"/>
        <v>2375.7199999999998</v>
      </c>
      <c r="AB10" s="26">
        <f t="shared" si="4"/>
        <v>0</v>
      </c>
      <c r="AC10" s="26">
        <f t="shared" si="4"/>
        <v>717.06</v>
      </c>
      <c r="AD10" s="26">
        <f t="shared" si="4"/>
        <v>526.01499999999999</v>
      </c>
      <c r="AE10" s="26">
        <f t="shared" si="4"/>
        <v>0</v>
      </c>
      <c r="AF10" s="26">
        <f t="shared" si="4"/>
        <v>0</v>
      </c>
      <c r="AG10" s="26">
        <f t="shared" si="4"/>
        <v>0</v>
      </c>
      <c r="AH10" s="27"/>
    </row>
    <row r="11" spans="1:35" s="28" customFormat="1" ht="40.5" customHeight="1" x14ac:dyDescent="0.25">
      <c r="A11" s="82"/>
      <c r="B11" s="58"/>
      <c r="C11" s="25" t="s">
        <v>31</v>
      </c>
      <c r="D11" s="26">
        <f t="shared" si="5"/>
        <v>332753.152</v>
      </c>
      <c r="E11" s="26">
        <f t="shared" si="6"/>
        <v>37802.257000000005</v>
      </c>
      <c r="F11" s="26">
        <f t="shared" si="7"/>
        <v>258848.66500000001</v>
      </c>
      <c r="G11" s="26">
        <f t="shared" si="8"/>
        <v>258848.66500000001</v>
      </c>
      <c r="H11" s="26">
        <f>IFERROR(G11/D11*100,0)</f>
        <v>77.789996411514082</v>
      </c>
      <c r="I11" s="26">
        <f>IFERROR(G11/E11*100,0)</f>
        <v>684.74394266987804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36636.831000000006</v>
      </c>
      <c r="U11" s="26">
        <f t="shared" si="4"/>
        <v>37750.500000000007</v>
      </c>
      <c r="V11" s="26">
        <f t="shared" si="4"/>
        <v>26143.984999999997</v>
      </c>
      <c r="W11" s="26">
        <f t="shared" si="4"/>
        <v>27533.040000000001</v>
      </c>
      <c r="X11" s="26">
        <f t="shared" si="4"/>
        <v>19139.009999999995</v>
      </c>
      <c r="Y11" s="26">
        <f t="shared" si="4"/>
        <v>21767.52</v>
      </c>
      <c r="Z11" s="26">
        <f t="shared" si="4"/>
        <v>19931.918999999994</v>
      </c>
      <c r="AA11" s="26">
        <f t="shared" si="4"/>
        <v>17381.59</v>
      </c>
      <c r="AB11" s="26">
        <f t="shared" si="4"/>
        <v>18688.366999999998</v>
      </c>
      <c r="AC11" s="26">
        <f t="shared" si="4"/>
        <v>18973.969999999998</v>
      </c>
      <c r="AD11" s="26">
        <f t="shared" si="4"/>
        <v>17330.419999999998</v>
      </c>
      <c r="AE11" s="26">
        <f t="shared" si="4"/>
        <v>0</v>
      </c>
      <c r="AF11" s="26">
        <f t="shared" si="4"/>
        <v>25718.675000000003</v>
      </c>
      <c r="AG11" s="26">
        <f t="shared" si="4"/>
        <v>0</v>
      </c>
      <c r="AH11" s="27"/>
    </row>
    <row r="12" spans="1:35" s="28" customFormat="1" ht="34.5" customHeight="1" x14ac:dyDescent="0.25">
      <c r="A12" s="83"/>
      <c r="B12" s="59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30"/>
    </row>
    <row r="14" spans="1:35" s="34" customFormat="1" ht="23.25" customHeight="1" x14ac:dyDescent="0.25">
      <c r="A14" s="63" t="s">
        <v>35</v>
      </c>
      <c r="B14" s="74" t="s">
        <v>36</v>
      </c>
      <c r="C14" s="20" t="s">
        <v>28</v>
      </c>
      <c r="D14" s="21">
        <f>D15+D17+D18+D16</f>
        <v>339655.63099999999</v>
      </c>
      <c r="E14" s="21">
        <f t="shared" ref="E14:G14" si="10">E15+E17+E18+E16</f>
        <v>36494.32</v>
      </c>
      <c r="F14" s="21">
        <f t="shared" si="10"/>
        <v>227803.54</v>
      </c>
      <c r="G14" s="21">
        <f t="shared" si="10"/>
        <v>227803.54</v>
      </c>
      <c r="H14" s="21">
        <f t="shared" ref="H14:H77" si="11">IFERROR(G14/D14*100,0)</f>
        <v>67.068971984745346</v>
      </c>
      <c r="I14" s="21">
        <f t="shared" ref="I14:I77" si="12">IFERROR(G14/E14*100,0)</f>
        <v>624.21642600821178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35811.933000000005</v>
      </c>
      <c r="U14" s="21">
        <f t="shared" si="13"/>
        <v>35625.620000000003</v>
      </c>
      <c r="V14" s="21">
        <f t="shared" si="13"/>
        <v>22735.001999999997</v>
      </c>
      <c r="W14" s="21">
        <f t="shared" si="13"/>
        <v>26040.16</v>
      </c>
      <c r="X14" s="21">
        <f t="shared" si="13"/>
        <v>18223.389999999996</v>
      </c>
      <c r="Y14" s="21">
        <f t="shared" si="13"/>
        <v>20646.689999999999</v>
      </c>
      <c r="Z14" s="21">
        <f t="shared" si="13"/>
        <v>21985.595999999998</v>
      </c>
      <c r="AA14" s="21">
        <f t="shared" si="13"/>
        <v>15588.48</v>
      </c>
      <c r="AB14" s="21">
        <f t="shared" si="13"/>
        <v>21781.152999999998</v>
      </c>
      <c r="AC14" s="21">
        <f t="shared" si="13"/>
        <v>16260.369999999999</v>
      </c>
      <c r="AD14" s="21">
        <f t="shared" si="13"/>
        <v>20576.764999999999</v>
      </c>
      <c r="AE14" s="21">
        <f t="shared" si="13"/>
        <v>0</v>
      </c>
      <c r="AF14" s="21">
        <f t="shared" si="13"/>
        <v>29727.759000000002</v>
      </c>
      <c r="AG14" s="21">
        <f>AG15+AG16+AG17+AG18</f>
        <v>0</v>
      </c>
      <c r="AH14" s="32"/>
      <c r="AI14" s="33"/>
    </row>
    <row r="15" spans="1:35" s="34" customFormat="1" ht="30.75" hidden="1" customHeight="1" x14ac:dyDescent="0.25">
      <c r="A15" s="60"/>
      <c r="B15" s="75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60"/>
      <c r="B16" s="75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520.71</v>
      </c>
      <c r="G16" s="26">
        <f>SUM(K16,M16,O16,Q16,S16,U16,W16,Y16,AA16,AC16,AE16,AG16)</f>
        <v>520.71</v>
      </c>
      <c r="H16" s="26">
        <f t="shared" si="11"/>
        <v>18.565621991656865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108.96</v>
      </c>
      <c r="X16" s="26">
        <f t="shared" si="14"/>
        <v>0</v>
      </c>
      <c r="Y16" s="26">
        <f t="shared" si="14"/>
        <v>21.76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0</v>
      </c>
      <c r="AH16" s="32"/>
      <c r="AI16" s="33"/>
    </row>
    <row r="17" spans="1:35" s="34" customFormat="1" ht="37.5" customHeight="1" x14ac:dyDescent="0.25">
      <c r="A17" s="60"/>
      <c r="B17" s="75"/>
      <c r="C17" s="25" t="s">
        <v>31</v>
      </c>
      <c r="D17" s="26">
        <f>SUM(J17,L17,N17,P17,R17,T17,V17,X17,Z17,AB17,AD17,AF17)</f>
        <v>296395.32899999997</v>
      </c>
      <c r="E17" s="26">
        <f>J17</f>
        <v>31811.475999999999</v>
      </c>
      <c r="F17" s="26">
        <f>G17</f>
        <v>227282.83000000002</v>
      </c>
      <c r="G17" s="26">
        <f>SUM(K17,M17,O17,Q17,S17,U17,W17,Y17,AA17,AC17,AE17,AG17)</f>
        <v>227282.83000000002</v>
      </c>
      <c r="H17" s="26">
        <f t="shared" si="11"/>
        <v>76.682325179287844</v>
      </c>
      <c r="I17" s="26">
        <f t="shared" si="12"/>
        <v>714.46804291633623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34706.478000000003</v>
      </c>
      <c r="U17" s="35">
        <f t="shared" si="14"/>
        <v>35625.620000000003</v>
      </c>
      <c r="V17" s="35">
        <f t="shared" si="14"/>
        <v>22726.161999999997</v>
      </c>
      <c r="W17" s="35">
        <f t="shared" si="14"/>
        <v>25931.200000000001</v>
      </c>
      <c r="X17" s="35">
        <f t="shared" si="14"/>
        <v>18214.549999999996</v>
      </c>
      <c r="Y17" s="35">
        <f t="shared" si="14"/>
        <v>20624.93</v>
      </c>
      <c r="Z17" s="35">
        <f t="shared" si="14"/>
        <v>17705.715999999997</v>
      </c>
      <c r="AA17" s="35">
        <f t="shared" si="14"/>
        <v>15588.48</v>
      </c>
      <c r="AB17" s="35">
        <f t="shared" si="14"/>
        <v>17591.884999999998</v>
      </c>
      <c r="AC17" s="35">
        <f t="shared" si="14"/>
        <v>16260.369999999999</v>
      </c>
      <c r="AD17" s="35">
        <f t="shared" si="14"/>
        <v>16667.008999999998</v>
      </c>
      <c r="AE17" s="35">
        <f t="shared" si="14"/>
        <v>0</v>
      </c>
      <c r="AF17" s="35">
        <f t="shared" si="14"/>
        <v>25129.939000000002</v>
      </c>
      <c r="AG17" s="35">
        <f t="shared" si="14"/>
        <v>0</v>
      </c>
      <c r="AH17" s="32"/>
      <c r="AI17" s="33"/>
    </row>
    <row r="18" spans="1:35" s="31" customFormat="1" ht="46.5" customHeight="1" x14ac:dyDescent="0.25">
      <c r="A18" s="56"/>
      <c r="B18" s="76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63" t="s">
        <v>38</v>
      </c>
      <c r="B19" s="61" t="s">
        <v>39</v>
      </c>
      <c r="C19" s="20" t="s">
        <v>28</v>
      </c>
      <c r="D19" s="21">
        <f>D20+D21+D22+D23</f>
        <v>336164.23100000003</v>
      </c>
      <c r="E19" s="21">
        <f>E20+E21+E22+E23</f>
        <v>33002.92</v>
      </c>
      <c r="F19" s="21">
        <f>F20+F21+F22+F23</f>
        <v>227803.54</v>
      </c>
      <c r="G19" s="21">
        <f>G20+G21+G22+G23</f>
        <v>227803.54</v>
      </c>
      <c r="H19" s="21">
        <f t="shared" si="11"/>
        <v>67.765549987975959</v>
      </c>
      <c r="I19" s="21">
        <f t="shared" si="12"/>
        <v>690.25268067189211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35811.933000000005</v>
      </c>
      <c r="U19" s="21">
        <f t="shared" si="15"/>
        <v>35625.620000000003</v>
      </c>
      <c r="V19" s="21">
        <f t="shared" si="15"/>
        <v>22735.001999999997</v>
      </c>
      <c r="W19" s="21">
        <f t="shared" si="15"/>
        <v>26040.16</v>
      </c>
      <c r="X19" s="21">
        <f t="shared" si="15"/>
        <v>18223.389999999996</v>
      </c>
      <c r="Y19" s="21">
        <f t="shared" si="15"/>
        <v>20646.689999999999</v>
      </c>
      <c r="Z19" s="21">
        <f t="shared" si="15"/>
        <v>21985.595999999998</v>
      </c>
      <c r="AA19" s="21">
        <f t="shared" si="15"/>
        <v>15588.48</v>
      </c>
      <c r="AB19" s="21">
        <f t="shared" si="15"/>
        <v>21781.152999999998</v>
      </c>
      <c r="AC19" s="21">
        <f t="shared" si="15"/>
        <v>16260.369999999999</v>
      </c>
      <c r="AD19" s="21">
        <f t="shared" si="15"/>
        <v>20576.764999999999</v>
      </c>
      <c r="AE19" s="21">
        <f t="shared" si="15"/>
        <v>0</v>
      </c>
      <c r="AF19" s="21">
        <f t="shared" si="15"/>
        <v>29727.759000000002</v>
      </c>
      <c r="AG19" s="21">
        <f>AG20+AG21+AG22+AG23</f>
        <v>0</v>
      </c>
      <c r="AH19" s="38"/>
      <c r="AI19" s="39"/>
    </row>
    <row r="20" spans="1:35" s="34" customFormat="1" ht="23.25" hidden="1" customHeight="1" x14ac:dyDescent="0.25">
      <c r="A20" s="60"/>
      <c r="B20" s="62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60"/>
      <c r="B21" s="62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520.71</v>
      </c>
      <c r="G21" s="26">
        <f>SUM(K21,M21,O21,Q21,S21,U21,W21,Y21,AA21,AC21,AE21,AG21)</f>
        <v>520.71</v>
      </c>
      <c r="H21" s="26">
        <f t="shared" si="11"/>
        <v>18.565621991656865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108.96</v>
      </c>
      <c r="X21" s="35">
        <f t="shared" si="16"/>
        <v>0</v>
      </c>
      <c r="Y21" s="35">
        <f t="shared" si="16"/>
        <v>21.76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0</v>
      </c>
      <c r="AH21" s="40"/>
      <c r="AI21" s="41"/>
    </row>
    <row r="22" spans="1:35" s="42" customFormat="1" ht="36.75" customHeight="1" x14ac:dyDescent="0.25">
      <c r="A22" s="60"/>
      <c r="B22" s="62"/>
      <c r="C22" s="25" t="s">
        <v>31</v>
      </c>
      <c r="D22" s="26">
        <f>SUM(J22,L22,N22,P22,R22,T22,V22,X22,Z22,AB22,AD22,AF22)</f>
        <v>292903.929</v>
      </c>
      <c r="E22" s="26">
        <f>J22</f>
        <v>28320.075999999997</v>
      </c>
      <c r="F22" s="26">
        <f>G22</f>
        <v>227282.83000000002</v>
      </c>
      <c r="G22" s="26">
        <f>SUM(K22,M22,O22,Q22,S22,U22,W22,Y22,AA22,AC22,AE22,AG22)</f>
        <v>227282.83000000002</v>
      </c>
      <c r="H22" s="26">
        <f t="shared" si="11"/>
        <v>77.596374611963654</v>
      </c>
      <c r="I22" s="26">
        <f t="shared" si="12"/>
        <v>802.55021208276423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34706.478000000003</v>
      </c>
      <c r="U22" s="35">
        <f t="shared" si="16"/>
        <v>35625.620000000003</v>
      </c>
      <c r="V22" s="35">
        <f t="shared" si="16"/>
        <v>22726.161999999997</v>
      </c>
      <c r="W22" s="35">
        <f t="shared" si="16"/>
        <v>25931.200000000001</v>
      </c>
      <c r="X22" s="35">
        <f t="shared" si="16"/>
        <v>18214.549999999996</v>
      </c>
      <c r="Y22" s="35">
        <f t="shared" si="16"/>
        <v>20624.93</v>
      </c>
      <c r="Z22" s="35">
        <f t="shared" si="16"/>
        <v>17705.715999999997</v>
      </c>
      <c r="AA22" s="35">
        <f t="shared" si="16"/>
        <v>15588.48</v>
      </c>
      <c r="AB22" s="35">
        <f t="shared" si="16"/>
        <v>17591.884999999998</v>
      </c>
      <c r="AC22" s="35">
        <f t="shared" si="16"/>
        <v>16260.369999999999</v>
      </c>
      <c r="AD22" s="35">
        <f t="shared" si="16"/>
        <v>16667.008999999998</v>
      </c>
      <c r="AE22" s="35">
        <f t="shared" si="16"/>
        <v>0</v>
      </c>
      <c r="AF22" s="35">
        <f t="shared" si="16"/>
        <v>25129.939000000002</v>
      </c>
      <c r="AG22" s="35">
        <f>AG27+AG32+AG37+AG42+AG47+AG52</f>
        <v>0</v>
      </c>
      <c r="AH22" s="40"/>
      <c r="AI22" s="41"/>
    </row>
    <row r="23" spans="1:35" s="31" customFormat="1" ht="65.25" customHeight="1" x14ac:dyDescent="0.25">
      <c r="A23" s="56"/>
      <c r="B23" s="64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63"/>
      <c r="B24" s="68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19668.580000000002</v>
      </c>
      <c r="G24" s="21">
        <f>G25+G26+G27+G28</f>
        <v>19668.580000000002</v>
      </c>
      <c r="H24" s="21">
        <f t="shared" si="11"/>
        <v>95.841447796652162</v>
      </c>
      <c r="I24" s="21">
        <f t="shared" si="12"/>
        <v>14212.736745503555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268.76</v>
      </c>
      <c r="V24" s="21">
        <f t="shared" si="17"/>
        <v>0</v>
      </c>
      <c r="W24" s="21">
        <f t="shared" si="17"/>
        <v>89.99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300.18</v>
      </c>
      <c r="AB24" s="21">
        <f t="shared" si="17"/>
        <v>504.38099999999997</v>
      </c>
      <c r="AC24" s="21">
        <f t="shared" si="17"/>
        <v>178.63</v>
      </c>
      <c r="AD24" s="21">
        <f t="shared" si="17"/>
        <v>190.149</v>
      </c>
      <c r="AE24" s="21">
        <f t="shared" si="17"/>
        <v>0</v>
      </c>
      <c r="AF24" s="21">
        <f t="shared" si="17"/>
        <v>0</v>
      </c>
      <c r="AG24" s="21">
        <f>AG25+AG26+AG27+AG28</f>
        <v>0</v>
      </c>
      <c r="AH24" s="32"/>
      <c r="AI24" s="33"/>
    </row>
    <row r="25" spans="1:35" s="34" customFormat="1" ht="36" hidden="1" customHeight="1" x14ac:dyDescent="0.25">
      <c r="A25" s="60"/>
      <c r="B25" s="69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60"/>
      <c r="B26" s="69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60"/>
      <c r="B27" s="69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19668.580000000002</v>
      </c>
      <c r="G27" s="26">
        <f>SUM(K27,M27,O27,Q27,S27,U27,W27,Y27,AA27,AC27,AE27,AG27)</f>
        <v>19668.580000000002</v>
      </c>
      <c r="H27" s="26">
        <f t="shared" si="11"/>
        <v>95.841447796652162</v>
      </c>
      <c r="I27" s="26">
        <f>IFERROR(G27/E27*100,0)</f>
        <v>14212.736745503555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268.76</v>
      </c>
      <c r="V27" s="35">
        <v>0</v>
      </c>
      <c r="W27" s="35">
        <v>89.99</v>
      </c>
      <c r="X27" s="35">
        <v>165.60499999999999</v>
      </c>
      <c r="Y27" s="35">
        <v>0</v>
      </c>
      <c r="Z27" s="35">
        <v>163.01499999999999</v>
      </c>
      <c r="AA27" s="35">
        <v>300.18</v>
      </c>
      <c r="AB27" s="35">
        <v>504.38099999999997</v>
      </c>
      <c r="AC27" s="35">
        <v>178.63</v>
      </c>
      <c r="AD27" s="35">
        <v>190.149</v>
      </c>
      <c r="AE27" s="35">
        <v>0</v>
      </c>
      <c r="AF27" s="35">
        <v>0</v>
      </c>
      <c r="AG27" s="35">
        <v>0</v>
      </c>
      <c r="AH27" s="36"/>
      <c r="AI27" s="37"/>
    </row>
    <row r="28" spans="1:35" s="31" customFormat="1" ht="65.25" hidden="1" customHeight="1" x14ac:dyDescent="0.25">
      <c r="A28" s="77"/>
      <c r="B28" s="73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65"/>
      <c r="B29" s="68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200277.21999999997</v>
      </c>
      <c r="G29" s="21">
        <f t="shared" si="18"/>
        <v>200277.21999999997</v>
      </c>
      <c r="H29" s="21">
        <f t="shared" si="11"/>
        <v>66.208641392944429</v>
      </c>
      <c r="I29" s="21">
        <f t="shared" si="12"/>
        <v>610.9893518648596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32503.4</v>
      </c>
      <c r="V29" s="21">
        <f t="shared" si="19"/>
        <v>22237.188999999998</v>
      </c>
      <c r="W29" s="21">
        <f t="shared" si="19"/>
        <v>22654.28</v>
      </c>
      <c r="X29" s="21">
        <f t="shared" si="19"/>
        <v>17548.155999999999</v>
      </c>
      <c r="Y29" s="21">
        <f t="shared" si="19"/>
        <v>19746.740000000002</v>
      </c>
      <c r="Z29" s="21">
        <f t="shared" si="19"/>
        <v>21779.213</v>
      </c>
      <c r="AA29" s="21">
        <f t="shared" si="19"/>
        <v>15122.08</v>
      </c>
      <c r="AB29" s="21">
        <f t="shared" si="19"/>
        <v>21208.429</v>
      </c>
      <c r="AC29" s="21">
        <f t="shared" si="19"/>
        <v>16047.02</v>
      </c>
      <c r="AD29" s="21">
        <f t="shared" si="19"/>
        <v>20351.248</v>
      </c>
      <c r="AE29" s="21">
        <f t="shared" si="19"/>
        <v>0</v>
      </c>
      <c r="AF29" s="21">
        <f t="shared" si="19"/>
        <v>24141.896000000001</v>
      </c>
      <c r="AG29" s="21">
        <f>AG30+AG31+AG32+AG33</f>
        <v>0</v>
      </c>
      <c r="AH29" s="40"/>
      <c r="AI29" s="33"/>
    </row>
    <row r="30" spans="1:35" s="34" customFormat="1" ht="42.75" hidden="1" customHeight="1" x14ac:dyDescent="0.25">
      <c r="A30" s="66"/>
      <c r="B30" s="69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66"/>
      <c r="B31" s="69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66"/>
      <c r="B32" s="69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200277.21999999997</v>
      </c>
      <c r="G32" s="26">
        <f>SUM(K32,M32,O32,Q32,S32,U32,W32,Y32,AA32,AC32,AE32,AG32)</f>
        <v>200277.21999999997</v>
      </c>
      <c r="H32" s="26">
        <f t="shared" si="11"/>
        <v>76.430462538522534</v>
      </c>
      <c r="I32" s="26">
        <f t="shared" si="12"/>
        <v>712.82359616950578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f>17615.58+14887.82</f>
        <v>32503.4</v>
      </c>
      <c r="V32" s="35">
        <f>14405.061+7823.288</f>
        <v>22228.348999999998</v>
      </c>
      <c r="W32" s="35">
        <v>22654.28</v>
      </c>
      <c r="X32" s="35">
        <f>13860.501+3678.815</f>
        <v>17539.315999999999</v>
      </c>
      <c r="Y32" s="35">
        <v>19746.740000000002</v>
      </c>
      <c r="Z32" s="35">
        <f>9913.031+7586.302</f>
        <v>17499.332999999999</v>
      </c>
      <c r="AA32" s="35">
        <v>15122.08</v>
      </c>
      <c r="AB32" s="35">
        <f>10650.361+6368.8</f>
        <v>17019.161</v>
      </c>
      <c r="AC32" s="35">
        <v>16047.02</v>
      </c>
      <c r="AD32" s="35">
        <f>9433.743+7007.749</f>
        <v>16441.491999999998</v>
      </c>
      <c r="AE32" s="35">
        <v>0</v>
      </c>
      <c r="AF32" s="35">
        <f>10376.512+9167.564</f>
        <v>19544.076000000001</v>
      </c>
      <c r="AG32" s="35">
        <v>0</v>
      </c>
      <c r="AH32" s="32"/>
      <c r="AI32" s="33"/>
    </row>
    <row r="33" spans="1:35" s="31" customFormat="1" ht="45" customHeight="1" x14ac:dyDescent="0.25">
      <c r="A33" s="67"/>
      <c r="B33" s="70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65"/>
      <c r="B34" s="68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144.02999999999997</v>
      </c>
      <c r="G34" s="21">
        <f t="shared" si="20"/>
        <v>144.02999999999997</v>
      </c>
      <c r="H34" s="21">
        <f t="shared" si="11"/>
        <v>37.313374835816482</v>
      </c>
      <c r="I34" s="21">
        <f t="shared" si="12"/>
        <v>229.27411652340015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24.89</v>
      </c>
      <c r="V34" s="21">
        <f t="shared" si="21"/>
        <v>12.821999999999999</v>
      </c>
      <c r="W34" s="21">
        <f t="shared" si="21"/>
        <v>11.16</v>
      </c>
      <c r="X34" s="21">
        <f t="shared" si="21"/>
        <v>24.638000000000002</v>
      </c>
      <c r="Y34" s="21">
        <f t="shared" si="21"/>
        <v>11.36</v>
      </c>
      <c r="Z34" s="21">
        <f t="shared" si="21"/>
        <v>20.821999999999999</v>
      </c>
      <c r="AA34" s="21">
        <f t="shared" si="21"/>
        <v>9.98</v>
      </c>
      <c r="AB34" s="21">
        <f t="shared" si="21"/>
        <v>45.796999999999997</v>
      </c>
      <c r="AC34" s="21">
        <f t="shared" si="21"/>
        <v>12.82</v>
      </c>
      <c r="AD34" s="21">
        <f t="shared" si="21"/>
        <v>12.821999999999999</v>
      </c>
      <c r="AE34" s="21">
        <f t="shared" si="21"/>
        <v>0</v>
      </c>
      <c r="AF34" s="21">
        <f t="shared" si="21"/>
        <v>25.643999999999998</v>
      </c>
      <c r="AG34" s="21">
        <f>AG35+AG36+AG37+AG38</f>
        <v>0</v>
      </c>
      <c r="AH34" s="40"/>
      <c r="AI34" s="33"/>
    </row>
    <row r="35" spans="1:35" s="34" customFormat="1" ht="42.75" hidden="1" customHeight="1" x14ac:dyDescent="0.25">
      <c r="A35" s="66"/>
      <c r="B35" s="69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66"/>
      <c r="B36" s="69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66"/>
      <c r="B37" s="69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144.02999999999997</v>
      </c>
      <c r="G37" s="26">
        <f>SUM(K37,M37,O37,Q37,S37,U37,W37,Y37,AA37,AC37,AE37,AG37)</f>
        <v>144.02999999999997</v>
      </c>
      <c r="H37" s="26">
        <f t="shared" si="11"/>
        <v>37.313374835816482</v>
      </c>
      <c r="I37" s="26">
        <f t="shared" si="12"/>
        <v>229.27411652340015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24.89</v>
      </c>
      <c r="V37" s="35">
        <v>12.821999999999999</v>
      </c>
      <c r="W37" s="35">
        <v>11.16</v>
      </c>
      <c r="X37" s="35">
        <v>24.638000000000002</v>
      </c>
      <c r="Y37" s="35">
        <v>11.36</v>
      </c>
      <c r="Z37" s="35">
        <v>20.821999999999999</v>
      </c>
      <c r="AA37" s="35">
        <v>9.98</v>
      </c>
      <c r="AB37" s="45">
        <v>45.796999999999997</v>
      </c>
      <c r="AC37" s="35">
        <v>12.82</v>
      </c>
      <c r="AD37" s="35">
        <v>12.821999999999999</v>
      </c>
      <c r="AE37" s="35">
        <v>0</v>
      </c>
      <c r="AF37" s="35">
        <v>25.643999999999998</v>
      </c>
      <c r="AG37" s="35">
        <v>0</v>
      </c>
      <c r="AH37" s="32"/>
      <c r="AI37" s="33"/>
    </row>
    <row r="38" spans="1:35" s="31" customFormat="1" ht="45" hidden="1" customHeight="1" x14ac:dyDescent="0.25">
      <c r="A38" s="67"/>
      <c r="B38" s="70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65"/>
      <c r="B39" s="68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66"/>
      <c r="B40" s="69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66"/>
      <c r="B41" s="69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66"/>
      <c r="B42" s="69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67"/>
      <c r="B43" s="70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65"/>
      <c r="B44" s="68" t="s">
        <v>44</v>
      </c>
      <c r="C44" s="20" t="s">
        <v>28</v>
      </c>
      <c r="D44" s="21">
        <f>D45+D46+D47+D48</f>
        <v>10955.753000000001</v>
      </c>
      <c r="E44" s="21">
        <f t="shared" ref="E44:G44" si="23">E45+E46+E47+E48</f>
        <v>22.545999999999999</v>
      </c>
      <c r="F44" s="21">
        <f t="shared" si="23"/>
        <v>6048.0899999999992</v>
      </c>
      <c r="G44" s="21">
        <f t="shared" si="23"/>
        <v>6048.0899999999992</v>
      </c>
      <c r="H44" s="21">
        <f t="shared" si="11"/>
        <v>55.204694738919343</v>
      </c>
      <c r="I44" s="21">
        <f t="shared" si="12"/>
        <v>26825.556639758714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1784.3799999999999</v>
      </c>
      <c r="U44" s="21">
        <f t="shared" si="24"/>
        <v>2208.19</v>
      </c>
      <c r="V44" s="21">
        <f t="shared" si="24"/>
        <v>0</v>
      </c>
      <c r="W44" s="21">
        <f t="shared" si="24"/>
        <v>2849.12</v>
      </c>
      <c r="X44" s="21">
        <f t="shared" si="24"/>
        <v>0</v>
      </c>
      <c r="Y44" s="21">
        <f t="shared" si="24"/>
        <v>435.2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21.9</v>
      </c>
      <c r="AD44" s="21">
        <f t="shared" si="24"/>
        <v>22.545999999999999</v>
      </c>
      <c r="AE44" s="21">
        <f t="shared" si="24"/>
        <v>0</v>
      </c>
      <c r="AF44" s="21">
        <f t="shared" si="24"/>
        <v>5560.2190000000001</v>
      </c>
      <c r="AG44" s="21">
        <f>AG45+AG46+AG47+AG48</f>
        <v>0</v>
      </c>
      <c r="AH44" s="40"/>
      <c r="AI44" s="33"/>
    </row>
    <row r="45" spans="1:35" s="34" customFormat="1" ht="42.75" hidden="1" customHeight="1" x14ac:dyDescent="0.25">
      <c r="A45" s="66"/>
      <c r="B45" s="69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66"/>
      <c r="B46" s="69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520.71</v>
      </c>
      <c r="G46" s="26">
        <f>SUM(K46,M46,O46,Q46,S46,U46,W46,Y46,AA46,AC46,AE46,AG46)</f>
        <v>520.71</v>
      </c>
      <c r="H46" s="26">
        <f t="shared" si="11"/>
        <v>18.565621991656865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108.96</v>
      </c>
      <c r="X46" s="35">
        <v>0</v>
      </c>
      <c r="Y46" s="35">
        <v>21.76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2"/>
      <c r="AI46" s="33"/>
    </row>
    <row r="47" spans="1:35" s="34" customFormat="1" ht="48" customHeight="1" x14ac:dyDescent="0.25">
      <c r="A47" s="66"/>
      <c r="B47" s="69"/>
      <c r="C47" s="25" t="s">
        <v>31</v>
      </c>
      <c r="D47" s="26">
        <f>SUM(J47,L47,N47,P47,R47,T47,V47,X47,Z47,AB47,AD47,AF47)</f>
        <v>8151.0529999999999</v>
      </c>
      <c r="E47" s="26">
        <f>J47</f>
        <v>22.545999999999999</v>
      </c>
      <c r="F47" s="26">
        <f>G47</f>
        <v>5527.3799999999992</v>
      </c>
      <c r="G47" s="26">
        <f>SUM(K47,M47,O47,Q47,S47,U47,W47,Y47,AA47,AC47,AE47,AG47)</f>
        <v>5527.3799999999992</v>
      </c>
      <c r="H47" s="26">
        <f t="shared" si="11"/>
        <v>67.811852039239582</v>
      </c>
      <c r="I47" s="26">
        <f t="shared" si="12"/>
        <v>24516.011709394123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f>22.55+1761.83</f>
        <v>1784.3799999999999</v>
      </c>
      <c r="U47" s="35">
        <f>446.36+1761.83</f>
        <v>2208.19</v>
      </c>
      <c r="V47" s="35">
        <v>0</v>
      </c>
      <c r="W47" s="35">
        <v>2740.16</v>
      </c>
      <c r="X47" s="35">
        <v>0</v>
      </c>
      <c r="Y47" s="35">
        <v>413.44</v>
      </c>
      <c r="Z47" s="35">
        <v>22.545999999999999</v>
      </c>
      <c r="AA47" s="35">
        <v>0</v>
      </c>
      <c r="AB47" s="35">
        <v>22.545999999999999</v>
      </c>
      <c r="AC47" s="35">
        <v>21.9</v>
      </c>
      <c r="AD47" s="35">
        <v>22.545999999999999</v>
      </c>
      <c r="AE47" s="35">
        <v>0</v>
      </c>
      <c r="AF47" s="35">
        <v>5560.2190000000001</v>
      </c>
      <c r="AG47" s="35">
        <v>0</v>
      </c>
      <c r="AH47" s="36" t="s">
        <v>45</v>
      </c>
      <c r="AI47" s="33"/>
    </row>
    <row r="48" spans="1:35" s="31" customFormat="1" ht="51.75" hidden="1" customHeight="1" x14ac:dyDescent="0.25">
      <c r="A48" s="67"/>
      <c r="B48" s="70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65"/>
      <c r="B49" s="68" t="s">
        <v>46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1665.6200000000001</v>
      </c>
      <c r="G49" s="21">
        <f t="shared" si="25"/>
        <v>1665.6200000000001</v>
      </c>
      <c r="H49" s="21">
        <f t="shared" si="11"/>
        <v>92.632222901952076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620.38</v>
      </c>
      <c r="V49" s="21">
        <f t="shared" si="26"/>
        <v>484.99099999999999</v>
      </c>
      <c r="W49" s="21">
        <f t="shared" si="26"/>
        <v>435.61</v>
      </c>
      <c r="X49" s="21">
        <f t="shared" si="26"/>
        <v>484.99099999999999</v>
      </c>
      <c r="Y49" s="21">
        <f t="shared" si="26"/>
        <v>453.39</v>
      </c>
      <c r="Z49" s="21">
        <f t="shared" si="26"/>
        <v>0</v>
      </c>
      <c r="AA49" s="21">
        <f t="shared" si="26"/>
        <v>156.24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66"/>
      <c r="B50" s="69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66"/>
      <c r="B51" s="69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66"/>
      <c r="B52" s="69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1665.6200000000001</v>
      </c>
      <c r="G52" s="26">
        <f>SUM(K52,M52,O52,Q52,S52,U52,W52,Y52,AA52,AC52,AE52,AG52)</f>
        <v>1665.6200000000001</v>
      </c>
      <c r="H52" s="26">
        <f t="shared" si="11"/>
        <v>92.632222901952076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620.38</v>
      </c>
      <c r="V52" s="35">
        <v>484.99099999999999</v>
      </c>
      <c r="W52" s="35">
        <v>435.61</v>
      </c>
      <c r="X52" s="35">
        <v>484.99099999999999</v>
      </c>
      <c r="Y52" s="35">
        <v>453.39</v>
      </c>
      <c r="Z52" s="35">
        <v>0</v>
      </c>
      <c r="AA52" s="35">
        <v>156.24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67"/>
      <c r="B53" s="70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71" t="s">
        <v>47</v>
      </c>
      <c r="B54" s="61" t="s">
        <v>48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60"/>
      <c r="B55" s="62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60"/>
      <c r="B56" s="62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60"/>
      <c r="B57" s="62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72"/>
      <c r="B58" s="73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49</v>
      </c>
      <c r="B59" s="51" t="s">
        <v>50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3"/>
      <c r="AH59" s="30"/>
    </row>
    <row r="60" spans="1:35" s="34" customFormat="1" ht="21" customHeight="1" x14ac:dyDescent="0.25">
      <c r="A60" s="63" t="s">
        <v>51</v>
      </c>
      <c r="B60" s="74" t="s">
        <v>52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30973.46</v>
      </c>
      <c r="G60" s="21">
        <f t="shared" si="29"/>
        <v>30973.46</v>
      </c>
      <c r="H60" s="21">
        <f t="shared" si="11"/>
        <v>84.010810118208994</v>
      </c>
      <c r="I60" s="21">
        <f t="shared" si="12"/>
        <v>643.80556541722331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1374.12</v>
      </c>
      <c r="V60" s="21">
        <f t="shared" si="30"/>
        <v>2626.395</v>
      </c>
      <c r="W60" s="21">
        <f t="shared" si="30"/>
        <v>2438.25</v>
      </c>
      <c r="X60" s="21">
        <f t="shared" si="30"/>
        <v>79.667000000000002</v>
      </c>
      <c r="Y60" s="21">
        <f t="shared" si="30"/>
        <v>1574.8400000000001</v>
      </c>
      <c r="Z60" s="21">
        <f t="shared" si="30"/>
        <v>4799.6869999999999</v>
      </c>
      <c r="AA60" s="21">
        <f t="shared" si="30"/>
        <v>3067.7799999999997</v>
      </c>
      <c r="AB60" s="21">
        <f t="shared" si="30"/>
        <v>500.267</v>
      </c>
      <c r="AC60" s="21">
        <f t="shared" si="30"/>
        <v>2702.25</v>
      </c>
      <c r="AD60" s="21">
        <f t="shared" si="30"/>
        <v>682.56700000000001</v>
      </c>
      <c r="AE60" s="21">
        <f t="shared" si="30"/>
        <v>0</v>
      </c>
      <c r="AF60" s="21">
        <f t="shared" si="30"/>
        <v>14.266999999999999</v>
      </c>
      <c r="AG60" s="21">
        <f>AG61+AG62+AG63+AG64</f>
        <v>0</v>
      </c>
      <c r="AH60" s="32"/>
      <c r="AI60" s="33"/>
    </row>
    <row r="61" spans="1:35" s="34" customFormat="1" ht="21" hidden="1" customHeight="1" x14ac:dyDescent="0.25">
      <c r="A61" s="60"/>
      <c r="B61" s="75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60"/>
      <c r="B62" s="75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12364.079999999998</v>
      </c>
      <c r="G62" s="26">
        <f>SUM(K62,M62,O62,Q62,S62,U62,W62,Y62,AA62,AC62,AE62,AG62)</f>
        <v>12364.079999999998</v>
      </c>
      <c r="H62" s="26">
        <f t="shared" si="11"/>
        <v>85.731878128943677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1481.4</v>
      </c>
      <c r="X62" s="26">
        <f t="shared" si="31"/>
        <v>0</v>
      </c>
      <c r="Y62" s="26">
        <f t="shared" si="31"/>
        <v>817.9</v>
      </c>
      <c r="Z62" s="26">
        <f t="shared" si="31"/>
        <v>3050.0129999999999</v>
      </c>
      <c r="AA62" s="26">
        <f t="shared" si="31"/>
        <v>2375.7199999999998</v>
      </c>
      <c r="AB62" s="26">
        <f t="shared" si="31"/>
        <v>0</v>
      </c>
      <c r="AC62" s="26">
        <f t="shared" si="31"/>
        <v>717.06</v>
      </c>
      <c r="AD62" s="26">
        <f t="shared" si="31"/>
        <v>526.01499999999999</v>
      </c>
      <c r="AE62" s="26">
        <f t="shared" si="31"/>
        <v>0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60"/>
      <c r="B63" s="75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18609.38</v>
      </c>
      <c r="G63" s="26">
        <f>SUM(K63,M63,O63,Q63,S63,U63,W63,Y63,AA63,AC63,AE63,AG63)</f>
        <v>18609.38</v>
      </c>
      <c r="H63" s="26">
        <f t="shared" si="11"/>
        <v>82.905035777766471</v>
      </c>
      <c r="I63" s="26">
        <f t="shared" si="12"/>
        <v>386.80930102623245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1374.12</v>
      </c>
      <c r="V63" s="35">
        <f t="shared" si="31"/>
        <v>2626.395</v>
      </c>
      <c r="W63" s="35">
        <f t="shared" si="31"/>
        <v>956.85</v>
      </c>
      <c r="X63" s="35">
        <f t="shared" si="31"/>
        <v>79.667000000000002</v>
      </c>
      <c r="Y63" s="35">
        <f t="shared" si="31"/>
        <v>756.94</v>
      </c>
      <c r="Z63" s="35">
        <f t="shared" si="31"/>
        <v>1749.6740000000002</v>
      </c>
      <c r="AA63" s="35">
        <f t="shared" si="31"/>
        <v>692.06</v>
      </c>
      <c r="AB63" s="35">
        <f t="shared" si="31"/>
        <v>500.267</v>
      </c>
      <c r="AC63" s="35">
        <f t="shared" si="31"/>
        <v>1985.19</v>
      </c>
      <c r="AD63" s="35">
        <f t="shared" si="31"/>
        <v>156.55199999999999</v>
      </c>
      <c r="AE63" s="35">
        <f t="shared" si="31"/>
        <v>0</v>
      </c>
      <c r="AF63" s="35">
        <f t="shared" si="31"/>
        <v>14.266999999999999</v>
      </c>
      <c r="AG63" s="35">
        <f t="shared" si="31"/>
        <v>0</v>
      </c>
      <c r="AH63" s="32"/>
      <c r="AI63" s="33"/>
    </row>
    <row r="64" spans="1:35" s="28" customFormat="1" ht="43.5" hidden="1" customHeight="1" x14ac:dyDescent="0.25">
      <c r="A64" s="56"/>
      <c r="B64" s="76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54" t="s">
        <v>53</v>
      </c>
      <c r="B65" s="61" t="s">
        <v>54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4298.47</v>
      </c>
      <c r="G65" s="21">
        <f t="shared" si="32"/>
        <v>4298.47</v>
      </c>
      <c r="H65" s="21">
        <f t="shared" si="11"/>
        <v>63.020026976307761</v>
      </c>
      <c r="I65" s="21">
        <f t="shared" si="12"/>
        <v>197.20013763046222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179.58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560.89</v>
      </c>
      <c r="AB65" s="22">
        <f t="shared" si="33"/>
        <v>0</v>
      </c>
      <c r="AC65" s="22">
        <f t="shared" si="33"/>
        <v>143.19999999999999</v>
      </c>
      <c r="AD65" s="22">
        <f t="shared" si="33"/>
        <v>0</v>
      </c>
      <c r="AE65" s="22">
        <f t="shared" si="33"/>
        <v>0</v>
      </c>
      <c r="AF65" s="22">
        <f t="shared" si="33"/>
        <v>0</v>
      </c>
      <c r="AG65" s="22">
        <f>AG66+AG67+AG68+AG69</f>
        <v>0</v>
      </c>
      <c r="AH65" s="32"/>
      <c r="AI65" s="37"/>
    </row>
    <row r="66" spans="1:35" s="31" customFormat="1" ht="30.75" hidden="1" customHeight="1" x14ac:dyDescent="0.25">
      <c r="A66" s="55"/>
      <c r="B66" s="62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55"/>
      <c r="B67" s="62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55"/>
      <c r="B68" s="62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4298.47</v>
      </c>
      <c r="G68" s="26">
        <f>SUM(K68,M68,O68,Q68,S68,U68,W68,Y68,AA68,AC68,AE68,AG68)</f>
        <v>4298.47</v>
      </c>
      <c r="H68" s="26">
        <f>IFERROR(G68/D68*100,0)</f>
        <v>63.020026976307761</v>
      </c>
      <c r="I68" s="26">
        <f>IFERROR(G68/E68*100,0)</f>
        <v>197.20013763046222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179.58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560.89</v>
      </c>
      <c r="AB68" s="35">
        <v>0</v>
      </c>
      <c r="AC68" s="35">
        <v>143.19999999999999</v>
      </c>
      <c r="AD68" s="35">
        <v>0</v>
      </c>
      <c r="AE68" s="35">
        <v>0</v>
      </c>
      <c r="AF68" s="35">
        <v>0</v>
      </c>
      <c r="AG68" s="35">
        <v>0</v>
      </c>
      <c r="AH68" s="32"/>
      <c r="AI68" s="37"/>
    </row>
    <row r="69" spans="1:35" s="31" customFormat="1" ht="46.5" hidden="1" customHeight="1" x14ac:dyDescent="0.25">
      <c r="A69" s="60"/>
      <c r="B69" s="62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63" t="s">
        <v>55</v>
      </c>
      <c r="B70" s="61" t="s">
        <v>56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27801.989999999998</v>
      </c>
      <c r="G70" s="21">
        <f>G71+G72+G73+G74</f>
        <v>27801.989999999998</v>
      </c>
      <c r="H70" s="21">
        <f t="shared" ref="H70:H74" si="34">IFERROR(G70/D70*100,0)</f>
        <v>89.902440844709432</v>
      </c>
      <c r="I70" s="21">
        <f t="shared" ref="I70:I74" si="35">IFERROR(G70/E70*100,0)</f>
        <v>1056.6093022089153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1194.54</v>
      </c>
      <c r="V70" s="21">
        <f t="shared" si="36"/>
        <v>2626.395</v>
      </c>
      <c r="W70" s="21">
        <f t="shared" si="36"/>
        <v>2438.25</v>
      </c>
      <c r="X70" s="21">
        <f t="shared" si="36"/>
        <v>79.667000000000002</v>
      </c>
      <c r="Y70" s="21">
        <f t="shared" si="36"/>
        <v>1574.8400000000001</v>
      </c>
      <c r="Z70" s="21">
        <f t="shared" si="36"/>
        <v>3224.8069999999998</v>
      </c>
      <c r="AA70" s="21">
        <f t="shared" si="36"/>
        <v>2506.89</v>
      </c>
      <c r="AB70" s="21">
        <f t="shared" si="36"/>
        <v>500.267</v>
      </c>
      <c r="AC70" s="21">
        <v>0</v>
      </c>
      <c r="AD70" s="21">
        <f t="shared" si="36"/>
        <v>682.56700000000001</v>
      </c>
      <c r="AE70" s="21">
        <f t="shared" si="36"/>
        <v>0</v>
      </c>
      <c r="AF70" s="21">
        <f t="shared" si="36"/>
        <v>14.266999999999999</v>
      </c>
      <c r="AG70" s="21">
        <f t="shared" si="36"/>
        <v>0</v>
      </c>
      <c r="AH70" s="32"/>
      <c r="AI70" s="33"/>
    </row>
    <row r="71" spans="1:35" s="34" customFormat="1" ht="36" hidden="1" customHeight="1" x14ac:dyDescent="0.25">
      <c r="A71" s="60"/>
      <c r="B71" s="62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60"/>
      <c r="B72" s="62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12364.079999999998</v>
      </c>
      <c r="G72" s="26">
        <f>SUM(K72,M72,O72,Q72,S72,U72,W72,Y72,AA72,AC72,AE72,AG72)</f>
        <v>12364.079999999998</v>
      </c>
      <c r="H72" s="26">
        <f t="shared" si="34"/>
        <v>85.731878128943677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1481.4</v>
      </c>
      <c r="X72" s="35">
        <v>0</v>
      </c>
      <c r="Y72" s="35">
        <v>817.9</v>
      </c>
      <c r="Z72" s="35">
        <v>3050.0129999999999</v>
      </c>
      <c r="AA72" s="35">
        <v>2375.7199999999998</v>
      </c>
      <c r="AB72" s="35">
        <v>0</v>
      </c>
      <c r="AC72" s="35">
        <v>717.06</v>
      </c>
      <c r="AD72" s="35">
        <v>526.01499999999999</v>
      </c>
      <c r="AE72" s="35">
        <v>0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60"/>
      <c r="B73" s="62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14310.91</v>
      </c>
      <c r="G73" s="26">
        <f>SUM(K73,M73,O73,Q73,S73,U73,W73,Y73,AA73,AC73,AE73,AG73)</f>
        <v>14310.91</v>
      </c>
      <c r="H73" s="26">
        <f>IFERROR(G73/D73*100,0)</f>
        <v>91.585005896009818</v>
      </c>
      <c r="I73" s="26">
        <f>IFERROR(G73/E73*100,0)</f>
        <v>543.88339212677192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1194.54</v>
      </c>
      <c r="V73" s="35">
        <v>2626.395</v>
      </c>
      <c r="W73" s="35">
        <v>956.85</v>
      </c>
      <c r="X73" s="35">
        <v>79.667000000000002</v>
      </c>
      <c r="Y73" s="35">
        <v>756.94</v>
      </c>
      <c r="Z73" s="35">
        <v>174.79400000000001</v>
      </c>
      <c r="AA73" s="35">
        <v>131.16999999999999</v>
      </c>
      <c r="AB73" s="35">
        <v>500.267</v>
      </c>
      <c r="AC73" s="35">
        <v>1841.99</v>
      </c>
      <c r="AD73" s="35">
        <v>156.55199999999999</v>
      </c>
      <c r="AE73" s="35">
        <v>0</v>
      </c>
      <c r="AF73" s="35">
        <v>14.266999999999999</v>
      </c>
      <c r="AG73" s="35">
        <v>0</v>
      </c>
      <c r="AH73" s="32"/>
      <c r="AI73" s="33"/>
    </row>
    <row r="74" spans="1:35" s="31" customFormat="1" ht="36.75" customHeight="1" x14ac:dyDescent="0.25">
      <c r="A74" s="56"/>
      <c r="B74" s="64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1127</v>
      </c>
      <c r="G74" s="26">
        <f>SUM(K74,M74,O74,Q74,S74,U74,W74,Y74,AA74,AC74,AE74,AG74)</f>
        <v>1127</v>
      </c>
      <c r="H74" s="26">
        <f t="shared" si="34"/>
        <v>128.50627137970355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250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57</v>
      </c>
      <c r="B75" s="51" t="s">
        <v>58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3"/>
      <c r="AH75" s="30"/>
    </row>
    <row r="76" spans="1:35" s="31" customFormat="1" ht="63" customHeight="1" x14ac:dyDescent="0.25">
      <c r="A76" s="54" t="s">
        <v>59</v>
      </c>
      <c r="B76" s="57" t="s">
        <v>60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6189.21</v>
      </c>
      <c r="G76" s="21">
        <f t="shared" si="37"/>
        <v>6189.21</v>
      </c>
      <c r="H76" s="21">
        <f t="shared" si="11"/>
        <v>98.832841155351687</v>
      </c>
      <c r="I76" s="21">
        <f t="shared" si="12"/>
        <v>8128.2963857953346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65.34</v>
      </c>
      <c r="AB76" s="22">
        <f t="shared" si="38"/>
        <v>38.256</v>
      </c>
      <c r="AC76" s="22">
        <f t="shared" si="38"/>
        <v>14.62</v>
      </c>
      <c r="AD76" s="22">
        <f t="shared" si="38"/>
        <v>0</v>
      </c>
      <c r="AE76" s="22">
        <f t="shared" si="38"/>
        <v>0</v>
      </c>
      <c r="AF76" s="22">
        <f t="shared" si="38"/>
        <v>0</v>
      </c>
      <c r="AG76" s="22">
        <f>AG77+AG78+AG79+AG80</f>
        <v>0</v>
      </c>
      <c r="AH76" s="32"/>
      <c r="AI76" s="37"/>
    </row>
    <row r="77" spans="1:35" s="31" customFormat="1" ht="28.5" hidden="1" customHeight="1" x14ac:dyDescent="0.25">
      <c r="A77" s="55"/>
      <c r="B77" s="58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55"/>
      <c r="B78" s="58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55"/>
      <c r="B79" s="58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6189.21</v>
      </c>
      <c r="G79" s="26">
        <f>SUM(K79,M79,O79,Q79,S79,U79,W79,Y79,AA79,AC79,AE79,AG79)</f>
        <v>6189.21</v>
      </c>
      <c r="H79" s="26">
        <f>IFERROR(G79/D79*100,0)</f>
        <v>98.832841155351687</v>
      </c>
      <c r="I79" s="26">
        <f>IFERROR(G79/E79*100,0)</f>
        <v>8128.2963857953346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65.34</v>
      </c>
      <c r="AB79" s="35">
        <v>38.256</v>
      </c>
      <c r="AC79" s="35">
        <v>14.62</v>
      </c>
      <c r="AD79" s="35">
        <v>0</v>
      </c>
      <c r="AE79" s="35">
        <v>0</v>
      </c>
      <c r="AF79" s="35">
        <v>0</v>
      </c>
      <c r="AG79" s="35">
        <v>0</v>
      </c>
      <c r="AH79" s="38"/>
      <c r="AI79" s="46"/>
    </row>
    <row r="80" spans="1:35" s="28" customFormat="1" ht="37.5" hidden="1" customHeight="1" x14ac:dyDescent="0.25">
      <c r="A80" s="60"/>
      <c r="B80" s="58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61</v>
      </c>
      <c r="B81" s="51" t="s">
        <v>62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3"/>
      <c r="AH81" s="30"/>
    </row>
    <row r="82" spans="1:35" s="31" customFormat="1" ht="51.75" customHeight="1" x14ac:dyDescent="0.25">
      <c r="A82" s="54" t="s">
        <v>63</v>
      </c>
      <c r="B82" s="57" t="s">
        <v>64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6767.2449999999999</v>
      </c>
      <c r="G82" s="21">
        <f t="shared" si="43"/>
        <v>6767.2449999999999</v>
      </c>
      <c r="H82" s="21">
        <f t="shared" ref="H82:H83" si="44">IFERROR(G82/D82*100,0)</f>
        <v>88.473440625449413</v>
      </c>
      <c r="I82" s="21">
        <f t="shared" ref="I82:I83" si="45">IFERROR(G82/E82*100,0)</f>
        <v>613.17448336913901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750.76</v>
      </c>
      <c r="V82" s="22">
        <f t="shared" si="46"/>
        <v>791.428</v>
      </c>
      <c r="W82" s="22">
        <f t="shared" si="46"/>
        <v>644.99</v>
      </c>
      <c r="X82" s="22">
        <f t="shared" si="46"/>
        <v>735.08299999999997</v>
      </c>
      <c r="Y82" s="22">
        <f t="shared" si="46"/>
        <v>385.65</v>
      </c>
      <c r="Z82" s="22">
        <f t="shared" si="46"/>
        <v>476.529</v>
      </c>
      <c r="AA82" s="22">
        <f t="shared" si="46"/>
        <v>1035.71</v>
      </c>
      <c r="AB82" s="22">
        <f t="shared" si="46"/>
        <v>557.95899999999995</v>
      </c>
      <c r="AC82" s="22">
        <f t="shared" si="46"/>
        <v>713.79</v>
      </c>
      <c r="AD82" s="22">
        <f t="shared" si="46"/>
        <v>506.85899999999998</v>
      </c>
      <c r="AE82" s="22">
        <f t="shared" si="46"/>
        <v>0</v>
      </c>
      <c r="AF82" s="22">
        <f t="shared" si="46"/>
        <v>574.46900000000005</v>
      </c>
      <c r="AG82" s="22">
        <f>AG83+AG84+AG85</f>
        <v>0</v>
      </c>
      <c r="AH82" s="32"/>
      <c r="AI82" s="37"/>
    </row>
    <row r="83" spans="1:35" s="31" customFormat="1" ht="28.5" hidden="1" customHeight="1" x14ac:dyDescent="0.25">
      <c r="A83" s="55"/>
      <c r="B83" s="58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55"/>
      <c r="B84" s="58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56"/>
      <c r="B85" s="59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6767.2449999999999</v>
      </c>
      <c r="G85" s="26">
        <f>SUM(K85,M85,O85,Q85,S85,U85,W85,Y85,AA85,AC85,AE85,AG85)</f>
        <v>6767.2449999999999</v>
      </c>
      <c r="H85" s="26">
        <f>IFERROR(G85/D85*100,0)</f>
        <v>88.473440625449413</v>
      </c>
      <c r="I85" s="26">
        <f>IFERROR(G85/E85*100,0)</f>
        <v>613.17448336913901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750.76</v>
      </c>
      <c r="V85" s="35">
        <v>791.428</v>
      </c>
      <c r="W85" s="35">
        <v>644.99</v>
      </c>
      <c r="X85" s="35">
        <v>735.08299999999997</v>
      </c>
      <c r="Y85" s="35">
        <v>385.65</v>
      </c>
      <c r="Z85" s="35">
        <v>476.529</v>
      </c>
      <c r="AA85" s="35">
        <v>1035.71</v>
      </c>
      <c r="AB85" s="35">
        <v>557.95899999999995</v>
      </c>
      <c r="AC85" s="35">
        <v>713.79</v>
      </c>
      <c r="AD85" s="35">
        <v>506.85899999999998</v>
      </c>
      <c r="AE85" s="35">
        <v>0</v>
      </c>
      <c r="AF85" s="35">
        <v>574.46900000000005</v>
      </c>
      <c r="AG85" s="35">
        <v>0</v>
      </c>
      <c r="AH85" s="38"/>
      <c r="AI85" s="46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2025-11-14T11:31:01Z</dcterms:created>
  <dcterms:modified xsi:type="dcterms:W3CDTF">2026-04-15T10:02:00Z</dcterms:modified>
</cp:coreProperties>
</file>