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19 год\на 01.12.2019\УО\"/>
    </mc:Choice>
  </mc:AlternateContent>
  <bookViews>
    <workbookView xWindow="0" yWindow="0" windowWidth="28575" windowHeight="8235"/>
  </bookViews>
  <sheets>
    <sheet name="2019 год " sheetId="17" r:id="rId1"/>
    <sheet name="ПОЯСНЕНИЯ на ВКС" sheetId="18" r:id="rId2"/>
  </sheets>
  <definedNames>
    <definedName name="_xlnm.Print_Titles" localSheetId="0">'2019 год '!$3:$4</definedName>
    <definedName name="_xlnm.Print_Area" localSheetId="0">'2019 год '!$A$1:$AG$321</definedName>
  </definedNames>
  <calcPr calcId="162913"/>
</workbook>
</file>

<file path=xl/calcChain.xml><?xml version="1.0" encoding="utf-8"?>
<calcChain xmlns="http://schemas.openxmlformats.org/spreadsheetml/2006/main">
  <c r="AE110" i="17" l="1"/>
  <c r="AD110" i="17"/>
  <c r="AC110" i="17"/>
  <c r="AB110" i="17"/>
  <c r="AA110" i="17"/>
  <c r="Z110" i="17"/>
  <c r="Y110" i="17"/>
  <c r="X110" i="17"/>
  <c r="W110" i="17"/>
  <c r="U110" i="17"/>
  <c r="S110" i="17"/>
  <c r="Q110" i="17"/>
  <c r="P110" i="17"/>
  <c r="O110" i="17"/>
  <c r="N110" i="17"/>
  <c r="M110" i="17"/>
  <c r="L110" i="17"/>
  <c r="K110" i="17"/>
  <c r="J110" i="17"/>
  <c r="I110" i="17"/>
  <c r="H110" i="17"/>
  <c r="H109" i="17"/>
  <c r="V98" i="17"/>
  <c r="T98" i="17"/>
  <c r="R98" i="17"/>
  <c r="R110" i="17" s="1"/>
  <c r="V96" i="17"/>
  <c r="T96" i="17"/>
  <c r="C96" i="17" s="1"/>
  <c r="E110" i="17" l="1"/>
  <c r="Y109" i="17"/>
  <c r="Y108" i="17"/>
  <c r="I109" i="17"/>
  <c r="I108" i="17" s="1"/>
  <c r="J109" i="17"/>
  <c r="K109" i="17"/>
  <c r="K108" i="17" s="1"/>
  <c r="L109" i="17"/>
  <c r="L108" i="17" s="1"/>
  <c r="M109" i="17"/>
  <c r="M108" i="17" s="1"/>
  <c r="N109" i="17"/>
  <c r="N108" i="17" s="1"/>
  <c r="O109" i="17"/>
  <c r="O108" i="17" s="1"/>
  <c r="P109" i="17"/>
  <c r="P108" i="17" s="1"/>
  <c r="Q109" i="17"/>
  <c r="Q108" i="17" s="1"/>
  <c r="R109" i="17"/>
  <c r="S109" i="17"/>
  <c r="S108" i="17" s="1"/>
  <c r="V109" i="17"/>
  <c r="W109" i="17"/>
  <c r="W108" i="17" s="1"/>
  <c r="X109" i="17"/>
  <c r="X108" i="17" s="1"/>
  <c r="Z109" i="17"/>
  <c r="Z108" i="17" s="1"/>
  <c r="AA109" i="17"/>
  <c r="AA108" i="17" s="1"/>
  <c r="AB109" i="17"/>
  <c r="AB108" i="17" s="1"/>
  <c r="AC109" i="17"/>
  <c r="AD109" i="17"/>
  <c r="AD108" i="17" s="1"/>
  <c r="AE109" i="17"/>
  <c r="AE108" i="17" s="1"/>
  <c r="V110" i="17"/>
  <c r="H108" i="17"/>
  <c r="J108" i="17" l="1"/>
  <c r="AC108" i="17"/>
  <c r="V108" i="17"/>
  <c r="R108" i="17"/>
  <c r="C276" i="17"/>
  <c r="C274" i="17"/>
  <c r="C261" i="17"/>
  <c r="C260" i="17"/>
  <c r="D260" i="17" s="1"/>
  <c r="AB231" i="17"/>
  <c r="AD231" i="17"/>
  <c r="C231" i="17"/>
  <c r="AD204" i="17"/>
  <c r="AB204" i="17"/>
  <c r="C204" i="17" s="1"/>
  <c r="C186" i="17"/>
  <c r="I133" i="17"/>
  <c r="AB97" i="17"/>
  <c r="AD97" i="17"/>
  <c r="C97" i="17"/>
  <c r="D110" i="17" l="1"/>
  <c r="AD72" i="17"/>
  <c r="AB72" i="17"/>
  <c r="C74" i="17"/>
  <c r="C72" i="17"/>
  <c r="C71" i="17"/>
  <c r="C54" i="17"/>
  <c r="C48" i="17"/>
  <c r="C42" i="17"/>
  <c r="C32" i="17"/>
  <c r="C24" i="17"/>
  <c r="C18" i="17"/>
  <c r="C277" i="17" l="1"/>
  <c r="C275" i="17"/>
  <c r="C273" i="17"/>
  <c r="C255" i="17"/>
  <c r="C127" i="17"/>
  <c r="C98" i="17"/>
  <c r="C20" i="17" l="1"/>
  <c r="H5" i="18" l="1"/>
  <c r="F5" i="18"/>
  <c r="E5" i="18"/>
  <c r="D5" i="18"/>
  <c r="H4" i="18"/>
  <c r="F4" i="18"/>
  <c r="E4" i="18"/>
  <c r="D4" i="18"/>
  <c r="H3" i="18"/>
  <c r="F3" i="18"/>
  <c r="E3" i="18"/>
  <c r="D3" i="18"/>
  <c r="J14" i="18"/>
  <c r="I14" i="18"/>
  <c r="G14" i="18"/>
  <c r="AE312" i="17" l="1"/>
  <c r="AE309" i="17"/>
  <c r="AD309" i="17"/>
  <c r="AC309" i="17"/>
  <c r="AB309" i="17"/>
  <c r="AA309" i="17"/>
  <c r="Z309" i="17"/>
  <c r="Y309" i="17"/>
  <c r="X309" i="17"/>
  <c r="W309" i="17"/>
  <c r="V309" i="17"/>
  <c r="U309" i="17"/>
  <c r="T309" i="17"/>
  <c r="S309" i="17"/>
  <c r="R309" i="17"/>
  <c r="Q309" i="17"/>
  <c r="P309" i="17"/>
  <c r="O309" i="17"/>
  <c r="N309" i="17"/>
  <c r="M309" i="17"/>
  <c r="L309" i="17"/>
  <c r="K309" i="17"/>
  <c r="J309" i="17"/>
  <c r="I309" i="17"/>
  <c r="H309" i="17"/>
  <c r="C309" i="17"/>
  <c r="E301" i="17"/>
  <c r="B301" i="17"/>
  <c r="E300" i="17"/>
  <c r="G300" i="17" s="1"/>
  <c r="B300" i="17"/>
  <c r="F300" i="17" s="1"/>
  <c r="AE299" i="17"/>
  <c r="AD299" i="17"/>
  <c r="AC299" i="17"/>
  <c r="AB299" i="17"/>
  <c r="AA299" i="17"/>
  <c r="Z299" i="17"/>
  <c r="Y299" i="17"/>
  <c r="X299" i="17"/>
  <c r="W299" i="17"/>
  <c r="V299" i="17"/>
  <c r="U299" i="17"/>
  <c r="T299" i="17"/>
  <c r="S299" i="17"/>
  <c r="R299" i="17"/>
  <c r="Q299" i="17"/>
  <c r="P299" i="17"/>
  <c r="O299" i="17"/>
  <c r="N299" i="17"/>
  <c r="M299" i="17"/>
  <c r="L299" i="17"/>
  <c r="K299" i="17"/>
  <c r="J299" i="17"/>
  <c r="I299" i="17"/>
  <c r="H299" i="17"/>
  <c r="D299" i="17"/>
  <c r="C299" i="17"/>
  <c r="E288" i="17"/>
  <c r="C288" i="17"/>
  <c r="B288" i="17"/>
  <c r="E286" i="17"/>
  <c r="E285" i="17" s="1"/>
  <c r="C286" i="17"/>
  <c r="C285" i="17" s="1"/>
  <c r="B286" i="17"/>
  <c r="AE285" i="17"/>
  <c r="AD285" i="17"/>
  <c r="AC285" i="17"/>
  <c r="AB285" i="17"/>
  <c r="AA285" i="17"/>
  <c r="Z285" i="17"/>
  <c r="Y285" i="17"/>
  <c r="X285" i="17"/>
  <c r="W285" i="17"/>
  <c r="V285" i="17"/>
  <c r="U285" i="17"/>
  <c r="T285" i="17"/>
  <c r="S285" i="17"/>
  <c r="R285" i="17"/>
  <c r="Q285" i="17"/>
  <c r="P285" i="17"/>
  <c r="O285" i="17"/>
  <c r="N285" i="17"/>
  <c r="M285" i="17"/>
  <c r="L285" i="17"/>
  <c r="K285" i="17"/>
  <c r="J285" i="17"/>
  <c r="G285" i="17"/>
  <c r="F285" i="17"/>
  <c r="D285" i="17"/>
  <c r="B285" i="17"/>
  <c r="E283" i="17"/>
  <c r="D283" i="17" s="1"/>
  <c r="D279" i="17" s="1"/>
  <c r="C283" i="17"/>
  <c r="B283" i="17"/>
  <c r="F283" i="17" s="1"/>
  <c r="E281" i="17"/>
  <c r="B281" i="17"/>
  <c r="E280" i="17"/>
  <c r="B280" i="17"/>
  <c r="B279" i="17" s="1"/>
  <c r="AE279" i="17"/>
  <c r="AD279" i="17"/>
  <c r="AC279" i="17"/>
  <c r="AB279" i="17"/>
  <c r="AA279" i="17"/>
  <c r="Z279" i="17"/>
  <c r="Y279" i="17"/>
  <c r="X279" i="17"/>
  <c r="W279" i="17"/>
  <c r="V279" i="17"/>
  <c r="U279" i="17"/>
  <c r="T279" i="17"/>
  <c r="S279" i="17"/>
  <c r="R279" i="17"/>
  <c r="Q279" i="17"/>
  <c r="P279" i="17"/>
  <c r="O279" i="17"/>
  <c r="N279" i="17"/>
  <c r="M279" i="17"/>
  <c r="L279" i="17"/>
  <c r="K279" i="17"/>
  <c r="J279" i="17"/>
  <c r="I279" i="17"/>
  <c r="H279" i="17"/>
  <c r="E277" i="17"/>
  <c r="B277" i="17"/>
  <c r="B270" i="17" s="1"/>
  <c r="E276" i="17"/>
  <c r="E269" i="17" s="1"/>
  <c r="B276" i="17"/>
  <c r="B269" i="17" s="1"/>
  <c r="E275" i="17"/>
  <c r="E268" i="17" s="1"/>
  <c r="B275" i="17"/>
  <c r="E274" i="17"/>
  <c r="B274" i="17"/>
  <c r="B267" i="17" s="1"/>
  <c r="E273" i="17"/>
  <c r="D273" i="17" s="1"/>
  <c r="D266" i="17" s="1"/>
  <c r="C272" i="17"/>
  <c r="B273" i="17"/>
  <c r="F273" i="17" s="1"/>
  <c r="AE272" i="17"/>
  <c r="AD272" i="17"/>
  <c r="AC272" i="17"/>
  <c r="AB272" i="17"/>
  <c r="AA272" i="17"/>
  <c r="Z272" i="17"/>
  <c r="Y272" i="17"/>
  <c r="X272" i="17"/>
  <c r="W272" i="17"/>
  <c r="V272" i="17"/>
  <c r="U272" i="17"/>
  <c r="T272" i="17"/>
  <c r="S272" i="17"/>
  <c r="R272" i="17"/>
  <c r="Q272" i="17"/>
  <c r="P272" i="17"/>
  <c r="O272" i="17"/>
  <c r="N272" i="17"/>
  <c r="M272" i="17"/>
  <c r="L272" i="17"/>
  <c r="K272" i="17"/>
  <c r="J272" i="17"/>
  <c r="I272" i="17"/>
  <c r="H272" i="17"/>
  <c r="AE270" i="17"/>
  <c r="AD270" i="17"/>
  <c r="AC270" i="17"/>
  <c r="AB270" i="17"/>
  <c r="AA270" i="17"/>
  <c r="Z270" i="17"/>
  <c r="Y270" i="17"/>
  <c r="X270" i="17"/>
  <c r="W270" i="17"/>
  <c r="V270" i="17"/>
  <c r="U270" i="17"/>
  <c r="T270" i="17"/>
  <c r="S270" i="17"/>
  <c r="R270" i="17"/>
  <c r="Q270" i="17"/>
  <c r="P270" i="17"/>
  <c r="O270" i="17"/>
  <c r="N270" i="17"/>
  <c r="M270" i="17"/>
  <c r="L270" i="17"/>
  <c r="K270" i="17"/>
  <c r="J270" i="17"/>
  <c r="I270" i="17"/>
  <c r="H270" i="17"/>
  <c r="C270" i="17"/>
  <c r="C296" i="17" s="1"/>
  <c r="AE269" i="17"/>
  <c r="AE295" i="17" s="1"/>
  <c r="AD269" i="17"/>
  <c r="AD295" i="17" s="1"/>
  <c r="AC269" i="17"/>
  <c r="AC295" i="17" s="1"/>
  <c r="AB269" i="17"/>
  <c r="AB295" i="17" s="1"/>
  <c r="AA269" i="17"/>
  <c r="AA295" i="17" s="1"/>
  <c r="Z269" i="17"/>
  <c r="Z295" i="17" s="1"/>
  <c r="Y269" i="17"/>
  <c r="Y295" i="17" s="1"/>
  <c r="X269" i="17"/>
  <c r="X295" i="17" s="1"/>
  <c r="W269" i="17"/>
  <c r="W295" i="17" s="1"/>
  <c r="V269" i="17"/>
  <c r="V295" i="17" s="1"/>
  <c r="U269" i="17"/>
  <c r="U295" i="17" s="1"/>
  <c r="T269" i="17"/>
  <c r="T295" i="17" s="1"/>
  <c r="S269" i="17"/>
  <c r="S295" i="17" s="1"/>
  <c r="R269" i="17"/>
  <c r="R295" i="17" s="1"/>
  <c r="Q269" i="17"/>
  <c r="Q295" i="17" s="1"/>
  <c r="P269" i="17"/>
  <c r="P295" i="17" s="1"/>
  <c r="O269" i="17"/>
  <c r="O295" i="17" s="1"/>
  <c r="N269" i="17"/>
  <c r="N295" i="17" s="1"/>
  <c r="M269" i="17"/>
  <c r="M295" i="17" s="1"/>
  <c r="L269" i="17"/>
  <c r="L295" i="17" s="1"/>
  <c r="K269" i="17"/>
  <c r="K295" i="17" s="1"/>
  <c r="J269" i="17"/>
  <c r="J295" i="17" s="1"/>
  <c r="I269" i="17"/>
  <c r="I295" i="17" s="1"/>
  <c r="H269" i="17"/>
  <c r="H295" i="17" s="1"/>
  <c r="C269" i="17"/>
  <c r="AE268" i="17"/>
  <c r="AE294" i="17" s="1"/>
  <c r="AD268" i="17"/>
  <c r="AD294" i="17" s="1"/>
  <c r="AC268" i="17"/>
  <c r="AC294" i="17" s="1"/>
  <c r="AB268" i="17"/>
  <c r="AB294" i="17" s="1"/>
  <c r="AA268" i="17"/>
  <c r="AA294" i="17" s="1"/>
  <c r="Z268" i="17"/>
  <c r="Z294" i="17" s="1"/>
  <c r="Y268" i="17"/>
  <c r="Y294" i="17" s="1"/>
  <c r="X268" i="17"/>
  <c r="X294" i="17" s="1"/>
  <c r="W268" i="17"/>
  <c r="W294" i="17" s="1"/>
  <c r="V268" i="17"/>
  <c r="V294" i="17" s="1"/>
  <c r="U268" i="17"/>
  <c r="U294" i="17" s="1"/>
  <c r="T268" i="17"/>
  <c r="T294" i="17" s="1"/>
  <c r="S268" i="17"/>
  <c r="S294" i="17" s="1"/>
  <c r="R268" i="17"/>
  <c r="R294" i="17" s="1"/>
  <c r="Q268" i="17"/>
  <c r="Q294" i="17" s="1"/>
  <c r="P268" i="17"/>
  <c r="P294" i="17" s="1"/>
  <c r="O268" i="17"/>
  <c r="O294" i="17" s="1"/>
  <c r="N268" i="17"/>
  <c r="N294" i="17" s="1"/>
  <c r="M268" i="17"/>
  <c r="M294" i="17" s="1"/>
  <c r="L268" i="17"/>
  <c r="L294" i="17" s="1"/>
  <c r="K268" i="17"/>
  <c r="K294" i="17" s="1"/>
  <c r="J268" i="17"/>
  <c r="J294" i="17" s="1"/>
  <c r="I268" i="17"/>
  <c r="I294" i="17" s="1"/>
  <c r="H268" i="17"/>
  <c r="H294" i="17" s="1"/>
  <c r="AE267" i="17"/>
  <c r="AD267" i="17"/>
  <c r="AC267" i="17"/>
  <c r="AB267" i="17"/>
  <c r="AA267" i="17"/>
  <c r="Z267" i="17"/>
  <c r="Y267" i="17"/>
  <c r="X267" i="17"/>
  <c r="W267" i="17"/>
  <c r="V267" i="17"/>
  <c r="U267" i="17"/>
  <c r="T267" i="17"/>
  <c r="S267" i="17"/>
  <c r="R267" i="17"/>
  <c r="Q267" i="17"/>
  <c r="P267" i="17"/>
  <c r="O267" i="17"/>
  <c r="N267" i="17"/>
  <c r="M267" i="17"/>
  <c r="L267" i="17"/>
  <c r="K267" i="17"/>
  <c r="J267" i="17"/>
  <c r="I267" i="17"/>
  <c r="H267" i="17"/>
  <c r="C267" i="17"/>
  <c r="AE266" i="17"/>
  <c r="AD266" i="17"/>
  <c r="AC266" i="17"/>
  <c r="AB266" i="17"/>
  <c r="AA266" i="17"/>
  <c r="Z266" i="17"/>
  <c r="Y266" i="17"/>
  <c r="X266" i="17"/>
  <c r="W266" i="17"/>
  <c r="V266" i="17"/>
  <c r="U266" i="17"/>
  <c r="T266" i="17"/>
  <c r="S266" i="17"/>
  <c r="R266" i="17"/>
  <c r="Q266" i="17"/>
  <c r="P266" i="17"/>
  <c r="O266" i="17"/>
  <c r="N266" i="17"/>
  <c r="M266" i="17"/>
  <c r="L266" i="17"/>
  <c r="K266" i="17"/>
  <c r="J266" i="17"/>
  <c r="I266" i="17"/>
  <c r="H266" i="17"/>
  <c r="C266" i="17"/>
  <c r="E261" i="17"/>
  <c r="B261" i="17"/>
  <c r="E260" i="17"/>
  <c r="B260" i="17"/>
  <c r="B259" i="17" s="1"/>
  <c r="AE259" i="17"/>
  <c r="AD259" i="17"/>
  <c r="AC259" i="17"/>
  <c r="AB259" i="17"/>
  <c r="AA259" i="17"/>
  <c r="Z259" i="17"/>
  <c r="Y259" i="17"/>
  <c r="X259" i="17"/>
  <c r="W259" i="17"/>
  <c r="V259" i="17"/>
  <c r="U259" i="17"/>
  <c r="T259" i="17"/>
  <c r="S259" i="17"/>
  <c r="R259" i="17"/>
  <c r="Q259" i="17"/>
  <c r="P259" i="17"/>
  <c r="O259" i="17"/>
  <c r="N259" i="17"/>
  <c r="M259" i="17"/>
  <c r="L259" i="17"/>
  <c r="K259" i="17"/>
  <c r="J259" i="17"/>
  <c r="I259" i="17"/>
  <c r="H259" i="17"/>
  <c r="E257" i="17"/>
  <c r="G257" i="17" s="1"/>
  <c r="B257" i="17"/>
  <c r="E255" i="17"/>
  <c r="G255" i="17" s="1"/>
  <c r="B255" i="17"/>
  <c r="B254" i="17"/>
  <c r="B248" i="17" s="1"/>
  <c r="AE253" i="17"/>
  <c r="AD253" i="17"/>
  <c r="AC253" i="17"/>
  <c r="AB253" i="17"/>
  <c r="AA253" i="17"/>
  <c r="Z253" i="17"/>
  <c r="Y253" i="17"/>
  <c r="X253" i="17"/>
  <c r="W253" i="17"/>
  <c r="V253" i="17"/>
  <c r="U253" i="17"/>
  <c r="T253" i="17"/>
  <c r="S253" i="17"/>
  <c r="R253" i="17"/>
  <c r="Q253" i="17"/>
  <c r="P253" i="17"/>
  <c r="O253" i="17"/>
  <c r="N253" i="17"/>
  <c r="M253" i="17"/>
  <c r="L253" i="17"/>
  <c r="K253" i="17"/>
  <c r="J253" i="17"/>
  <c r="C253" i="17"/>
  <c r="AE251" i="17"/>
  <c r="AE310" i="17" s="1"/>
  <c r="AD251" i="17"/>
  <c r="AD310" i="17" s="1"/>
  <c r="AC251" i="17"/>
  <c r="AC310" i="17" s="1"/>
  <c r="AB251" i="17"/>
  <c r="AB310" i="17" s="1"/>
  <c r="AA251" i="17"/>
  <c r="AA310" i="17" s="1"/>
  <c r="Z251" i="17"/>
  <c r="Z310" i="17" s="1"/>
  <c r="Y251" i="17"/>
  <c r="Y310" i="17" s="1"/>
  <c r="X251" i="17"/>
  <c r="X310" i="17" s="1"/>
  <c r="W251" i="17"/>
  <c r="W310" i="17" s="1"/>
  <c r="V251" i="17"/>
  <c r="V310" i="17" s="1"/>
  <c r="U251" i="17"/>
  <c r="U310" i="17" s="1"/>
  <c r="T251" i="17"/>
  <c r="T310" i="17" s="1"/>
  <c r="S251" i="17"/>
  <c r="S310" i="17" s="1"/>
  <c r="R251" i="17"/>
  <c r="R310" i="17" s="1"/>
  <c r="Q251" i="17"/>
  <c r="Q310" i="17" s="1"/>
  <c r="P251" i="17"/>
  <c r="P310" i="17" s="1"/>
  <c r="O251" i="17"/>
  <c r="O310" i="17" s="1"/>
  <c r="N251" i="17"/>
  <c r="N310" i="17" s="1"/>
  <c r="M251" i="17"/>
  <c r="M310" i="17" s="1"/>
  <c r="L251" i="17"/>
  <c r="L310" i="17" s="1"/>
  <c r="K251" i="17"/>
  <c r="K310" i="17" s="1"/>
  <c r="J251" i="17"/>
  <c r="J310" i="17" s="1"/>
  <c r="I251" i="17"/>
  <c r="I310" i="17" s="1"/>
  <c r="H251" i="17"/>
  <c r="H310" i="17" s="1"/>
  <c r="E251" i="17"/>
  <c r="D251" i="17"/>
  <c r="C251" i="17"/>
  <c r="E250" i="17"/>
  <c r="D250" i="17"/>
  <c r="C250" i="17"/>
  <c r="B250" i="17"/>
  <c r="AE249" i="17"/>
  <c r="AD249" i="17"/>
  <c r="AC249" i="17"/>
  <c r="AB249" i="17"/>
  <c r="AA249" i="17"/>
  <c r="Z249" i="17"/>
  <c r="Y249" i="17"/>
  <c r="X249" i="17"/>
  <c r="W249" i="17"/>
  <c r="V249" i="17"/>
  <c r="U249" i="17"/>
  <c r="T249" i="17"/>
  <c r="S249" i="17"/>
  <c r="R249" i="17"/>
  <c r="Q249" i="17"/>
  <c r="P249" i="17"/>
  <c r="O249" i="17"/>
  <c r="N249" i="17"/>
  <c r="M249" i="17"/>
  <c r="L249" i="17"/>
  <c r="K249" i="17"/>
  <c r="J249" i="17"/>
  <c r="I249" i="17"/>
  <c r="H249" i="17"/>
  <c r="C249" i="17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C248" i="17"/>
  <c r="V247" i="17"/>
  <c r="I247" i="17"/>
  <c r="AD243" i="17"/>
  <c r="X243" i="17"/>
  <c r="X225" i="17" s="1"/>
  <c r="X223" i="17" s="1"/>
  <c r="E243" i="17"/>
  <c r="E241" i="17" s="1"/>
  <c r="D243" i="17"/>
  <c r="D241" i="17" s="1"/>
  <c r="AE241" i="17"/>
  <c r="AD241" i="17"/>
  <c r="AC241" i="17"/>
  <c r="AB241" i="17"/>
  <c r="AA241" i="17"/>
  <c r="Z241" i="17"/>
  <c r="Y241" i="17"/>
  <c r="W241" i="17"/>
  <c r="V241" i="17"/>
  <c r="U241" i="17"/>
  <c r="T241" i="17"/>
  <c r="S241" i="17"/>
  <c r="R241" i="17"/>
  <c r="Q241" i="17"/>
  <c r="P241" i="17"/>
  <c r="O241" i="17"/>
  <c r="N241" i="17"/>
  <c r="M241" i="17"/>
  <c r="L241" i="17"/>
  <c r="K241" i="17"/>
  <c r="J241" i="17"/>
  <c r="I241" i="17"/>
  <c r="H241" i="17"/>
  <c r="E237" i="17"/>
  <c r="D237" i="17" s="1"/>
  <c r="D235" i="17" s="1"/>
  <c r="C237" i="17"/>
  <c r="C235" i="17" s="1"/>
  <c r="B237" i="17"/>
  <c r="B235" i="17" s="1"/>
  <c r="AE235" i="17"/>
  <c r="AD235" i="17"/>
  <c r="AC235" i="17"/>
  <c r="AB235" i="17"/>
  <c r="AA235" i="17"/>
  <c r="Z235" i="17"/>
  <c r="Y235" i="17"/>
  <c r="X235" i="17"/>
  <c r="W235" i="17"/>
  <c r="V235" i="17"/>
  <c r="U235" i="17"/>
  <c r="T235" i="17"/>
  <c r="S235" i="17"/>
  <c r="R235" i="17"/>
  <c r="Q235" i="17"/>
  <c r="P235" i="17"/>
  <c r="O235" i="17"/>
  <c r="N235" i="17"/>
  <c r="M235" i="17"/>
  <c r="L235" i="17"/>
  <c r="K235" i="17"/>
  <c r="J235" i="17"/>
  <c r="I235" i="17"/>
  <c r="H235" i="17"/>
  <c r="E231" i="17"/>
  <c r="B231" i="17"/>
  <c r="B229" i="17" s="1"/>
  <c r="AE229" i="17"/>
  <c r="AD229" i="17"/>
  <c r="AC229" i="17"/>
  <c r="AB229" i="17"/>
  <c r="AA229" i="17"/>
  <c r="Z229" i="17"/>
  <c r="Y229" i="17"/>
  <c r="X229" i="17"/>
  <c r="W229" i="17"/>
  <c r="V229" i="17"/>
  <c r="U229" i="17"/>
  <c r="T229" i="17"/>
  <c r="S229" i="17"/>
  <c r="R229" i="17"/>
  <c r="Q229" i="17"/>
  <c r="P229" i="17"/>
  <c r="O229" i="17"/>
  <c r="N229" i="17"/>
  <c r="M229" i="17"/>
  <c r="L229" i="17"/>
  <c r="K229" i="17"/>
  <c r="J229" i="17"/>
  <c r="I229" i="17"/>
  <c r="H229" i="17"/>
  <c r="AF225" i="17"/>
  <c r="AE225" i="17"/>
  <c r="AE223" i="17" s="1"/>
  <c r="AD225" i="17"/>
  <c r="AC225" i="17"/>
  <c r="AC223" i="17" s="1"/>
  <c r="AB225" i="17"/>
  <c r="AB223" i="17" s="1"/>
  <c r="AA225" i="17"/>
  <c r="AA223" i="17" s="1"/>
  <c r="Z225" i="17"/>
  <c r="Z223" i="17" s="1"/>
  <c r="Y225" i="17"/>
  <c r="W225" i="17"/>
  <c r="W223" i="17" s="1"/>
  <c r="V225" i="17"/>
  <c r="V223" i="17" s="1"/>
  <c r="U225" i="17"/>
  <c r="T225" i="17"/>
  <c r="T223" i="17" s="1"/>
  <c r="S225" i="17"/>
  <c r="S223" i="17" s="1"/>
  <c r="R225" i="17"/>
  <c r="R223" i="17" s="1"/>
  <c r="Q225" i="17"/>
  <c r="P225" i="17"/>
  <c r="P223" i="17" s="1"/>
  <c r="O225" i="17"/>
  <c r="O223" i="17" s="1"/>
  <c r="N225" i="17"/>
  <c r="N223" i="17" s="1"/>
  <c r="M225" i="17"/>
  <c r="L225" i="17"/>
  <c r="L223" i="17" s="1"/>
  <c r="K225" i="17"/>
  <c r="K223" i="17" s="1"/>
  <c r="J225" i="17"/>
  <c r="I225" i="17"/>
  <c r="I223" i="17" s="1"/>
  <c r="H225" i="17"/>
  <c r="AD223" i="17"/>
  <c r="Y223" i="17"/>
  <c r="U223" i="17"/>
  <c r="Q223" i="17"/>
  <c r="M223" i="17"/>
  <c r="J223" i="17"/>
  <c r="E217" i="17"/>
  <c r="C217" i="17"/>
  <c r="B217" i="17"/>
  <c r="F217" i="17" s="1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C215" i="17"/>
  <c r="E212" i="17"/>
  <c r="D212" i="17"/>
  <c r="C212" i="17"/>
  <c r="B212" i="17"/>
  <c r="B211" i="17"/>
  <c r="I210" i="17"/>
  <c r="AE209" i="17"/>
  <c r="AD209" i="17"/>
  <c r="AC209" i="17"/>
  <c r="AB209" i="17"/>
  <c r="AA209" i="17"/>
  <c r="Z209" i="17"/>
  <c r="Y209" i="17"/>
  <c r="X209" i="17"/>
  <c r="W209" i="17"/>
  <c r="V209" i="17"/>
  <c r="U209" i="17"/>
  <c r="T209" i="17"/>
  <c r="S209" i="17"/>
  <c r="R209" i="17"/>
  <c r="Q209" i="17"/>
  <c r="P209" i="17"/>
  <c r="O209" i="17"/>
  <c r="N209" i="17"/>
  <c r="M209" i="17"/>
  <c r="L209" i="17"/>
  <c r="K209" i="17"/>
  <c r="J209" i="17"/>
  <c r="H209" i="17"/>
  <c r="E209" i="17"/>
  <c r="D209" i="17"/>
  <c r="C209" i="17"/>
  <c r="E204" i="17"/>
  <c r="G204" i="17" s="1"/>
  <c r="B204" i="17"/>
  <c r="AE202" i="17"/>
  <c r="AD202" i="17"/>
  <c r="AC202" i="17"/>
  <c r="AB202" i="17"/>
  <c r="AA202" i="17"/>
  <c r="Z202" i="17"/>
  <c r="Y202" i="17"/>
  <c r="X202" i="17"/>
  <c r="W202" i="17"/>
  <c r="V202" i="17"/>
  <c r="U202" i="17"/>
  <c r="T202" i="17"/>
  <c r="S202" i="17"/>
  <c r="R202" i="17"/>
  <c r="Q202" i="17"/>
  <c r="P202" i="17"/>
  <c r="O202" i="17"/>
  <c r="N202" i="17"/>
  <c r="M202" i="17"/>
  <c r="L202" i="17"/>
  <c r="K202" i="17"/>
  <c r="J202" i="17"/>
  <c r="I202" i="17"/>
  <c r="H202" i="17"/>
  <c r="C202" i="17"/>
  <c r="AE198" i="17"/>
  <c r="AD198" i="17"/>
  <c r="AC198" i="17"/>
  <c r="AC196" i="17" s="1"/>
  <c r="AB198" i="17"/>
  <c r="AA198" i="17"/>
  <c r="AA196" i="17" s="1"/>
  <c r="Z198" i="17"/>
  <c r="Y198" i="17"/>
  <c r="Y196" i="17" s="1"/>
  <c r="X198" i="17"/>
  <c r="W198" i="17"/>
  <c r="V198" i="17"/>
  <c r="U198" i="17"/>
  <c r="U196" i="17" s="1"/>
  <c r="T198" i="17"/>
  <c r="S198" i="17"/>
  <c r="R198" i="17"/>
  <c r="Q198" i="17"/>
  <c r="Q196" i="17" s="1"/>
  <c r="P198" i="17"/>
  <c r="O198" i="17"/>
  <c r="N198" i="17"/>
  <c r="M198" i="17"/>
  <c r="M196" i="17" s="1"/>
  <c r="L198" i="17"/>
  <c r="K198" i="17"/>
  <c r="J198" i="17"/>
  <c r="I198" i="17"/>
  <c r="I196" i="17" s="1"/>
  <c r="H198" i="17"/>
  <c r="C198" i="17" s="1"/>
  <c r="C196" i="17" s="1"/>
  <c r="AE196" i="17"/>
  <c r="K196" i="17"/>
  <c r="E186" i="17"/>
  <c r="G186" i="17" s="1"/>
  <c r="B186" i="17"/>
  <c r="AE184" i="17"/>
  <c r="AD184" i="17"/>
  <c r="AC184" i="17"/>
  <c r="AB184" i="17"/>
  <c r="AA184" i="17"/>
  <c r="Z184" i="17"/>
  <c r="Y184" i="17"/>
  <c r="X184" i="17"/>
  <c r="W184" i="17"/>
  <c r="V184" i="17"/>
  <c r="U184" i="17"/>
  <c r="T184" i="17"/>
  <c r="S184" i="17"/>
  <c r="R184" i="17"/>
  <c r="Q184" i="17"/>
  <c r="P184" i="17"/>
  <c r="O184" i="17"/>
  <c r="N184" i="17"/>
  <c r="M184" i="17"/>
  <c r="L184" i="17"/>
  <c r="K184" i="17"/>
  <c r="J184" i="17"/>
  <c r="I184" i="17"/>
  <c r="H184" i="17"/>
  <c r="C184" i="17"/>
  <c r="AE180" i="17"/>
  <c r="AD180" i="17"/>
  <c r="AD178" i="17" s="1"/>
  <c r="AC180" i="17"/>
  <c r="AC178" i="17" s="1"/>
  <c r="AB180" i="17"/>
  <c r="AB178" i="17" s="1"/>
  <c r="AA180" i="17"/>
  <c r="Z180" i="17"/>
  <c r="Z178" i="17" s="1"/>
  <c r="Y180" i="17"/>
  <c r="Y178" i="17" s="1"/>
  <c r="X180" i="17"/>
  <c r="X178" i="17" s="1"/>
  <c r="W180" i="17"/>
  <c r="V180" i="17"/>
  <c r="V178" i="17" s="1"/>
  <c r="U180" i="17"/>
  <c r="U178" i="17" s="1"/>
  <c r="T180" i="17"/>
  <c r="T178" i="17" s="1"/>
  <c r="S180" i="17"/>
  <c r="R180" i="17"/>
  <c r="R178" i="17" s="1"/>
  <c r="Q180" i="17"/>
  <c r="Q178" i="17" s="1"/>
  <c r="P180" i="17"/>
  <c r="P178" i="17" s="1"/>
  <c r="O180" i="17"/>
  <c r="N180" i="17"/>
  <c r="N178" i="17" s="1"/>
  <c r="M180" i="17"/>
  <c r="M178" i="17" s="1"/>
  <c r="L180" i="17"/>
  <c r="L178" i="17" s="1"/>
  <c r="K180" i="17"/>
  <c r="J180" i="17"/>
  <c r="J178" i="17" s="1"/>
  <c r="I180" i="17"/>
  <c r="I178" i="17" s="1"/>
  <c r="H180" i="17"/>
  <c r="C180" i="17"/>
  <c r="AE178" i="17"/>
  <c r="W178" i="17"/>
  <c r="S178" i="17"/>
  <c r="O178" i="17"/>
  <c r="K178" i="17"/>
  <c r="E174" i="17"/>
  <c r="C174" i="17"/>
  <c r="C172" i="17" s="1"/>
  <c r="B174" i="17"/>
  <c r="AD172" i="17"/>
  <c r="AB172" i="17"/>
  <c r="Z172" i="17"/>
  <c r="X172" i="17"/>
  <c r="W172" i="17"/>
  <c r="V172" i="17"/>
  <c r="U172" i="17"/>
  <c r="T172" i="17"/>
  <c r="S172" i="17"/>
  <c r="R172" i="17"/>
  <c r="Q172" i="17"/>
  <c r="P172" i="17"/>
  <c r="O172" i="17"/>
  <c r="N172" i="17"/>
  <c r="M172" i="17"/>
  <c r="L172" i="17"/>
  <c r="K172" i="17"/>
  <c r="J172" i="17"/>
  <c r="H172" i="17"/>
  <c r="E168" i="17"/>
  <c r="C168" i="17"/>
  <c r="C162" i="17" s="1"/>
  <c r="C160" i="17" s="1"/>
  <c r="B168" i="17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C166" i="17"/>
  <c r="AE162" i="17"/>
  <c r="AD162" i="17"/>
  <c r="AD160" i="17" s="1"/>
  <c r="AC162" i="17"/>
  <c r="AC160" i="17" s="1"/>
  <c r="AB162" i="17"/>
  <c r="AB160" i="17" s="1"/>
  <c r="AA162" i="17"/>
  <c r="AA160" i="17" s="1"/>
  <c r="Z162" i="17"/>
  <c r="Z160" i="17" s="1"/>
  <c r="Y162" i="17"/>
  <c r="Y160" i="17" s="1"/>
  <c r="X162" i="17"/>
  <c r="X160" i="17" s="1"/>
  <c r="W162" i="17"/>
  <c r="V162" i="17"/>
  <c r="V160" i="17" s="1"/>
  <c r="U162" i="17"/>
  <c r="U160" i="17" s="1"/>
  <c r="T162" i="17"/>
  <c r="T160" i="17" s="1"/>
  <c r="S162" i="17"/>
  <c r="S160" i="17" s="1"/>
  <c r="R162" i="17"/>
  <c r="R160" i="17" s="1"/>
  <c r="Q162" i="17"/>
  <c r="Q160" i="17" s="1"/>
  <c r="P162" i="17"/>
  <c r="P160" i="17" s="1"/>
  <c r="O162" i="17"/>
  <c r="N162" i="17"/>
  <c r="N160" i="17" s="1"/>
  <c r="M162" i="17"/>
  <c r="M160" i="17" s="1"/>
  <c r="L162" i="17"/>
  <c r="L160" i="17" s="1"/>
  <c r="K162" i="17"/>
  <c r="K160" i="17" s="1"/>
  <c r="J162" i="17"/>
  <c r="J160" i="17" s="1"/>
  <c r="I162" i="17"/>
  <c r="I160" i="17" s="1"/>
  <c r="H162" i="17"/>
  <c r="AE160" i="17"/>
  <c r="W160" i="17"/>
  <c r="O160" i="17"/>
  <c r="Y157" i="17"/>
  <c r="E154" i="17"/>
  <c r="C154" i="17"/>
  <c r="C152" i="17" s="1"/>
  <c r="B154" i="17"/>
  <c r="E153" i="17"/>
  <c r="B153" i="17"/>
  <c r="AE152" i="17"/>
  <c r="AD152" i="17"/>
  <c r="AC152" i="17"/>
  <c r="AB152" i="17"/>
  <c r="AA152" i="17"/>
  <c r="Z152" i="17"/>
  <c r="Y152" i="17"/>
  <c r="X152" i="17"/>
  <c r="W152" i="17"/>
  <c r="V152" i="17"/>
  <c r="U152" i="17"/>
  <c r="T152" i="17"/>
  <c r="S152" i="17"/>
  <c r="R152" i="17"/>
  <c r="Q152" i="17"/>
  <c r="P152" i="17"/>
  <c r="O152" i="17"/>
  <c r="N152" i="17"/>
  <c r="M152" i="17"/>
  <c r="L152" i="17"/>
  <c r="K152" i="17"/>
  <c r="J152" i="17"/>
  <c r="I152" i="17"/>
  <c r="H152" i="17"/>
  <c r="D152" i="17"/>
  <c r="B152" i="17"/>
  <c r="AE143" i="17"/>
  <c r="AD143" i="17"/>
  <c r="AC143" i="17"/>
  <c r="AB143" i="17"/>
  <c r="AA143" i="17"/>
  <c r="Z143" i="17"/>
  <c r="Y143" i="17"/>
  <c r="X143" i="17"/>
  <c r="W143" i="17"/>
  <c r="V143" i="17"/>
  <c r="U143" i="17"/>
  <c r="T143" i="17"/>
  <c r="S143" i="17"/>
  <c r="R143" i="17"/>
  <c r="Q143" i="17"/>
  <c r="P143" i="17"/>
  <c r="O143" i="17"/>
  <c r="N143" i="17"/>
  <c r="M143" i="17"/>
  <c r="L143" i="17"/>
  <c r="K143" i="17"/>
  <c r="J143" i="17"/>
  <c r="I143" i="17"/>
  <c r="H143" i="17"/>
  <c r="E143" i="17"/>
  <c r="D143" i="17"/>
  <c r="C143" i="17"/>
  <c r="B143" i="17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AD139" i="17"/>
  <c r="AD313" i="17" s="1"/>
  <c r="AC139" i="17"/>
  <c r="AB139" i="17"/>
  <c r="AB313" i="17" s="1"/>
  <c r="AA139" i="17"/>
  <c r="AA313" i="17" s="1"/>
  <c r="Z139" i="17"/>
  <c r="Z313" i="17" s="1"/>
  <c r="Y139" i="17"/>
  <c r="X139" i="17"/>
  <c r="X313" i="17" s="1"/>
  <c r="W139" i="17"/>
  <c r="W313" i="17" s="1"/>
  <c r="V139" i="17"/>
  <c r="V313" i="17" s="1"/>
  <c r="U139" i="17"/>
  <c r="U313" i="17" s="1"/>
  <c r="T139" i="17"/>
  <c r="T313" i="17" s="1"/>
  <c r="S139" i="17"/>
  <c r="S313" i="17" s="1"/>
  <c r="R139" i="17"/>
  <c r="R313" i="17" s="1"/>
  <c r="Q139" i="17"/>
  <c r="Q313" i="17" s="1"/>
  <c r="P139" i="17"/>
  <c r="P313" i="17" s="1"/>
  <c r="O139" i="17"/>
  <c r="N139" i="17"/>
  <c r="N313" i="17" s="1"/>
  <c r="M139" i="17"/>
  <c r="L139" i="17"/>
  <c r="L313" i="17" s="1"/>
  <c r="K139" i="17"/>
  <c r="K313" i="17" s="1"/>
  <c r="J139" i="17"/>
  <c r="J313" i="17" s="1"/>
  <c r="I139" i="17"/>
  <c r="H139" i="17"/>
  <c r="H313" i="17" s="1"/>
  <c r="D139" i="17"/>
  <c r="D313" i="17" s="1"/>
  <c r="AE138" i="17"/>
  <c r="Z138" i="17"/>
  <c r="R138" i="17"/>
  <c r="AC133" i="17"/>
  <c r="AC131" i="17" s="1"/>
  <c r="AA133" i="17"/>
  <c r="AA131" i="17" s="1"/>
  <c r="Y133" i="17"/>
  <c r="Y131" i="17" s="1"/>
  <c r="W133" i="17"/>
  <c r="W131" i="17" s="1"/>
  <c r="V133" i="17"/>
  <c r="V131" i="17" s="1"/>
  <c r="U133" i="17"/>
  <c r="U131" i="17" s="1"/>
  <c r="T133" i="17"/>
  <c r="T131" i="17" s="1"/>
  <c r="S133" i="17"/>
  <c r="S131" i="17" s="1"/>
  <c r="R133" i="17"/>
  <c r="R131" i="17" s="1"/>
  <c r="Q133" i="17"/>
  <c r="Q131" i="17" s="1"/>
  <c r="P133" i="17"/>
  <c r="P131" i="17" s="1"/>
  <c r="O133" i="17"/>
  <c r="O131" i="17" s="1"/>
  <c r="N133" i="17"/>
  <c r="M133" i="17"/>
  <c r="M131" i="17" s="1"/>
  <c r="L133" i="17"/>
  <c r="L131" i="17" s="1"/>
  <c r="K133" i="17"/>
  <c r="K131" i="17" s="1"/>
  <c r="J133" i="17"/>
  <c r="J131" i="17" s="1"/>
  <c r="H133" i="17"/>
  <c r="H131" i="17" s="1"/>
  <c r="AE131" i="17"/>
  <c r="N131" i="17"/>
  <c r="I131" i="17"/>
  <c r="E127" i="17"/>
  <c r="B127" i="17"/>
  <c r="AE125" i="17"/>
  <c r="AD125" i="17"/>
  <c r="AC125" i="17"/>
  <c r="AB125" i="17"/>
  <c r="AA125" i="17"/>
  <c r="Z125" i="17"/>
  <c r="Y125" i="17"/>
  <c r="X125" i="17"/>
  <c r="W125" i="17"/>
  <c r="V125" i="17"/>
  <c r="U125" i="17"/>
  <c r="T125" i="17"/>
  <c r="S125" i="17"/>
  <c r="R125" i="17"/>
  <c r="Q125" i="17"/>
  <c r="P125" i="17"/>
  <c r="O125" i="17"/>
  <c r="N125" i="17"/>
  <c r="M125" i="17"/>
  <c r="L125" i="17"/>
  <c r="K125" i="17"/>
  <c r="J125" i="17"/>
  <c r="I125" i="17"/>
  <c r="I119" i="17" s="1"/>
  <c r="H125" i="17"/>
  <c r="AE122" i="17"/>
  <c r="B121" i="17"/>
  <c r="AE120" i="17"/>
  <c r="I120" i="17"/>
  <c r="AE119" i="17"/>
  <c r="AE118" i="17" s="1"/>
  <c r="V114" i="17"/>
  <c r="V90" i="17" s="1"/>
  <c r="U114" i="17"/>
  <c r="T114" i="17"/>
  <c r="R114" i="17"/>
  <c r="Q114" i="17"/>
  <c r="P114" i="17"/>
  <c r="E113" i="17"/>
  <c r="C113" i="17"/>
  <c r="B113" i="17"/>
  <c r="AE112" i="17"/>
  <c r="AD112" i="17"/>
  <c r="AC112" i="17"/>
  <c r="AB112" i="17"/>
  <c r="AA112" i="17"/>
  <c r="Z112" i="17"/>
  <c r="Y112" i="17"/>
  <c r="X112" i="17"/>
  <c r="W112" i="17"/>
  <c r="V112" i="17"/>
  <c r="S112" i="17"/>
  <c r="Q112" i="17"/>
  <c r="O112" i="17"/>
  <c r="N112" i="17"/>
  <c r="M112" i="17"/>
  <c r="L112" i="17"/>
  <c r="K112" i="17"/>
  <c r="J112" i="17"/>
  <c r="I112" i="17"/>
  <c r="H112" i="17"/>
  <c r="T105" i="17"/>
  <c r="T110" i="17" s="1"/>
  <c r="E105" i="17"/>
  <c r="U104" i="17"/>
  <c r="U90" i="17" s="1"/>
  <c r="T104" i="17"/>
  <c r="S104" i="17"/>
  <c r="S102" i="17" s="1"/>
  <c r="R104" i="17"/>
  <c r="Q104" i="17"/>
  <c r="Q102" i="17" s="1"/>
  <c r="P104" i="17"/>
  <c r="C104" i="17" s="1"/>
  <c r="E104" i="17"/>
  <c r="U103" i="17"/>
  <c r="T103" i="17"/>
  <c r="T109" i="17" s="1"/>
  <c r="C109" i="17" s="1"/>
  <c r="AE102" i="17"/>
  <c r="AD102" i="17"/>
  <c r="AC102" i="17"/>
  <c r="AB102" i="17"/>
  <c r="AA102" i="17"/>
  <c r="Z102" i="17"/>
  <c r="Y102" i="17"/>
  <c r="X102" i="17"/>
  <c r="W102" i="17"/>
  <c r="V102" i="17"/>
  <c r="R102" i="17"/>
  <c r="O102" i="17"/>
  <c r="N102" i="17"/>
  <c r="M102" i="17"/>
  <c r="L102" i="17"/>
  <c r="K102" i="17"/>
  <c r="J102" i="17"/>
  <c r="I102" i="17"/>
  <c r="H102" i="17"/>
  <c r="E98" i="17"/>
  <c r="B98" i="17"/>
  <c r="E97" i="17"/>
  <c r="B97" i="17"/>
  <c r="E96" i="17"/>
  <c r="D96" i="17" s="1"/>
  <c r="B96" i="17"/>
  <c r="AE95" i="17"/>
  <c r="AD95" i="17"/>
  <c r="AC95" i="17"/>
  <c r="AB95" i="17"/>
  <c r="AA95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I95" i="17"/>
  <c r="H95" i="17"/>
  <c r="AE91" i="17"/>
  <c r="AE308" i="17" s="1"/>
  <c r="AD91" i="17"/>
  <c r="AD308" i="17" s="1"/>
  <c r="AC91" i="17"/>
  <c r="AC308" i="17" s="1"/>
  <c r="AB91" i="17"/>
  <c r="AB308" i="17" s="1"/>
  <c r="AA91" i="17"/>
  <c r="AA308" i="17" s="1"/>
  <c r="Z91" i="17"/>
  <c r="Z308" i="17" s="1"/>
  <c r="Y91" i="17"/>
  <c r="Y308" i="17" s="1"/>
  <c r="X91" i="17"/>
  <c r="X308" i="17" s="1"/>
  <c r="W91" i="17"/>
  <c r="W308" i="17" s="1"/>
  <c r="V91" i="17"/>
  <c r="V308" i="17" s="1"/>
  <c r="U91" i="17"/>
  <c r="U308" i="17" s="1"/>
  <c r="S91" i="17"/>
  <c r="S308" i="17" s="1"/>
  <c r="R91" i="17"/>
  <c r="R308" i="17" s="1"/>
  <c r="Q91" i="17"/>
  <c r="Q308" i="17" s="1"/>
  <c r="P91" i="17"/>
  <c r="P308" i="17" s="1"/>
  <c r="O91" i="17"/>
  <c r="O308" i="17" s="1"/>
  <c r="N91" i="17"/>
  <c r="N308" i="17" s="1"/>
  <c r="M91" i="17"/>
  <c r="M308" i="17" s="1"/>
  <c r="L91" i="17"/>
  <c r="L308" i="17" s="1"/>
  <c r="K91" i="17"/>
  <c r="K308" i="17" s="1"/>
  <c r="J91" i="17"/>
  <c r="J308" i="17" s="1"/>
  <c r="I91" i="17"/>
  <c r="I308" i="17" s="1"/>
  <c r="H91" i="17"/>
  <c r="H308" i="17" s="1"/>
  <c r="AE90" i="17"/>
  <c r="AD90" i="17"/>
  <c r="AC90" i="17"/>
  <c r="AB90" i="17"/>
  <c r="AA90" i="17"/>
  <c r="Z90" i="17"/>
  <c r="Y90" i="17"/>
  <c r="X90" i="17"/>
  <c r="W90" i="17"/>
  <c r="S90" i="17"/>
  <c r="O90" i="17"/>
  <c r="N90" i="17"/>
  <c r="M90" i="17"/>
  <c r="L90" i="17"/>
  <c r="K90" i="17"/>
  <c r="J90" i="17"/>
  <c r="I90" i="17"/>
  <c r="H90" i="17"/>
  <c r="AE89" i="17"/>
  <c r="AD89" i="17"/>
  <c r="AC89" i="17"/>
  <c r="AB89" i="17"/>
  <c r="AA89" i="17"/>
  <c r="Z89" i="17"/>
  <c r="Y89" i="17"/>
  <c r="X89" i="17"/>
  <c r="W89" i="17"/>
  <c r="V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M88" i="17"/>
  <c r="E84" i="17"/>
  <c r="B84" i="17"/>
  <c r="E83" i="17"/>
  <c r="C83" i="17"/>
  <c r="B83" i="17"/>
  <c r="AE82" i="17"/>
  <c r="AD82" i="17"/>
  <c r="AC82" i="17"/>
  <c r="AB82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D82" i="17"/>
  <c r="E78" i="17"/>
  <c r="G78" i="17" s="1"/>
  <c r="B78" i="17"/>
  <c r="B140" i="17" s="1"/>
  <c r="E77" i="17"/>
  <c r="E76" i="17" s="1"/>
  <c r="C77" i="17"/>
  <c r="C76" i="17" s="1"/>
  <c r="B77" i="17"/>
  <c r="F77" i="17" s="1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B76" i="17" s="1"/>
  <c r="D76" i="17"/>
  <c r="E74" i="17"/>
  <c r="B74" i="17"/>
  <c r="E72" i="17"/>
  <c r="D72" i="17" s="1"/>
  <c r="D66" i="17" s="1"/>
  <c r="B72" i="17"/>
  <c r="E71" i="17"/>
  <c r="AG71" i="17" s="1"/>
  <c r="B71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AE68" i="17"/>
  <c r="AD68" i="17"/>
  <c r="AC68" i="17"/>
  <c r="AB68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C68" i="17"/>
  <c r="B68" i="17"/>
  <c r="AE66" i="17"/>
  <c r="AD66" i="17"/>
  <c r="AC66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AE65" i="17"/>
  <c r="AE64" i="17" s="1"/>
  <c r="AD65" i="17"/>
  <c r="AC65" i="17"/>
  <c r="AB65" i="17"/>
  <c r="AA65" i="17"/>
  <c r="AA64" i="17" s="1"/>
  <c r="Z65" i="17"/>
  <c r="Y65" i="17"/>
  <c r="Y64" i="17" s="1"/>
  <c r="X65" i="17"/>
  <c r="W65" i="17"/>
  <c r="W64" i="17" s="1"/>
  <c r="V65" i="17"/>
  <c r="V64" i="17" s="1"/>
  <c r="U65" i="17"/>
  <c r="U64" i="17" s="1"/>
  <c r="T65" i="17"/>
  <c r="T64" i="17" s="1"/>
  <c r="S65" i="17"/>
  <c r="S64" i="17" s="1"/>
  <c r="R65" i="17"/>
  <c r="R64" i="17" s="1"/>
  <c r="Q65" i="17"/>
  <c r="Q64" i="17" s="1"/>
  <c r="P65" i="17"/>
  <c r="O65" i="17"/>
  <c r="O64" i="17" s="1"/>
  <c r="N65" i="17"/>
  <c r="N64" i="17" s="1"/>
  <c r="M65" i="17"/>
  <c r="M64" i="17" s="1"/>
  <c r="L65" i="17"/>
  <c r="L64" i="17" s="1"/>
  <c r="K65" i="17"/>
  <c r="J65" i="17"/>
  <c r="J64" i="17" s="1"/>
  <c r="I65" i="17"/>
  <c r="I64" i="17" s="1"/>
  <c r="H65" i="17"/>
  <c r="C65" i="17"/>
  <c r="B65" i="17"/>
  <c r="AC64" i="17"/>
  <c r="X64" i="17"/>
  <c r="P64" i="17"/>
  <c r="H64" i="17"/>
  <c r="AD60" i="17"/>
  <c r="AD133" i="17" s="1"/>
  <c r="AD131" i="17" s="1"/>
  <c r="AB60" i="17"/>
  <c r="AB133" i="17" s="1"/>
  <c r="AB131" i="17" s="1"/>
  <c r="Z60" i="17"/>
  <c r="Z133" i="17" s="1"/>
  <c r="Z131" i="17" s="1"/>
  <c r="X60" i="17"/>
  <c r="E60" i="17"/>
  <c r="D60" i="17" s="1"/>
  <c r="D58" i="17" s="1"/>
  <c r="AE58" i="17"/>
  <c r="AD58" i="17"/>
  <c r="AC58" i="17"/>
  <c r="AA58" i="17"/>
  <c r="Y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E54" i="17"/>
  <c r="D52" i="17" s="1"/>
  <c r="B54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E48" i="17"/>
  <c r="B48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C46" i="17"/>
  <c r="E42" i="17"/>
  <c r="D42" i="17" s="1"/>
  <c r="D40" i="17" s="1"/>
  <c r="B42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B40" i="17" s="1"/>
  <c r="C40" i="17"/>
  <c r="AE36" i="17"/>
  <c r="AE34" i="17" s="1"/>
  <c r="AC36" i="17"/>
  <c r="AC34" i="17" s="1"/>
  <c r="AA36" i="17"/>
  <c r="AA34" i="17" s="1"/>
  <c r="Z36" i="17"/>
  <c r="Z34" i="17" s="1"/>
  <c r="Y36" i="17"/>
  <c r="Y34" i="17" s="1"/>
  <c r="W36" i="17"/>
  <c r="V36" i="17"/>
  <c r="V34" i="17" s="1"/>
  <c r="U36" i="17"/>
  <c r="U34" i="17" s="1"/>
  <c r="T36" i="17"/>
  <c r="S36" i="17"/>
  <c r="R36" i="17"/>
  <c r="R34" i="17" s="1"/>
  <c r="Q36" i="17"/>
  <c r="Q34" i="17" s="1"/>
  <c r="P36" i="17"/>
  <c r="O36" i="17"/>
  <c r="N36" i="17"/>
  <c r="N34" i="17" s="1"/>
  <c r="M36" i="17"/>
  <c r="M34" i="17" s="1"/>
  <c r="L36" i="17"/>
  <c r="K36" i="17"/>
  <c r="J36" i="17"/>
  <c r="I36" i="17"/>
  <c r="I34" i="17" s="1"/>
  <c r="H36" i="17"/>
  <c r="W34" i="17"/>
  <c r="T34" i="17"/>
  <c r="S34" i="17"/>
  <c r="P34" i="17"/>
  <c r="O34" i="17"/>
  <c r="L34" i="17"/>
  <c r="K34" i="17"/>
  <c r="H34" i="17"/>
  <c r="E32" i="17"/>
  <c r="D32" i="17" s="1"/>
  <c r="D28" i="17" s="1"/>
  <c r="B32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J28" i="17"/>
  <c r="H28" i="17"/>
  <c r="E24" i="17"/>
  <c r="D24" i="17" s="1"/>
  <c r="B24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B22" i="17" s="1"/>
  <c r="D22" i="17"/>
  <c r="C22" i="17"/>
  <c r="E20" i="17"/>
  <c r="D20" i="17" s="1"/>
  <c r="D14" i="17" s="1"/>
  <c r="B20" i="17"/>
  <c r="E19" i="17"/>
  <c r="E13" i="17" s="1"/>
  <c r="E18" i="17"/>
  <c r="D18" i="17" s="1"/>
  <c r="B18" i="17"/>
  <c r="B12" i="17" s="1"/>
  <c r="E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B16" i="17" s="1"/>
  <c r="C16" i="17"/>
  <c r="AE14" i="17"/>
  <c r="AD14" i="17"/>
  <c r="AC14" i="17"/>
  <c r="AB14" i="17"/>
  <c r="AB122" i="17" s="1"/>
  <c r="AA14" i="17"/>
  <c r="Z14" i="17"/>
  <c r="Y14" i="17"/>
  <c r="X14" i="17"/>
  <c r="W14" i="17"/>
  <c r="V14" i="17"/>
  <c r="U14" i="17"/>
  <c r="T14" i="17"/>
  <c r="T122" i="17" s="1"/>
  <c r="S14" i="17"/>
  <c r="R14" i="17"/>
  <c r="Q14" i="17"/>
  <c r="P14" i="17"/>
  <c r="O14" i="17"/>
  <c r="N14" i="17"/>
  <c r="M14" i="17"/>
  <c r="L14" i="17"/>
  <c r="K14" i="17"/>
  <c r="J14" i="17"/>
  <c r="I14" i="17"/>
  <c r="H14" i="17"/>
  <c r="C14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D13" i="17"/>
  <c r="C13" i="17"/>
  <c r="B13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C12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S10" i="17" s="1"/>
  <c r="R11" i="17"/>
  <c r="Q11" i="17"/>
  <c r="P11" i="17"/>
  <c r="O11" i="17"/>
  <c r="N11" i="17"/>
  <c r="M11" i="17"/>
  <c r="L11" i="17"/>
  <c r="K11" i="17"/>
  <c r="J11" i="17"/>
  <c r="I11" i="17"/>
  <c r="H11" i="17"/>
  <c r="D11" i="17"/>
  <c r="C11" i="17"/>
  <c r="B11" i="17"/>
  <c r="B110" i="17" l="1"/>
  <c r="F110" i="17" s="1"/>
  <c r="C110" i="17"/>
  <c r="G110" i="17" s="1"/>
  <c r="N138" i="17"/>
  <c r="V138" i="17"/>
  <c r="AG24" i="17"/>
  <c r="F24" i="17"/>
  <c r="G76" i="17"/>
  <c r="J247" i="17"/>
  <c r="N247" i="17"/>
  <c r="R247" i="17"/>
  <c r="Z247" i="17"/>
  <c r="AD247" i="17"/>
  <c r="O265" i="17"/>
  <c r="T108" i="17"/>
  <c r="I157" i="17"/>
  <c r="O210" i="17"/>
  <c r="O208" i="17" s="1"/>
  <c r="S210" i="17"/>
  <c r="S208" i="17" s="1"/>
  <c r="W210" i="17"/>
  <c r="W208" i="17" s="1"/>
  <c r="G251" i="17"/>
  <c r="F32" i="17"/>
  <c r="G54" i="17"/>
  <c r="E139" i="17"/>
  <c r="F84" i="17"/>
  <c r="T89" i="17"/>
  <c r="B89" i="17" s="1"/>
  <c r="Q138" i="17"/>
  <c r="U138" i="17"/>
  <c r="W138" i="17"/>
  <c r="S196" i="17"/>
  <c r="B299" i="17"/>
  <c r="S293" i="17"/>
  <c r="E103" i="17"/>
  <c r="E102" i="17" s="1"/>
  <c r="U109" i="17"/>
  <c r="E14" i="17"/>
  <c r="G14" i="17" s="1"/>
  <c r="E16" i="17"/>
  <c r="G16" i="17" s="1"/>
  <c r="D16" i="17"/>
  <c r="B14" i="17"/>
  <c r="F14" i="17" s="1"/>
  <c r="E28" i="17"/>
  <c r="B28" i="17"/>
  <c r="AG32" i="17"/>
  <c r="AD36" i="17"/>
  <c r="AD34" i="17" s="1"/>
  <c r="Z58" i="17"/>
  <c r="C60" i="17"/>
  <c r="G84" i="17"/>
  <c r="AC88" i="17"/>
  <c r="AE88" i="17"/>
  <c r="B109" i="17"/>
  <c r="B108" i="17" s="1"/>
  <c r="J138" i="17"/>
  <c r="E180" i="17"/>
  <c r="G180" i="17" s="1"/>
  <c r="K210" i="17"/>
  <c r="K208" i="17" s="1"/>
  <c r="Q157" i="17"/>
  <c r="AA210" i="17"/>
  <c r="AA208" i="17" s="1"/>
  <c r="AE210" i="17"/>
  <c r="AE208" i="17" s="1"/>
  <c r="O196" i="17"/>
  <c r="W196" i="17"/>
  <c r="W157" i="17" s="1"/>
  <c r="I209" i="17"/>
  <c r="I208" i="17" s="1"/>
  <c r="E225" i="17"/>
  <c r="E223" i="17" s="1"/>
  <c r="H247" i="17"/>
  <c r="L247" i="17"/>
  <c r="P247" i="17"/>
  <c r="T247" i="17"/>
  <c r="X247" i="17"/>
  <c r="AB247" i="17"/>
  <c r="E253" i="17"/>
  <c r="F260" i="17"/>
  <c r="E249" i="17"/>
  <c r="B266" i="17"/>
  <c r="B265" i="17" s="1"/>
  <c r="K265" i="17"/>
  <c r="S265" i="17"/>
  <c r="W265" i="17"/>
  <c r="AE265" i="17"/>
  <c r="I10" i="17"/>
  <c r="K10" i="17"/>
  <c r="M10" i="17"/>
  <c r="Q10" i="17"/>
  <c r="U10" i="17"/>
  <c r="Y10" i="17"/>
  <c r="AA10" i="17"/>
  <c r="V10" i="17"/>
  <c r="J10" i="17"/>
  <c r="N10" i="17"/>
  <c r="R10" i="17"/>
  <c r="Z10" i="17"/>
  <c r="AD10" i="17"/>
  <c r="W120" i="17"/>
  <c r="I122" i="17"/>
  <c r="M122" i="17"/>
  <c r="O122" i="17"/>
  <c r="Q122" i="17"/>
  <c r="S122" i="17"/>
  <c r="U122" i="17"/>
  <c r="W122" i="17"/>
  <c r="Y122" i="17"/>
  <c r="AA122" i="17"/>
  <c r="AC122" i="17"/>
  <c r="L122" i="17"/>
  <c r="Y119" i="17"/>
  <c r="I88" i="17"/>
  <c r="O120" i="17"/>
  <c r="I7" i="17"/>
  <c r="M7" i="17"/>
  <c r="X10" i="17"/>
  <c r="AB10" i="17"/>
  <c r="F20" i="17"/>
  <c r="E66" i="17"/>
  <c r="F78" i="17"/>
  <c r="H119" i="17"/>
  <c r="H88" i="17"/>
  <c r="L119" i="17"/>
  <c r="L88" i="17"/>
  <c r="P119" i="17"/>
  <c r="T119" i="17"/>
  <c r="K120" i="17"/>
  <c r="S120" i="17"/>
  <c r="D97" i="17"/>
  <c r="D95" i="17" s="1"/>
  <c r="AG97" i="17"/>
  <c r="B103" i="17"/>
  <c r="F103" i="17" s="1"/>
  <c r="C103" i="17"/>
  <c r="C102" i="17" s="1"/>
  <c r="C105" i="17"/>
  <c r="C91" i="17" s="1"/>
  <c r="C308" i="17" s="1"/>
  <c r="T91" i="17"/>
  <c r="T308" i="17" s="1"/>
  <c r="P112" i="17"/>
  <c r="P90" i="17"/>
  <c r="P88" i="17" s="1"/>
  <c r="R112" i="17"/>
  <c r="R90" i="17"/>
  <c r="R88" i="17" s="1"/>
  <c r="R7" i="17" s="1"/>
  <c r="E114" i="17"/>
  <c r="D114" i="17" s="1"/>
  <c r="D112" i="17" s="1"/>
  <c r="U112" i="17"/>
  <c r="D127" i="17"/>
  <c r="D125" i="17" s="1"/>
  <c r="G127" i="17"/>
  <c r="G168" i="17"/>
  <c r="D168" i="17"/>
  <c r="D166" i="17" s="1"/>
  <c r="E162" i="17"/>
  <c r="G162" i="17" s="1"/>
  <c r="D217" i="17"/>
  <c r="E215" i="17"/>
  <c r="G215" i="17" s="1"/>
  <c r="C243" i="17"/>
  <c r="C241" i="17" s="1"/>
  <c r="G241" i="17" s="1"/>
  <c r="B243" i="17"/>
  <c r="B241" i="17" s="1"/>
  <c r="F241" i="17" s="1"/>
  <c r="X241" i="17"/>
  <c r="D277" i="17"/>
  <c r="G277" i="17"/>
  <c r="E11" i="17"/>
  <c r="M119" i="17"/>
  <c r="Q119" i="17"/>
  <c r="E12" i="17"/>
  <c r="F12" i="17" s="1"/>
  <c r="I307" i="17"/>
  <c r="K307" i="17"/>
  <c r="M307" i="17"/>
  <c r="O307" i="17"/>
  <c r="S307" i="17"/>
  <c r="U307" i="17"/>
  <c r="W307" i="17"/>
  <c r="AE307" i="17"/>
  <c r="O10" i="17"/>
  <c r="W10" i="17"/>
  <c r="AE10" i="17"/>
  <c r="AE7" i="17" s="1"/>
  <c r="AB36" i="17"/>
  <c r="AB34" i="17" s="1"/>
  <c r="B46" i="17"/>
  <c r="AB58" i="17"/>
  <c r="AB64" i="17"/>
  <c r="H122" i="17"/>
  <c r="J122" i="17"/>
  <c r="N122" i="17"/>
  <c r="P122" i="17"/>
  <c r="R122" i="17"/>
  <c r="X122" i="17"/>
  <c r="C139" i="17"/>
  <c r="C313" i="17" s="1"/>
  <c r="C82" i="17"/>
  <c r="G83" i="17"/>
  <c r="Q90" i="17"/>
  <c r="Q88" i="17" s="1"/>
  <c r="I313" i="17"/>
  <c r="I138" i="17"/>
  <c r="M313" i="17"/>
  <c r="M138" i="17"/>
  <c r="O313" i="17"/>
  <c r="O138" i="17"/>
  <c r="Y313" i="17"/>
  <c r="Y138" i="17"/>
  <c r="AC313" i="17"/>
  <c r="AC138" i="17"/>
  <c r="E140" i="17"/>
  <c r="E138" i="17" s="1"/>
  <c r="AG168" i="17"/>
  <c r="G174" i="17"/>
  <c r="D174" i="17"/>
  <c r="D172" i="17" s="1"/>
  <c r="E172" i="17"/>
  <c r="G172" i="17" s="1"/>
  <c r="B184" i="17"/>
  <c r="J210" i="17"/>
  <c r="J208" i="17" s="1"/>
  <c r="J196" i="17"/>
  <c r="J157" i="17" s="1"/>
  <c r="N210" i="17"/>
  <c r="N208" i="17" s="1"/>
  <c r="N196" i="17"/>
  <c r="N157" i="17" s="1"/>
  <c r="R210" i="17"/>
  <c r="R208" i="17" s="1"/>
  <c r="R196" i="17"/>
  <c r="R157" i="17" s="1"/>
  <c r="V210" i="17"/>
  <c r="V208" i="17" s="1"/>
  <c r="V196" i="17"/>
  <c r="V157" i="17" s="1"/>
  <c r="AD210" i="17"/>
  <c r="AD208" i="17" s="1"/>
  <c r="E235" i="17"/>
  <c r="G235" i="17" s="1"/>
  <c r="M247" i="17"/>
  <c r="Q247" i="17"/>
  <c r="U247" i="17"/>
  <c r="Y247" i="17"/>
  <c r="F255" i="17"/>
  <c r="B249" i="17"/>
  <c r="K293" i="17"/>
  <c r="O293" i="17"/>
  <c r="W293" i="17"/>
  <c r="AA265" i="17"/>
  <c r="AE293" i="17"/>
  <c r="E270" i="17"/>
  <c r="E296" i="17" s="1"/>
  <c r="F275" i="17"/>
  <c r="B268" i="17"/>
  <c r="F268" i="17" s="1"/>
  <c r="G301" i="17"/>
  <c r="E299" i="17"/>
  <c r="V122" i="17"/>
  <c r="Z122" i="17"/>
  <c r="AD122" i="17"/>
  <c r="E82" i="17"/>
  <c r="X119" i="17"/>
  <c r="AB119" i="17"/>
  <c r="I118" i="17"/>
  <c r="E152" i="17"/>
  <c r="K157" i="17"/>
  <c r="O157" i="17"/>
  <c r="S157" i="17"/>
  <c r="AE157" i="17"/>
  <c r="M157" i="17"/>
  <c r="U157" i="17"/>
  <c r="B166" i="17"/>
  <c r="B172" i="17"/>
  <c r="C210" i="17"/>
  <c r="B209" i="17"/>
  <c r="G296" i="17"/>
  <c r="E267" i="17"/>
  <c r="AC247" i="17"/>
  <c r="AD196" i="17"/>
  <c r="AD157" i="17" s="1"/>
  <c r="B202" i="17"/>
  <c r="AC307" i="17"/>
  <c r="AC157" i="17"/>
  <c r="D186" i="17"/>
  <c r="D184" i="17" s="1"/>
  <c r="B91" i="17"/>
  <c r="B308" i="17" s="1"/>
  <c r="F97" i="17"/>
  <c r="X88" i="17"/>
  <c r="AB88" i="17"/>
  <c r="B95" i="17"/>
  <c r="B82" i="17"/>
  <c r="F82" i="17" s="1"/>
  <c r="F76" i="17"/>
  <c r="AD138" i="17"/>
  <c r="B66" i="17"/>
  <c r="AD64" i="17"/>
  <c r="AC119" i="17"/>
  <c r="E52" i="17"/>
  <c r="F42" i="17"/>
  <c r="AC10" i="17"/>
  <c r="AC7" i="17" s="1"/>
  <c r="B309" i="17"/>
  <c r="C208" i="17"/>
  <c r="C178" i="17"/>
  <c r="C157" i="17" s="1"/>
  <c r="AA178" i="17"/>
  <c r="AA157" i="17" s="1"/>
  <c r="F186" i="17"/>
  <c r="Z210" i="17"/>
  <c r="Z208" i="17" s="1"/>
  <c r="G270" i="17"/>
  <c r="E248" i="17"/>
  <c r="F248" i="17" s="1"/>
  <c r="D255" i="17"/>
  <c r="D253" i="17" s="1"/>
  <c r="E229" i="17"/>
  <c r="F229" i="17" s="1"/>
  <c r="AA293" i="17"/>
  <c r="F231" i="17"/>
  <c r="E125" i="17"/>
  <c r="F127" i="17"/>
  <c r="B125" i="17"/>
  <c r="F125" i="17" s="1"/>
  <c r="G97" i="17"/>
  <c r="E95" i="17"/>
  <c r="F96" i="17"/>
  <c r="Z64" i="17"/>
  <c r="G72" i="17"/>
  <c r="F72" i="17"/>
  <c r="B70" i="17"/>
  <c r="F71" i="17"/>
  <c r="AA307" i="17"/>
  <c r="E58" i="17"/>
  <c r="F54" i="17"/>
  <c r="B52" i="17"/>
  <c r="F52" i="17" s="1"/>
  <c r="AG42" i="17"/>
  <c r="AG18" i="17"/>
  <c r="AA120" i="17"/>
  <c r="Z196" i="17"/>
  <c r="Z157" i="17" s="1"/>
  <c r="F204" i="17"/>
  <c r="AG204" i="17"/>
  <c r="E198" i="17"/>
  <c r="G198" i="17" s="1"/>
  <c r="D204" i="17"/>
  <c r="Y307" i="17"/>
  <c r="G103" i="17"/>
  <c r="P10" i="17"/>
  <c r="J34" i="17"/>
  <c r="C36" i="17"/>
  <c r="C34" i="17" s="1"/>
  <c r="AG48" i="17"/>
  <c r="D48" i="17"/>
  <c r="D46" i="17" s="1"/>
  <c r="E36" i="17"/>
  <c r="G48" i="17"/>
  <c r="E46" i="17"/>
  <c r="F48" i="17"/>
  <c r="B60" i="17"/>
  <c r="X58" i="17"/>
  <c r="X36" i="17"/>
  <c r="X34" i="17" s="1"/>
  <c r="D74" i="17"/>
  <c r="D68" i="17" s="1"/>
  <c r="D122" i="17" s="1"/>
  <c r="G74" i="17"/>
  <c r="F74" i="17"/>
  <c r="O119" i="17"/>
  <c r="O118" i="17" s="1"/>
  <c r="O88" i="17"/>
  <c r="D105" i="17"/>
  <c r="X133" i="17"/>
  <c r="X131" i="17" s="1"/>
  <c r="D12" i="17"/>
  <c r="D10" i="17" s="1"/>
  <c r="F18" i="17"/>
  <c r="E70" i="17"/>
  <c r="H120" i="17"/>
  <c r="L120" i="17"/>
  <c r="U120" i="17"/>
  <c r="Y120" i="17"/>
  <c r="AC120" i="17"/>
  <c r="C95" i="17"/>
  <c r="AG96" i="17"/>
  <c r="D104" i="17"/>
  <c r="D102" i="17" s="1"/>
  <c r="G104" i="17"/>
  <c r="K138" i="17"/>
  <c r="AA138" i="17"/>
  <c r="B180" i="17"/>
  <c r="F180" i="17" s="1"/>
  <c r="H178" i="17"/>
  <c r="B178" i="17" s="1"/>
  <c r="L307" i="17"/>
  <c r="L10" i="17"/>
  <c r="E65" i="17"/>
  <c r="K64" i="17"/>
  <c r="G82" i="17"/>
  <c r="B114" i="17"/>
  <c r="T90" i="17"/>
  <c r="T307" i="17" s="1"/>
  <c r="T112" i="17"/>
  <c r="F83" i="17"/>
  <c r="B139" i="17"/>
  <c r="V119" i="17"/>
  <c r="Z119" i="17"/>
  <c r="AD119" i="17"/>
  <c r="M120" i="17"/>
  <c r="V120" i="17"/>
  <c r="Z120" i="17"/>
  <c r="AD120" i="17"/>
  <c r="D89" i="17"/>
  <c r="C114" i="17"/>
  <c r="D162" i="17"/>
  <c r="D160" i="17" s="1"/>
  <c r="H307" i="17"/>
  <c r="H10" i="17"/>
  <c r="F16" i="17"/>
  <c r="K122" i="17"/>
  <c r="E68" i="17"/>
  <c r="K119" i="17"/>
  <c r="K88" i="17"/>
  <c r="S119" i="17"/>
  <c r="S88" i="17"/>
  <c r="S7" i="17" s="1"/>
  <c r="U102" i="17"/>
  <c r="U89" i="17"/>
  <c r="B225" i="17"/>
  <c r="H223" i="17"/>
  <c r="C225" i="17"/>
  <c r="C223" i="17" s="1"/>
  <c r="C229" i="17"/>
  <c r="G229" i="17" s="1"/>
  <c r="AG231" i="17"/>
  <c r="G231" i="17"/>
  <c r="C10" i="17"/>
  <c r="C28" i="17"/>
  <c r="G28" i="17" s="1"/>
  <c r="G32" i="17"/>
  <c r="E133" i="17"/>
  <c r="C122" i="17"/>
  <c r="C70" i="17"/>
  <c r="C66" i="17"/>
  <c r="C64" i="17" s="1"/>
  <c r="Y88" i="17"/>
  <c r="C89" i="17"/>
  <c r="J119" i="17"/>
  <c r="N119" i="17"/>
  <c r="R119" i="17"/>
  <c r="W119" i="17"/>
  <c r="W88" i="17"/>
  <c r="AA119" i="17"/>
  <c r="AA88" i="17"/>
  <c r="AA7" i="17" s="1"/>
  <c r="J120" i="17"/>
  <c r="N120" i="17"/>
  <c r="R120" i="17"/>
  <c r="G96" i="17"/>
  <c r="AG98" i="17"/>
  <c r="D98" i="17"/>
  <c r="D91" i="17" s="1"/>
  <c r="G98" i="17"/>
  <c r="E91" i="17"/>
  <c r="E308" i="17" s="1"/>
  <c r="F98" i="17"/>
  <c r="S138" i="17"/>
  <c r="H314" i="17"/>
  <c r="H312" i="17" s="1"/>
  <c r="H138" i="17"/>
  <c r="L314" i="17"/>
  <c r="L312" i="17" s="1"/>
  <c r="L138" i="17"/>
  <c r="P314" i="17"/>
  <c r="P312" i="17" s="1"/>
  <c r="P138" i="17"/>
  <c r="T314" i="17"/>
  <c r="T312" i="17" s="1"/>
  <c r="T138" i="17"/>
  <c r="X138" i="17"/>
  <c r="AB314" i="17"/>
  <c r="AB312" i="17" s="1"/>
  <c r="AB138" i="17"/>
  <c r="T10" i="17"/>
  <c r="J307" i="17"/>
  <c r="N307" i="17"/>
  <c r="R307" i="17"/>
  <c r="V307" i="17"/>
  <c r="Z307" i="17"/>
  <c r="G18" i="17"/>
  <c r="G20" i="17"/>
  <c r="E22" i="17"/>
  <c r="G24" i="17"/>
  <c r="E40" i="17"/>
  <c r="G42" i="17"/>
  <c r="C52" i="17"/>
  <c r="G71" i="17"/>
  <c r="G77" i="17"/>
  <c r="J88" i="17"/>
  <c r="N88" i="17"/>
  <c r="V88" i="17"/>
  <c r="Z88" i="17"/>
  <c r="AD88" i="17"/>
  <c r="B104" i="17"/>
  <c r="F104" i="17" s="1"/>
  <c r="B105" i="17"/>
  <c r="F105" i="17" s="1"/>
  <c r="C125" i="17"/>
  <c r="D138" i="17"/>
  <c r="I314" i="17"/>
  <c r="I312" i="17" s="1"/>
  <c r="M314" i="17"/>
  <c r="Q314" i="17"/>
  <c r="Q312" i="17" s="1"/>
  <c r="B162" i="17"/>
  <c r="H160" i="17"/>
  <c r="B198" i="17"/>
  <c r="H196" i="17"/>
  <c r="H210" i="17"/>
  <c r="L196" i="17"/>
  <c r="L157" i="17" s="1"/>
  <c r="L210" i="17"/>
  <c r="L208" i="17" s="1"/>
  <c r="P196" i="17"/>
  <c r="P157" i="17" s="1"/>
  <c r="P210" i="17"/>
  <c r="P208" i="17" s="1"/>
  <c r="T196" i="17"/>
  <c r="T157" i="17" s="1"/>
  <c r="T210" i="17"/>
  <c r="T208" i="17" s="1"/>
  <c r="X196" i="17"/>
  <c r="X157" i="17" s="1"/>
  <c r="X210" i="17"/>
  <c r="X208" i="17" s="1"/>
  <c r="AB196" i="17"/>
  <c r="AB157" i="17" s="1"/>
  <c r="AB210" i="17"/>
  <c r="AB208" i="17" s="1"/>
  <c r="D215" i="17"/>
  <c r="G243" i="17"/>
  <c r="E310" i="17"/>
  <c r="P102" i="17"/>
  <c r="T102" i="17"/>
  <c r="J314" i="17"/>
  <c r="J312" i="17" s="1"/>
  <c r="N314" i="17"/>
  <c r="N312" i="17" s="1"/>
  <c r="R314" i="17"/>
  <c r="R312" i="17" s="1"/>
  <c r="V314" i="17"/>
  <c r="Z314" i="17"/>
  <c r="Z312" i="17" s="1"/>
  <c r="AD314" i="17"/>
  <c r="AD312" i="17" s="1"/>
  <c r="F243" i="17"/>
  <c r="V312" i="17"/>
  <c r="K314" i="17"/>
  <c r="K312" i="17" s="1"/>
  <c r="O314" i="17"/>
  <c r="O312" i="17" s="1"/>
  <c r="S314" i="17"/>
  <c r="S312" i="17" s="1"/>
  <c r="W314" i="17"/>
  <c r="W312" i="17" s="1"/>
  <c r="AA314" i="17"/>
  <c r="AA312" i="17" s="1"/>
  <c r="G253" i="17"/>
  <c r="B251" i="17"/>
  <c r="B310" i="17" s="1"/>
  <c r="F257" i="17"/>
  <c r="I306" i="17"/>
  <c r="I292" i="17"/>
  <c r="I265" i="17"/>
  <c r="I220" i="17" s="1"/>
  <c r="M306" i="17"/>
  <c r="M292" i="17"/>
  <c r="M265" i="17"/>
  <c r="Q306" i="17"/>
  <c r="Q265" i="17"/>
  <c r="Q220" i="17" s="1"/>
  <c r="Q292" i="17"/>
  <c r="U265" i="17"/>
  <c r="U292" i="17"/>
  <c r="Y306" i="17"/>
  <c r="Y292" i="17"/>
  <c r="Y265" i="17"/>
  <c r="Y220" i="17" s="1"/>
  <c r="AC292" i="17"/>
  <c r="AC265" i="17"/>
  <c r="AC220" i="17" s="1"/>
  <c r="AC306" i="17"/>
  <c r="C265" i="17"/>
  <c r="G280" i="17"/>
  <c r="F280" i="17"/>
  <c r="E279" i="17"/>
  <c r="E266" i="17"/>
  <c r="C279" i="17"/>
  <c r="G283" i="17"/>
  <c r="F237" i="17"/>
  <c r="C247" i="17"/>
  <c r="F251" i="17"/>
  <c r="C259" i="17"/>
  <c r="AE296" i="17"/>
  <c r="G299" i="17"/>
  <c r="F299" i="17"/>
  <c r="F168" i="17"/>
  <c r="F174" i="17"/>
  <c r="M210" i="17"/>
  <c r="M208" i="17" s="1"/>
  <c r="Q210" i="17"/>
  <c r="Q208" i="17" s="1"/>
  <c r="U210" i="17"/>
  <c r="U208" i="17" s="1"/>
  <c r="Y210" i="17"/>
  <c r="Y208" i="17" s="1"/>
  <c r="AC210" i="17"/>
  <c r="AC208" i="17" s="1"/>
  <c r="B215" i="17"/>
  <c r="G249" i="17"/>
  <c r="F249" i="17"/>
  <c r="D261" i="17"/>
  <c r="D249" i="17" s="1"/>
  <c r="G261" i="17"/>
  <c r="F261" i="17"/>
  <c r="H293" i="17"/>
  <c r="H265" i="17"/>
  <c r="L293" i="17"/>
  <c r="L265" i="17"/>
  <c r="L220" i="17" s="1"/>
  <c r="P293" i="17"/>
  <c r="P265" i="17"/>
  <c r="P220" i="17" s="1"/>
  <c r="T293" i="17"/>
  <c r="T265" i="17"/>
  <c r="T220" i="17" s="1"/>
  <c r="X293" i="17"/>
  <c r="X265" i="17"/>
  <c r="X220" i="17" s="1"/>
  <c r="AB293" i="17"/>
  <c r="AB265" i="17"/>
  <c r="AB220" i="17" s="1"/>
  <c r="U314" i="17"/>
  <c r="U312" i="17" s="1"/>
  <c r="Y314" i="17"/>
  <c r="AC314" i="17"/>
  <c r="E166" i="17"/>
  <c r="E184" i="17"/>
  <c r="E202" i="17"/>
  <c r="E247" i="17"/>
  <c r="K247" i="17"/>
  <c r="K220" i="17" s="1"/>
  <c r="O247" i="17"/>
  <c r="O220" i="17" s="1"/>
  <c r="S247" i="17"/>
  <c r="W247" i="17"/>
  <c r="W220" i="17" s="1"/>
  <c r="AA247" i="17"/>
  <c r="AA220" i="17" s="1"/>
  <c r="AE247" i="17"/>
  <c r="G260" i="17"/>
  <c r="F269" i="17"/>
  <c r="E295" i="17"/>
  <c r="G269" i="17"/>
  <c r="O296" i="17"/>
  <c r="W296" i="17"/>
  <c r="G275" i="17"/>
  <c r="C268" i="17"/>
  <c r="G217" i="17"/>
  <c r="D231" i="17"/>
  <c r="G237" i="17"/>
  <c r="B253" i="17"/>
  <c r="F253" i="17" s="1"/>
  <c r="J306" i="17"/>
  <c r="J292" i="17"/>
  <c r="N306" i="17"/>
  <c r="N292" i="17"/>
  <c r="R306" i="17"/>
  <c r="R292" i="17"/>
  <c r="V306" i="17"/>
  <c r="V292" i="17"/>
  <c r="Z306" i="17"/>
  <c r="Z292" i="17"/>
  <c r="AD306" i="17"/>
  <c r="AD292" i="17"/>
  <c r="I293" i="17"/>
  <c r="M293" i="17"/>
  <c r="Q293" i="17"/>
  <c r="U293" i="17"/>
  <c r="Y293" i="17"/>
  <c r="AC293" i="17"/>
  <c r="B294" i="17"/>
  <c r="J296" i="17"/>
  <c r="N296" i="17"/>
  <c r="E309" i="17"/>
  <c r="D276" i="17"/>
  <c r="G276" i="17"/>
  <c r="F276" i="17"/>
  <c r="C292" i="17"/>
  <c r="K306" i="17"/>
  <c r="K292" i="17"/>
  <c r="O306" i="17"/>
  <c r="O292" i="17"/>
  <c r="S306" i="17"/>
  <c r="S292" i="17"/>
  <c r="W306" i="17"/>
  <c r="W292" i="17"/>
  <c r="AA306" i="17"/>
  <c r="AA292" i="17"/>
  <c r="AE306" i="17"/>
  <c r="AE292" i="17"/>
  <c r="F267" i="17"/>
  <c r="J293" i="17"/>
  <c r="N293" i="17"/>
  <c r="R293" i="17"/>
  <c r="V293" i="17"/>
  <c r="Z293" i="17"/>
  <c r="AD293" i="17"/>
  <c r="E294" i="17"/>
  <c r="C295" i="17"/>
  <c r="B295" i="17"/>
  <c r="K296" i="17"/>
  <c r="S296" i="17"/>
  <c r="AA296" i="17"/>
  <c r="D274" i="17"/>
  <c r="D267" i="17" s="1"/>
  <c r="G274" i="17"/>
  <c r="F274" i="17"/>
  <c r="G281" i="17"/>
  <c r="F281" i="17"/>
  <c r="E259" i="17"/>
  <c r="J265" i="17"/>
  <c r="J220" i="17" s="1"/>
  <c r="N265" i="17"/>
  <c r="N220" i="17" s="1"/>
  <c r="R265" i="17"/>
  <c r="R220" i="17" s="1"/>
  <c r="V265" i="17"/>
  <c r="V220" i="17" s="1"/>
  <c r="Z265" i="17"/>
  <c r="Z220" i="17" s="1"/>
  <c r="AD265" i="17"/>
  <c r="AD220" i="17" s="1"/>
  <c r="H306" i="17"/>
  <c r="H292" i="17"/>
  <c r="L306" i="17"/>
  <c r="L292" i="17"/>
  <c r="P306" i="17"/>
  <c r="P292" i="17"/>
  <c r="H296" i="17"/>
  <c r="L296" i="17"/>
  <c r="P296" i="17"/>
  <c r="T296" i="17"/>
  <c r="X296" i="17"/>
  <c r="AB296" i="17"/>
  <c r="E272" i="17"/>
  <c r="G273" i="17"/>
  <c r="C310" i="17"/>
  <c r="T306" i="17"/>
  <c r="X306" i="17"/>
  <c r="AB306" i="17"/>
  <c r="B272" i="17"/>
  <c r="D275" i="17"/>
  <c r="I296" i="17"/>
  <c r="M296" i="17"/>
  <c r="Q296" i="17"/>
  <c r="U296" i="17"/>
  <c r="Y296" i="17"/>
  <c r="AC296" i="17"/>
  <c r="R296" i="17"/>
  <c r="V296" i="17"/>
  <c r="Z296" i="17"/>
  <c r="AD296" i="17"/>
  <c r="F277" i="17"/>
  <c r="T292" i="17"/>
  <c r="X292" i="17"/>
  <c r="AB292" i="17"/>
  <c r="F301" i="17"/>
  <c r="U108" i="17" l="1"/>
  <c r="E109" i="17"/>
  <c r="E108" i="17" s="1"/>
  <c r="E313" i="17"/>
  <c r="T291" i="17"/>
  <c r="W291" i="17"/>
  <c r="AE220" i="17"/>
  <c r="AE305" i="17" s="1"/>
  <c r="AC312" i="17"/>
  <c r="AB307" i="17"/>
  <c r="AG243" i="17"/>
  <c r="B90" i="17"/>
  <c r="AD307" i="17"/>
  <c r="X314" i="17"/>
  <c r="X312" i="17" s="1"/>
  <c r="D133" i="17"/>
  <c r="D131" i="17" s="1"/>
  <c r="Y7" i="17"/>
  <c r="B36" i="17"/>
  <c r="F140" i="17"/>
  <c r="M118" i="17"/>
  <c r="L7" i="17"/>
  <c r="P120" i="17"/>
  <c r="D36" i="17"/>
  <c r="D34" i="17" s="1"/>
  <c r="P307" i="17"/>
  <c r="E293" i="17"/>
  <c r="F172" i="17"/>
  <c r="Q7" i="17"/>
  <c r="E10" i="17"/>
  <c r="D310" i="17"/>
  <c r="G267" i="17"/>
  <c r="D272" i="17"/>
  <c r="S220" i="17"/>
  <c r="E178" i="17"/>
  <c r="F178" i="17" s="1"/>
  <c r="E160" i="17"/>
  <c r="Y312" i="17"/>
  <c r="D270" i="17"/>
  <c r="D296" i="17" s="1"/>
  <c r="U220" i="17"/>
  <c r="M220" i="17"/>
  <c r="I291" i="17"/>
  <c r="M312" i="17"/>
  <c r="F225" i="17"/>
  <c r="G140" i="17"/>
  <c r="D90" i="17"/>
  <c r="Q120" i="17"/>
  <c r="X120" i="17"/>
  <c r="X118" i="17" s="1"/>
  <c r="E112" i="17"/>
  <c r="E89" i="17"/>
  <c r="F89" i="17" s="1"/>
  <c r="D180" i="17"/>
  <c r="D178" i="17" s="1"/>
  <c r="F28" i="17"/>
  <c r="C108" i="17"/>
  <c r="F66" i="17"/>
  <c r="Q305" i="17"/>
  <c r="M305" i="17"/>
  <c r="V7" i="17"/>
  <c r="V305" i="17" s="1"/>
  <c r="Y118" i="17"/>
  <c r="P118" i="17"/>
  <c r="O7" i="17"/>
  <c r="O305" i="17" s="1"/>
  <c r="AB7" i="17"/>
  <c r="AB305" i="17" s="1"/>
  <c r="B122" i="17"/>
  <c r="I305" i="17"/>
  <c r="Z7" i="17"/>
  <c r="Z305" i="17" s="1"/>
  <c r="W7" i="17"/>
  <c r="W305" i="17" s="1"/>
  <c r="S118" i="17"/>
  <c r="Y305" i="17"/>
  <c r="N7" i="17"/>
  <c r="N305" i="17" s="1"/>
  <c r="W118" i="17"/>
  <c r="G12" i="17"/>
  <c r="Q118" i="17"/>
  <c r="L118" i="17"/>
  <c r="X7" i="17"/>
  <c r="X305" i="17" s="1"/>
  <c r="R118" i="17"/>
  <c r="V118" i="17"/>
  <c r="Q307" i="17"/>
  <c r="R305" i="17"/>
  <c r="R291" i="17"/>
  <c r="J291" i="17"/>
  <c r="J7" i="17"/>
  <c r="J305" i="17" s="1"/>
  <c r="B64" i="17"/>
  <c r="X291" i="17"/>
  <c r="L291" i="17"/>
  <c r="AE291" i="17"/>
  <c r="S291" i="17"/>
  <c r="O291" i="17"/>
  <c r="K291" i="17"/>
  <c r="F215" i="17"/>
  <c r="F162" i="17"/>
  <c r="B247" i="17"/>
  <c r="X307" i="17"/>
  <c r="G125" i="17"/>
  <c r="G52" i="17"/>
  <c r="G114" i="17"/>
  <c r="B112" i="17"/>
  <c r="F112" i="17" s="1"/>
  <c r="F114" i="17"/>
  <c r="K7" i="17"/>
  <c r="K305" i="17" s="1"/>
  <c r="B34" i="17"/>
  <c r="C138" i="17"/>
  <c r="G138" i="17" s="1"/>
  <c r="G105" i="17"/>
  <c r="B58" i="17"/>
  <c r="F58" i="17" s="1"/>
  <c r="P7" i="17"/>
  <c r="P305" i="17" s="1"/>
  <c r="E90" i="17"/>
  <c r="AB120" i="17"/>
  <c r="AB118" i="17" s="1"/>
  <c r="F235" i="17"/>
  <c r="F270" i="17"/>
  <c r="G248" i="17"/>
  <c r="F95" i="17"/>
  <c r="G95" i="17"/>
  <c r="AD7" i="17"/>
  <c r="AD305" i="17" s="1"/>
  <c r="AC118" i="17"/>
  <c r="AC305" i="17"/>
  <c r="D314" i="17"/>
  <c r="D312" i="17" s="1"/>
  <c r="F198" i="17"/>
  <c r="AB291" i="17"/>
  <c r="Z291" i="17"/>
  <c r="C293" i="17"/>
  <c r="C291" i="17" s="1"/>
  <c r="G225" i="17"/>
  <c r="E120" i="17"/>
  <c r="AA118" i="17"/>
  <c r="E196" i="17"/>
  <c r="D202" i="17"/>
  <c r="D198" i="17"/>
  <c r="D196" i="17" s="1"/>
  <c r="D157" i="17" s="1"/>
  <c r="E210" i="17"/>
  <c r="E208" i="17" s="1"/>
  <c r="G160" i="17"/>
  <c r="F68" i="17"/>
  <c r="E122" i="17"/>
  <c r="G68" i="17"/>
  <c r="G295" i="17"/>
  <c r="F295" i="17"/>
  <c r="AA305" i="17"/>
  <c r="G184" i="17"/>
  <c r="F184" i="17"/>
  <c r="B293" i="17"/>
  <c r="Y291" i="17"/>
  <c r="Q291" i="17"/>
  <c r="M291" i="17"/>
  <c r="AG70" i="17"/>
  <c r="C220" i="17"/>
  <c r="G223" i="17"/>
  <c r="C90" i="17"/>
  <c r="C307" i="17" s="1"/>
  <c r="B313" i="17"/>
  <c r="F313" i="17" s="1"/>
  <c r="B138" i="17"/>
  <c r="F138" i="17" s="1"/>
  <c r="C112" i="17"/>
  <c r="G112" i="17" s="1"/>
  <c r="B133" i="17"/>
  <c r="F133" i="17" s="1"/>
  <c r="F60" i="17"/>
  <c r="AA291" i="17"/>
  <c r="G308" i="17"/>
  <c r="F308" i="17"/>
  <c r="D229" i="17"/>
  <c r="D225" i="17"/>
  <c r="D223" i="17" s="1"/>
  <c r="G279" i="17"/>
  <c r="F279" i="17"/>
  <c r="G310" i="17"/>
  <c r="F310" i="17"/>
  <c r="E131" i="17"/>
  <c r="L305" i="17"/>
  <c r="F46" i="17"/>
  <c r="G46" i="17"/>
  <c r="G272" i="17"/>
  <c r="F272" i="17"/>
  <c r="F294" i="17"/>
  <c r="D308" i="17"/>
  <c r="D268" i="17"/>
  <c r="D294" i="17" s="1"/>
  <c r="P291" i="17"/>
  <c r="B292" i="17"/>
  <c r="H291" i="17"/>
  <c r="D309" i="17"/>
  <c r="D269" i="17"/>
  <c r="D295" i="17" s="1"/>
  <c r="AD291" i="17"/>
  <c r="V291" i="17"/>
  <c r="N291" i="17"/>
  <c r="AG259" i="17"/>
  <c r="B102" i="17"/>
  <c r="F102" i="17" s="1"/>
  <c r="B160" i="17"/>
  <c r="F160" i="17" s="1"/>
  <c r="H157" i="17"/>
  <c r="B157" i="17" s="1"/>
  <c r="E314" i="17"/>
  <c r="E312" i="17" s="1"/>
  <c r="G22" i="17"/>
  <c r="F22" i="17"/>
  <c r="N118" i="17"/>
  <c r="G10" i="17"/>
  <c r="H7" i="17"/>
  <c r="B10" i="17"/>
  <c r="F10" i="17" s="1"/>
  <c r="D120" i="17"/>
  <c r="AD118" i="17"/>
  <c r="F65" i="17"/>
  <c r="G65" i="17"/>
  <c r="E64" i="17"/>
  <c r="H118" i="17"/>
  <c r="G66" i="17"/>
  <c r="C133" i="17"/>
  <c r="G133" i="17" s="1"/>
  <c r="G60" i="17"/>
  <c r="C58" i="17"/>
  <c r="G58" i="17" s="1"/>
  <c r="AG60" i="17"/>
  <c r="G36" i="17"/>
  <c r="E34" i="17"/>
  <c r="F36" i="17"/>
  <c r="G259" i="17"/>
  <c r="F259" i="17"/>
  <c r="B196" i="17"/>
  <c r="G40" i="17"/>
  <c r="F40" i="17"/>
  <c r="C119" i="17"/>
  <c r="H220" i="17"/>
  <c r="B223" i="17"/>
  <c r="F223" i="17" s="1"/>
  <c r="G70" i="17"/>
  <c r="F70" i="17"/>
  <c r="B296" i="17"/>
  <c r="F296" i="17" s="1"/>
  <c r="B306" i="17"/>
  <c r="C306" i="17"/>
  <c r="F309" i="17"/>
  <c r="G309" i="17"/>
  <c r="C294" i="17"/>
  <c r="G294" i="17" s="1"/>
  <c r="G268" i="17"/>
  <c r="S305" i="17"/>
  <c r="G247" i="17"/>
  <c r="F247" i="17"/>
  <c r="G202" i="17"/>
  <c r="F202" i="17"/>
  <c r="G166" i="17"/>
  <c r="F166" i="17"/>
  <c r="D259" i="17"/>
  <c r="D248" i="17"/>
  <c r="G266" i="17"/>
  <c r="E265" i="17"/>
  <c r="E292" i="17"/>
  <c r="F266" i="17"/>
  <c r="AC291" i="17"/>
  <c r="U291" i="17"/>
  <c r="D70" i="17"/>
  <c r="D65" i="17"/>
  <c r="D64" i="17" s="1"/>
  <c r="B210" i="17"/>
  <c r="H208" i="17"/>
  <c r="B208" i="17" s="1"/>
  <c r="F91" i="17"/>
  <c r="G91" i="17"/>
  <c r="J118" i="17"/>
  <c r="U119" i="17"/>
  <c r="U118" i="17" s="1"/>
  <c r="U88" i="17"/>
  <c r="U7" i="17" s="1"/>
  <c r="U306" i="17"/>
  <c r="K118" i="17"/>
  <c r="B307" i="17"/>
  <c r="Z118" i="17"/>
  <c r="T88" i="17"/>
  <c r="B88" i="17" s="1"/>
  <c r="T120" i="17"/>
  <c r="T118" i="17" s="1"/>
  <c r="B119" i="17"/>
  <c r="G102" i="17"/>
  <c r="D210" i="17" l="1"/>
  <c r="D208" i="17" s="1"/>
  <c r="E119" i="17"/>
  <c r="D307" i="17"/>
  <c r="D88" i="17"/>
  <c r="U305" i="17"/>
  <c r="G178" i="17"/>
  <c r="D293" i="17"/>
  <c r="G89" i="17"/>
  <c r="F293" i="17"/>
  <c r="F90" i="17"/>
  <c r="G109" i="17"/>
  <c r="F109" i="17"/>
  <c r="D109" i="17"/>
  <c r="D108" i="17" s="1"/>
  <c r="E306" i="17"/>
  <c r="G306" i="17" s="1"/>
  <c r="E88" i="17"/>
  <c r="E7" i="17" s="1"/>
  <c r="E157" i="17"/>
  <c r="G157" i="17" s="1"/>
  <c r="E307" i="17"/>
  <c r="F307" i="17" s="1"/>
  <c r="G293" i="17"/>
  <c r="G196" i="17"/>
  <c r="C88" i="17"/>
  <c r="C7" i="17" s="1"/>
  <c r="C305" i="17" s="1"/>
  <c r="F196" i="17"/>
  <c r="D7" i="17"/>
  <c r="B118" i="17"/>
  <c r="F210" i="17"/>
  <c r="G210" i="17"/>
  <c r="F265" i="17"/>
  <c r="G265" i="17"/>
  <c r="E220" i="17"/>
  <c r="G34" i="17"/>
  <c r="F34" i="17"/>
  <c r="G64" i="17"/>
  <c r="F64" i="17"/>
  <c r="D119" i="17"/>
  <c r="D118" i="17" s="1"/>
  <c r="T7" i="17"/>
  <c r="T305" i="17" s="1"/>
  <c r="C131" i="17"/>
  <c r="G131" i="17" s="1"/>
  <c r="C314" i="17"/>
  <c r="C312" i="17" s="1"/>
  <c r="G312" i="17" s="1"/>
  <c r="B120" i="17"/>
  <c r="F120" i="17" s="1"/>
  <c r="B291" i="17"/>
  <c r="F88" i="17"/>
  <c r="F306" i="17"/>
  <c r="G208" i="17"/>
  <c r="F208" i="17"/>
  <c r="H305" i="17"/>
  <c r="B220" i="17"/>
  <c r="D265" i="17"/>
  <c r="G119" i="17"/>
  <c r="E118" i="17"/>
  <c r="F119" i="17"/>
  <c r="B131" i="17"/>
  <c r="F131" i="17" s="1"/>
  <c r="B314" i="17"/>
  <c r="B312" i="17" s="1"/>
  <c r="F312" i="17" s="1"/>
  <c r="C120" i="17"/>
  <c r="G120" i="17" s="1"/>
  <c r="G90" i="17"/>
  <c r="F157" i="17"/>
  <c r="G292" i="17"/>
  <c r="E291" i="17"/>
  <c r="F292" i="17"/>
  <c r="D247" i="17"/>
  <c r="D306" i="17"/>
  <c r="D292" i="17"/>
  <c r="D291" i="17" s="1"/>
  <c r="G122" i="17"/>
  <c r="F122" i="17"/>
  <c r="F7" i="18"/>
  <c r="G88" i="17" l="1"/>
  <c r="G108" i="17"/>
  <c r="F108" i="17"/>
  <c r="B7" i="17"/>
  <c r="F7" i="17" s="1"/>
  <c r="B305" i="17"/>
  <c r="G307" i="17"/>
  <c r="D220" i="17"/>
  <c r="D305" i="17" s="1"/>
  <c r="F314" i="17"/>
  <c r="C118" i="17"/>
  <c r="G118" i="17" s="1"/>
  <c r="G7" i="17"/>
  <c r="F291" i="17"/>
  <c r="G291" i="17"/>
  <c r="F118" i="17"/>
  <c r="E305" i="17"/>
  <c r="G220" i="17"/>
  <c r="F220" i="17"/>
  <c r="G314" i="17"/>
  <c r="H19" i="18"/>
  <c r="F19" i="18"/>
  <c r="E19" i="18"/>
  <c r="D19" i="18"/>
  <c r="J18" i="18"/>
  <c r="I18" i="18"/>
  <c r="J17" i="18"/>
  <c r="I17" i="18"/>
  <c r="J13" i="18"/>
  <c r="I13" i="18"/>
  <c r="G13" i="18"/>
  <c r="J15" i="18"/>
  <c r="I15" i="18"/>
  <c r="G15" i="18"/>
  <c r="J11" i="18"/>
  <c r="I11" i="18"/>
  <c r="G11" i="18"/>
  <c r="J10" i="18"/>
  <c r="I10" i="18"/>
  <c r="G10" i="18"/>
  <c r="H7" i="18"/>
  <c r="E7" i="18"/>
  <c r="D7" i="18"/>
  <c r="J6" i="18"/>
  <c r="I6" i="18"/>
  <c r="J5" i="18"/>
  <c r="I5" i="18"/>
  <c r="G5" i="18"/>
  <c r="J4" i="18"/>
  <c r="I4" i="18"/>
  <c r="G4" i="18"/>
  <c r="J3" i="18"/>
  <c r="I3" i="18"/>
  <c r="G3" i="18"/>
  <c r="F305" i="17" l="1"/>
  <c r="G305" i="17"/>
  <c r="J19" i="18"/>
  <c r="I19" i="18"/>
  <c r="G19" i="18"/>
  <c r="J7" i="18"/>
  <c r="G7" i="18"/>
  <c r="I7" i="18"/>
</calcChain>
</file>

<file path=xl/comments1.xml><?xml version="1.0" encoding="utf-8"?>
<comments xmlns="http://schemas.openxmlformats.org/spreadsheetml/2006/main">
  <authors>
    <author>Гуляева Наталья Алексеевна</author>
    <author>Малофеева Ольга Александровна</author>
    <author>Гончарова Анжела Васильевна</author>
  </authors>
  <commentList>
    <comment ref="P18" authorId="0" shapeId="0">
      <text>
        <r>
          <rPr>
            <b/>
            <sz val="14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4"/>
            <color indexed="81"/>
            <rFont val="Tahoma"/>
            <family val="2"/>
            <charset val="204"/>
          </rPr>
          <t xml:space="preserve">
200,0</t>
        </r>
      </text>
    </comment>
    <comment ref="T98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878,70</t>
        </r>
      </text>
    </comment>
    <comment ref="T109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4 247,08</t>
        </r>
      </text>
    </comment>
    <comment ref="V109" authorId="0" shape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1 779,79</t>
        </r>
      </text>
    </comment>
    <comment ref="X109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43,076</t>
        </r>
      </text>
    </comment>
    <comment ref="Z109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100,51</t>
        </r>
      </text>
    </comment>
    <comment ref="R110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1 162,209</t>
        </r>
      </text>
    </comment>
    <comment ref="T110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834,38</t>
        </r>
      </text>
    </comment>
    <comment ref="V110" authorId="0" shape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584,46</t>
        </r>
      </text>
    </comment>
    <comment ref="AA255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AB255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  укс</t>
        </r>
      </text>
    </comment>
    <comment ref="AD255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  укс</t>
        </r>
      </text>
    </comment>
    <comment ref="B260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55 487,40</t>
        </r>
      </text>
    </comment>
    <comment ref="AB260" authorId="2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13259
</t>
        </r>
      </text>
    </comment>
    <comment ref="AD260" authorId="2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11016,50
</t>
        </r>
      </text>
    </comment>
    <comment ref="AB261" authorId="2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13259
</t>
        </r>
      </text>
    </comment>
    <comment ref="AD261" authorId="2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11016,50
</t>
        </r>
      </text>
    </comment>
    <comment ref="B273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B274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КУМИ</t>
        </r>
      </text>
    </comment>
    <comment ref="B275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КУМИ</t>
        </r>
      </text>
    </comment>
    <comment ref="B276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Z276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0,0</t>
        </r>
      </text>
    </comment>
    <comment ref="AB276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0,0</t>
        </r>
      </text>
    </comment>
    <comment ref="B277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L277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M277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N277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A280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В ПРОГРММЕ 0,00 ПО ДАННОМУ МЕРОПРИЯТИЮ</t>
        </r>
      </text>
    </comment>
    <comment ref="B280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КУМИ</t>
        </r>
      </text>
    </comment>
    <comment ref="B281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КУМИ</t>
        </r>
      </text>
    </comment>
    <comment ref="B283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L283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M283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N283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</commentList>
</comments>
</file>

<file path=xl/sharedStrings.xml><?xml version="1.0" encoding="utf-8"?>
<sst xmlns="http://schemas.openxmlformats.org/spreadsheetml/2006/main" count="420" uniqueCount="143">
  <si>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</si>
  <si>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</si>
  <si>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</si>
  <si>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</si>
  <si>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</si>
  <si>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</si>
  <si>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</si>
  <si>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</si>
  <si>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</si>
  <si>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</si>
  <si>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</si>
  <si>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</si>
  <si>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</si>
  <si>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</si>
  <si>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</si>
  <si>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</si>
  <si>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</si>
  <si>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</si>
  <si>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</si>
  <si>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</si>
  <si>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</si>
  <si>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</si>
  <si>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</si>
  <si>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</si>
  <si>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3.2.2.Организация деятельности молодёжных трудовых отрядов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</si>
  <si>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</si>
  <si>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</si>
  <si>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</si>
  <si>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</si>
  <si>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</si>
  <si>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</si>
  <si>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</si>
  <si>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</si>
  <si>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</si>
  <si>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</si>
  <si>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</si>
  <si>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</si>
  <si>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</si>
  <si>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</si>
  <si>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</si>
  <si>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>Организация и проведение годовой итоговой аттестации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</si>
  <si>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</si>
  <si>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</si>
  <si>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</si>
  <si>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</si>
  <si>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</si>
  <si>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</si>
  <si>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 xml:space="preserve">Предоставление субсидии немуниципальной организации </t>
  </si>
  <si>
    <t>План на 2019 год</t>
  </si>
  <si>
    <t>1.1. Основное мероприятие "Развитие системы дошкольного и общего образования" (показатели 1, 2, 3, 4, 5, 6, 7, 8, 9, 10, 14 )</t>
  </si>
  <si>
    <t>1.1.4. Финансирование МАОУ "СОШ №8" в рамках проекта "Формула успеха"</t>
  </si>
  <si>
    <t>1.2 Основное мероприятие "Развитие системы дополнительного образования детей." (показатели 11, 11.1,12,13,17,28)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</si>
  <si>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15, 16, 26 )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</si>
  <si>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</si>
  <si>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1.4  Организация отдыха и оздоровления детей (показатели 27)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</si>
  <si>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</si>
  <si>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</si>
  <si>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(показатели 19)</t>
  </si>
  <si>
    <t>3.2  Основное мероприятие "Создание условий для повышения уровня потенциала и созидательной активности молодёжи" (показатель 20, 29 )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</si>
  <si>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</si>
  <si>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19, 20,29)</t>
  </si>
  <si>
    <t>4.1  Основное мероприятие "Финансовое обеспечение полномочий управления образования и ресурсного центра" (показатели 21)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</si>
  <si>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</si>
  <si>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25 )</t>
  </si>
  <si>
    <t>4.3 Основное мероприятие "Развитие материально-технической базы образовательных организаций" (показатели 23,24 )</t>
  </si>
  <si>
    <t>Ответственный за составление Малофеева О.А. №телефона 9-36-48</t>
  </si>
  <si>
    <t>"Современная школа"</t>
  </si>
  <si>
    <t>в т.ч. по портфелю проекта</t>
  </si>
  <si>
    <t>"Успех каждого ребенка"</t>
  </si>
  <si>
    <t>"Социальная активность"</t>
  </si>
  <si>
    <t>"Демография"</t>
  </si>
  <si>
    <t>в т.ч. по портфелям проектов</t>
  </si>
  <si>
    <t>Задача: Модернизация системы общего и дополнительного образования как основного условия социального развития</t>
  </si>
  <si>
    <t>Задача: Формирование механизмов оценки качества и востребованности образовательных услуг, участие в международных сопоставительных исследованиях</t>
  </si>
  <si>
    <t>Задача: Создание условий для развития духовно-нравственных, гражданско-патриотических качеств, повышения уровня потенциала молодёжи, роста созидательной активности молодёжи.</t>
  </si>
  <si>
    <t xml:space="preserve">Задачи: Обеспечение деятельности и управление в области образования на территории города Когалыма.
Обеспечение комплексной безопасности и комфортных условий образовательного процесса и создание условий для сохранения и укрепления здоровья.
Укрепление материально-технической базы и развитие инфраструктуры сферы образования, обеспечивающих равную доступность услуг дошкольного, общего и дополнительного образования детей.
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</si>
  <si>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</si>
  <si>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</si>
  <si>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</si>
  <si>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</si>
  <si>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</si>
  <si>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</si>
  <si>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Сетевой график по реализации муниципальной программы «Развитие образования в городе Когалыме» на 2019 год.</t>
  </si>
  <si>
    <t>Проведение ремонтных работ в учреждениях.</t>
  </si>
  <si>
    <t xml:space="preserve">Выделение средств ПАО "ЛУКОЙЛ" в рамках программы "Формула успеха" </t>
  </si>
  <si>
    <t>Освоение средств по итогам проведения конкурса "На лучшую подготовку граждан РФ к военной службе"</t>
  </si>
  <si>
    <t>Предоставление питания обучающимся</t>
  </si>
  <si>
    <t>4.</t>
  </si>
  <si>
    <r>
      <t xml:space="preserve">Постановление Правительства ХМАО-Югры "О государственной программе Ханты-Мансийского 
автономного округа – Югры «Развитие образования» 
</t>
    </r>
    <r>
      <rPr>
        <b/>
        <sz val="13"/>
        <color indexed="8"/>
        <rFont val="Times New Roman"/>
        <family val="1"/>
        <charset val="204"/>
      </rPr>
      <t xml:space="preserve">
Ответственный исполнитель: </t>
    </r>
    <r>
      <rPr>
        <sz val="13"/>
        <color indexed="8"/>
        <rFont val="Times New Roman"/>
        <family val="1"/>
        <charset val="204"/>
      </rPr>
      <t xml:space="preserve">
Управление образования Администрации города Когалыма, КУМИ </t>
    </r>
  </si>
  <si>
    <t>бюджеты муниципальных образований</t>
  </si>
  <si>
    <t>всего:</t>
  </si>
  <si>
    <t>в том числе капвложения</t>
  </si>
  <si>
    <t>в т.ч.</t>
  </si>
  <si>
    <t>№</t>
  </si>
  <si>
    <t>Государственные программы:</t>
  </si>
  <si>
    <t>Источники финансирования</t>
  </si>
  <si>
    <t>Результаты реализации, проблемные вопросы</t>
  </si>
  <si>
    <t>план на 2019 год</t>
  </si>
  <si>
    <t>профинансировано</t>
  </si>
  <si>
    <t>% финансирования к годовому плану</t>
  </si>
  <si>
    <t>% исполнения к финансированию</t>
  </si>
  <si>
    <t>Летний отдых</t>
  </si>
  <si>
    <t>Детский сад на 320 мест в 8 микрорайоне города Когалыма</t>
  </si>
  <si>
    <t xml:space="preserve">Средняя общеобразовательная школа в г. Когалыме </t>
  </si>
  <si>
    <t xml:space="preserve">Ежемесячное содержание Школы Детские сады - 14 учреждений. Экономия расходов 1 тыс. руб. выплата компенсации части родительской платы согласно  начислению за фактическое посещение детских садов воспитанниками (имеются больничные литсты)
 </t>
  </si>
  <si>
    <t>Экономия средств по итогам служебной командировки "Сборы по парашютно-десантной подготовке"</t>
  </si>
  <si>
    <t xml:space="preserve">Экономия плановых ассигнований по созданию АРТ-площадки для молодежи в рамках музейного пространства в связи с изменением срока поставки товара </t>
  </si>
  <si>
    <t>"Социальная активность"- финансирование ДДТ</t>
  </si>
  <si>
    <t>4.3.1.1.Строительство объекта: "Детский сад на 320 мест в 8 микрорайоне города Когалыма"</t>
  </si>
  <si>
    <t>Начальник Управления образования  ___________________________       С.Г. Гришина</t>
  </si>
  <si>
    <t>Постановление Администрации города Когалыма "Об утверждении списка победителей и призёров городского профессионального конкурса "Учитель года  в 2019 году". Выплата грантов Главы города Когалыма</t>
  </si>
  <si>
    <t>1.5.1.Развитие системы выявления, поддержки, сопровождения и стимулирования одаренных детей в различных сферах деятельности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</si>
  <si>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</si>
  <si>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</si>
  <si>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t>4.4.1. Средняя общеобразовательная школа в г. Когалыме (Общеобразовательная организация с универсальной безбарьерной средой)</t>
  </si>
  <si>
    <r>
      <rPr>
        <b/>
        <sz val="14"/>
        <color theme="1"/>
        <rFont val="Times New Roman"/>
        <family val="1"/>
        <charset val="204"/>
      </rPr>
      <t xml:space="preserve">МАУ "Дворец спорта" </t>
    </r>
    <r>
      <rPr>
        <sz val="14"/>
        <color theme="1"/>
        <rFont val="Times New Roman"/>
        <family val="1"/>
        <charset val="204"/>
      </rPr>
      <t xml:space="preserve">- </t>
    </r>
  </si>
  <si>
    <t>МАУ "Дворец спорта" -</t>
  </si>
  <si>
    <t>МАУ "Дворец спорта"</t>
  </si>
  <si>
    <t>Ежемесячное содержание МБУ "МКЦ "Феникс"   Экономия 1897,6 тыс. руб. -Экономия согласно фактического начисления и предоставленных счетов.</t>
  </si>
  <si>
    <t>Плановые ассигнования закрыты согласно справки Департамента финансов ХМАО - Югры 69089,8 тыс. руб.( 62180,8 тыс. руб. - ОБ, 6909,0 тыс. руб. МБ)- строительство общеобразовательной школы на 1125 мест  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</si>
  <si>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 xml:space="preserve">МБ     -  Местный бюджет  -  2738,8 тыс. рублей со финансирование по оплате питания.   </t>
  </si>
  <si>
    <r>
      <rPr>
        <b/>
        <sz val="14"/>
        <rFont val="Arial"/>
        <family val="2"/>
        <charset val="204"/>
      </rPr>
      <t>Плановые ассигнования закрыты</t>
    </r>
    <r>
      <rPr>
        <sz val="14"/>
        <rFont val="Arial"/>
        <family val="2"/>
        <charset val="204"/>
      </rPr>
      <t xml:space="preserve"> согласно справки Департамента финансов ХМАО - Югры - 69 089,8 тыс. руб.( 62 180,8 тыс. руб. - ОБ, 6 909,0 тыс. руб. МБ)-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  </r>
  </si>
  <si>
    <t>Финансирование МАУ "ИРЦ г. Когалыма" Экономия плановых ассигнований 1363,5 тыс. руб. - согласно  фактически начисленной заработной платы.</t>
  </si>
  <si>
    <t>на 1 ноября 2019 года</t>
  </si>
  <si>
    <t>план на 01.11.2019</t>
  </si>
  <si>
    <t>исполнение на 01.11.2019</t>
  </si>
  <si>
    <t>% исполнения к плану на 01.11.2019</t>
  </si>
  <si>
    <t xml:space="preserve">ОБ   19266,2= 13195,3(путевки)+6070,9(60% питание лагеря)                                                 Организация отдыха и оздоровления детей.                          
Окружной бюджет - 4108,0 тыс. рублей оплата питания в пришкольных лагерях. 13 195,3 - оплата за приобретение путевок в оздоровительные лагеря. 
Крым-94 шт., Крым (спортсмены)-100 шт., Краснодарский край Туапсе-90 шт., Ольгинка-42 шт., Анапа-30 шт., Тюменская область-24 шт.                           
Отдохнуло в весенние и летние каникулы в пришкольных лагерях 1533 ребенка (весна - 530, лето 1003).              
</t>
  </si>
  <si>
    <t xml:space="preserve">155 555,55тыс. руб. (35 315,1 тыс. рублей - ФБ, 104 684,0 тыс. руб. - ОБ, 15 555,55 тыс. руб. - МБ) - строительство объекта "Детский сад на 320 мест в 8 микрорайоне города Когалыма". На отчетную дату выполнены и оплачены работы по контракту № 18Д0334 от 29.05.2018 на выполнение проектных работ для объекта (корректировка и привязка проекта: "Детский сад на 320 мест по адресу: г. Когалым, ул. Градостроителей). Заключено соглашение № 03/19.0064 от 15.03.2019 с Деп.образования ХМАО - Югры "О предоставлении субсидии". Заключен муниципальный контракт № 0187300013719000090 от 29.05.19 на выполнение строительно-монтажных работ. 26.09.2019 направлена заявка в Департамент образования и молодежной политики ХМАО-Югры на перечисление межбюджетных трансфертов в бюджет города Когалыма для оплаты выполненных работ в размере 22 656,57 тыс. руб.
Степень готовности объекта составляет около 10%. Окончание работ 30.11.2020.        </t>
  </si>
  <si>
    <t xml:space="preserve">В связи с задержкой открытия предельных объёмов финансирования для оплаты фактически выполненных и принятых работ в сентябре и октябре текущего года (по федеральному проекту), образовалась просроченная кредиторская задолженность, также из-за указанной задержки образовались условия при которых муниципальный заказчик нарушил условия муниципального контракта в части оплаты выполненных работ, условия при которых замедлились темпы строительства объекта, нарушен график реализации программ, Просроченная кредиторская задолженность на 01.11.2019 года составила 9 953,07 тыс. руб.    </t>
  </si>
  <si>
    <t>План на 30.11.2019</t>
  </si>
  <si>
    <t>Профинансировано на 30.11.2019</t>
  </si>
  <si>
    <t>Кассовый расход на  30.11.2019</t>
  </si>
  <si>
    <t>Выезд учащихся и сопровождающих на окружные олимпиады. Оплата расходов согласно авансовых отчётов сопровождающих. Экономия 37,4 тыс. руб. согласно фактически предоставленных документов по оплате проезда на окружные олимпиады.</t>
  </si>
  <si>
    <t xml:space="preserve">Ежемесячное содержание МАУ "Школа искусств"  </t>
  </si>
  <si>
    <t>Выезд обучающихся МАУ "ДДТ", МАУ "ДШИ" на мероприятия. Экономия 54,7 т. руб. согласно фактической необходимости по оплате выезда на мероприятия.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</si>
  <si>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3537,3 тыс. руб.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</si>
  <si>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,</t>
  </si>
  <si>
    <t>Экономия плановых ассигнований 1720,5 тыс. руб. - Аппарат управления  согласно  фактически начисленной заработной платы.</t>
  </si>
  <si>
    <t>1. На отчетную дату ведется выполнение следующих контрактов:
1.1. АИП, федеральный проект - Муниципальный контракт №0187300013719000090 на выполнение строительно-монтажных работ на объекте:
- цена контракта 454 141,55 тыс. руб.;
- сроки выполнения работ 30.11.2020;
- подрядная организация ООО "СИБВИТОСЕРВИС" г. Сургут.
- ведутся следующие работы: произведено подключение инженерных сетей объекта к сетям общегородским (тепловые сети, водовод, канализация), выполнена забивка свай, завершены работы по монтажу фундамента, ведутся работы по монтажу подвалов, заливке колон подвального этажа.
1.2. МБ - Муниципальный контракт №24/2019 от 23.08.2019 на оказание услуг по ведению авторского надзора за строительством объекта:
- цена контракта - 300,00 тыс. руб.
- сроки оказания услуг по 15.10.2019;
- подрядная организация ООО "ГеоПроектГрупп"
- услуги оказаны и оплачены.
1.3. МБ - Муниципальный контракт №КГ-614.19 от 08.07.2019 на осуществления технологического присоединения энергопринимающих устройств(КЛ-10 кВ до РУ-10 кВ ТП-10/0,4 кВ для электроснабжения объекта:
- цена контракта - 23,09 тыс. руб.
- сроки оказания услуг по 08.11.2019;
- подрядная организация АО "Югорская региональная электросетевая компания".
- работы по контракту ведутся.
1.4. Прочие источники (средства по Соглашению с НК ЛУКОЙЛ),
Контракт №18Д0334 от 29.05.2019 на выполнение проектных работ:
- цена контракта - 9 086,96 тыс. руб. (расходы на 01.01.2019 - 2 726,09 тыс. руб.);
- сроки выполнения работ по контракту 25.12.2018, фактические сроки 19.03.2019. 
- подрядная организация ООО "Дорстройсервис";
- работы выполнены и оплачены в полном объеме.
2) степень готовности объекта составляет около 10%.</t>
  </si>
  <si>
    <t>Проблемные вопросы в связи с низкими темпами выполнения строительно-монтажных работ, подрядной организацией нарушены сроки выполнения работ 1 этапа.</t>
  </si>
  <si>
    <t>ВСЕГО ПО 1.4.1.</t>
  </si>
  <si>
    <t xml:space="preserve">Организация отдыха и оздоровления детей.                          
Окружной бюджет - 4217,1 тыс. рублей оплата питания в пришкольных лагерях. 13195,3 - оплата за приобретение путевок в оздоровительные лагеря. 
Местный бюджет  -  2818,0 тыс. рублей софинансирование по оплате питания.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</si>
</sst>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_ ;\-#,##0.0\ 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Times New Roman"/>
      <family val="1"/>
      <charset val="204"/>
    </font>
    <font>
      <sz val="1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indexed="81"/>
      <name val="Tahoma"/>
      <family val="2"/>
      <charset val="204"/>
    </font>
    <font>
      <b/>
      <sz val="14"/>
      <name val="Arial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</cellStyleXfs>
  <cellXfs count="161">
    <xf numFmtId="0" fontId="0" fillId="0" borderId="0" xfId="0"/>
    <xf numFmtId="0" fontId="4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7" fontId="6" fillId="0" borderId="1" xfId="1" applyNumberFormat="1" applyFont="1" applyFill="1" applyBorder="1" applyAlignment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5" fillId="0" borderId="1" xfId="1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>
      <alignment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165" fontId="7" fillId="0" borderId="0" xfId="0" applyNumberFormat="1" applyFont="1" applyFill="1" applyBorder="1" applyAlignment="1">
      <alignment vertical="center" wrapText="1"/>
    </xf>
    <xf numFmtId="171" fontId="19" fillId="0" borderId="1" xfId="1" applyNumberFormat="1" applyFont="1" applyFill="1" applyBorder="1" applyAlignment="1">
      <alignment horizontal="right" vertical="center"/>
    </xf>
    <xf numFmtId="2" fontId="19" fillId="0" borderId="1" xfId="1" applyNumberFormat="1" applyFont="1" applyFill="1" applyBorder="1" applyAlignment="1">
      <alignment horizontal="right" vertical="center"/>
    </xf>
    <xf numFmtId="170" fontId="19" fillId="0" borderId="1" xfId="1" applyNumberFormat="1" applyFont="1" applyFill="1" applyBorder="1" applyAlignment="1">
      <alignment horizontal="right" vertical="center"/>
    </xf>
    <xf numFmtId="165" fontId="11" fillId="0" borderId="4" xfId="0" applyNumberFormat="1" applyFont="1" applyFill="1" applyBorder="1" applyAlignment="1" applyProtection="1">
      <alignment vertical="top" wrapText="1"/>
    </xf>
    <xf numFmtId="165" fontId="32" fillId="0" borderId="1" xfId="0" applyNumberFormat="1" applyFont="1" applyFill="1" applyBorder="1" applyAlignment="1" applyProtection="1">
      <alignment horizontal="left" vertical="top" wrapText="1"/>
    </xf>
    <xf numFmtId="167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justify" wrapText="1"/>
    </xf>
    <xf numFmtId="167" fontId="3" fillId="0" borderId="0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70" fontId="33" fillId="0" borderId="1" xfId="0" applyNumberFormat="1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 applyProtection="1">
      <alignment vertical="top" wrapText="1"/>
    </xf>
    <xf numFmtId="0" fontId="7" fillId="0" borderId="1" xfId="0" applyFont="1" applyFill="1" applyBorder="1" applyAlignment="1">
      <alignment horizontal="justify" wrapText="1"/>
    </xf>
    <xf numFmtId="167" fontId="5" fillId="0" borderId="1" xfId="1" applyNumberFormat="1" applyFont="1" applyFill="1" applyBorder="1" applyAlignment="1" applyProtection="1">
      <alignment vertical="center" wrapText="1"/>
    </xf>
    <xf numFmtId="168" fontId="5" fillId="0" borderId="1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justify" wrapText="1"/>
    </xf>
    <xf numFmtId="0" fontId="29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170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18" fillId="0" borderId="1" xfId="0" applyNumberFormat="1" applyFont="1" applyFill="1" applyBorder="1" applyAlignment="1">
      <alignment horizontal="left" vertical="center" wrapText="1"/>
    </xf>
    <xf numFmtId="171" fontId="21" fillId="0" borderId="0" xfId="0" applyNumberFormat="1" applyFont="1" applyFill="1" applyBorder="1"/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171" fontId="25" fillId="0" borderId="1" xfId="1" applyNumberFormat="1" applyFont="1" applyFill="1" applyBorder="1" applyAlignment="1">
      <alignment horizontal="right" vertical="center"/>
    </xf>
    <xf numFmtId="170" fontId="25" fillId="0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8" fillId="0" borderId="0" xfId="0" applyFont="1" applyFill="1"/>
    <xf numFmtId="0" fontId="0" fillId="0" borderId="1" xfId="0" applyFill="1" applyBorder="1"/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wrapText="1"/>
    </xf>
    <xf numFmtId="167" fontId="6" fillId="3" borderId="1" xfId="1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 applyProtection="1">
      <alignment vertical="center" wrapText="1"/>
    </xf>
    <xf numFmtId="169" fontId="6" fillId="3" borderId="1" xfId="1" applyNumberFormat="1" applyFont="1" applyFill="1" applyBorder="1" applyAlignment="1" applyProtection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justify" wrapText="1"/>
    </xf>
    <xf numFmtId="165" fontId="6" fillId="4" borderId="1" xfId="0" applyNumberFormat="1" applyFont="1" applyFill="1" applyBorder="1" applyAlignment="1" applyProtection="1">
      <alignment vertical="center" wrapText="1"/>
    </xf>
    <xf numFmtId="165" fontId="11" fillId="3" borderId="1" xfId="0" applyNumberFormat="1" applyFont="1" applyFill="1" applyBorder="1" applyAlignment="1" applyProtection="1">
      <alignment vertical="top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wrapText="1"/>
    </xf>
    <xf numFmtId="165" fontId="11" fillId="3" borderId="1" xfId="0" applyNumberFormat="1" applyFont="1" applyFill="1" applyBorder="1" applyAlignment="1" applyProtection="1">
      <alignment horizontal="left" vertical="top" wrapText="1"/>
    </xf>
    <xf numFmtId="165" fontId="5" fillId="4" borderId="1" xfId="0" applyNumberFormat="1" applyFont="1" applyFill="1" applyBorder="1" applyAlignment="1" applyProtection="1">
      <alignment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169" fontId="5" fillId="3" borderId="1" xfId="1" applyNumberFormat="1" applyFont="1" applyFill="1" applyBorder="1" applyAlignment="1" applyProtection="1">
      <alignment vertical="center" wrapText="1"/>
    </xf>
    <xf numFmtId="165" fontId="31" fillId="3" borderId="1" xfId="0" applyNumberFormat="1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 applyProtection="1">
      <alignment horizontal="left" vertical="top" wrapText="1"/>
    </xf>
    <xf numFmtId="165" fontId="11" fillId="2" borderId="4" xfId="0" applyNumberFormat="1" applyFont="1" applyFill="1" applyBorder="1" applyAlignment="1" applyProtection="1">
      <alignment horizontal="left" vertical="top" wrapText="1"/>
    </xf>
    <xf numFmtId="165" fontId="11" fillId="2" borderId="5" xfId="0" applyNumberFormat="1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center" vertical="top" wrapText="1"/>
    </xf>
    <xf numFmtId="165" fontId="11" fillId="0" borderId="4" xfId="0" applyNumberFormat="1" applyFont="1" applyFill="1" applyBorder="1" applyAlignment="1" applyProtection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 vertical="top" wrapText="1"/>
    </xf>
    <xf numFmtId="165" fontId="3" fillId="2" borderId="14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left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left" wrapText="1"/>
    </xf>
    <xf numFmtId="0" fontId="28" fillId="0" borderId="8" xfId="0" applyFont="1" applyFill="1" applyBorder="1" applyAlignment="1">
      <alignment horizontal="left" wrapText="1"/>
    </xf>
    <xf numFmtId="0" fontId="28" fillId="0" borderId="7" xfId="0" applyFont="1" applyFill="1" applyBorder="1" applyAlignment="1">
      <alignment horizontal="left" wrapText="1"/>
    </xf>
    <xf numFmtId="0" fontId="27" fillId="0" borderId="6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horizontal="left" wrapText="1"/>
    </xf>
    <xf numFmtId="0" fontId="27" fillId="0" borderId="7" xfId="0" applyFont="1" applyFill="1" applyBorder="1" applyAlignment="1">
      <alignment horizontal="left" wrapText="1"/>
    </xf>
    <xf numFmtId="0" fontId="30" fillId="0" borderId="3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1" fontId="20" fillId="0" borderId="1" xfId="1" applyNumberFormat="1" applyFont="1" applyFill="1" applyBorder="1" applyAlignment="1">
      <alignment horizontal="left" vertical="top" wrapText="1"/>
    </xf>
    <xf numFmtId="16" fontId="2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23"/>
  <sheetViews>
    <sheetView showGridLines="0" tabSelected="1" view="pageBreakPreview" zoomScale="50" zoomScaleNormal="70" zoomScaleSheetLayoutView="50" workbookViewId="0">
      <pane xSplit="7" ySplit="5" topLeftCell="Q252" activePane="bottomRight" state="frozen"/>
      <selection pane="topRight" activeCell="H1" sqref="H1"/>
      <selection pane="bottomLeft" activeCell="A6" sqref="A6"/>
      <selection pane="bottomRight" activeCell="D258" sqref="D258"/>
    </sheetView>
  </sheetViews>
  <sheetFormatPr defaultColWidth="9.140625" defaultRowHeight="15.75" x14ac:dyDescent="0.2"/>
  <cols>
    <col min="1" max="1" width="51.140625" style="5" customWidth="1"/>
    <col min="2" max="19" width="19.7109375" style="1" customWidth="1"/>
    <col min="20" max="31" width="19.7109375" style="6" customWidth="1"/>
    <col min="32" max="32" width="46.140625" style="25" customWidth="1"/>
    <col min="33" max="33" width="19.7109375" style="1" customWidth="1"/>
    <col min="34" max="34" width="13.7109375" style="1" bestFit="1" customWidth="1"/>
    <col min="35" max="35" width="12.42578125" style="1" bestFit="1" customWidth="1"/>
    <col min="36" max="16384" width="9.140625" style="1"/>
  </cols>
  <sheetData>
    <row r="1" spans="1:35" s="11" customFormat="1" ht="43.5" customHeight="1" x14ac:dyDescent="0.2">
      <c r="A1" s="129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5" ht="18.7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5" s="7" customFormat="1" ht="18.75" customHeight="1" x14ac:dyDescent="0.2">
      <c r="A3" s="110" t="s">
        <v>19</v>
      </c>
      <c r="B3" s="111" t="s">
        <v>48</v>
      </c>
      <c r="C3" s="111" t="s">
        <v>130</v>
      </c>
      <c r="D3" s="111" t="s">
        <v>131</v>
      </c>
      <c r="E3" s="111" t="s">
        <v>132</v>
      </c>
      <c r="F3" s="114" t="s">
        <v>34</v>
      </c>
      <c r="G3" s="114"/>
      <c r="H3" s="115" t="s">
        <v>0</v>
      </c>
      <c r="I3" s="116"/>
      <c r="J3" s="115" t="s">
        <v>1</v>
      </c>
      <c r="K3" s="116"/>
      <c r="L3" s="115" t="s">
        <v>2</v>
      </c>
      <c r="M3" s="116"/>
      <c r="N3" s="115" t="s">
        <v>3</v>
      </c>
      <c r="O3" s="116"/>
      <c r="P3" s="115" t="s">
        <v>4</v>
      </c>
      <c r="Q3" s="116"/>
      <c r="R3" s="115" t="s">
        <v>5</v>
      </c>
      <c r="S3" s="116"/>
      <c r="T3" s="115" t="s">
        <v>6</v>
      </c>
      <c r="U3" s="116"/>
      <c r="V3" s="115" t="s">
        <v>7</v>
      </c>
      <c r="W3" s="116"/>
      <c r="X3" s="115" t="s">
        <v>8</v>
      </c>
      <c r="Y3" s="116"/>
      <c r="Z3" s="115" t="s">
        <v>9</v>
      </c>
      <c r="AA3" s="116"/>
      <c r="AB3" s="115" t="s">
        <v>10</v>
      </c>
      <c r="AC3" s="116"/>
      <c r="AD3" s="115" t="s">
        <v>11</v>
      </c>
      <c r="AE3" s="116"/>
      <c r="AF3" s="133" t="s">
        <v>38</v>
      </c>
    </row>
    <row r="4" spans="1:35" s="9" customFormat="1" ht="43.5" customHeight="1" x14ac:dyDescent="0.2">
      <c r="A4" s="110"/>
      <c r="B4" s="112"/>
      <c r="C4" s="112"/>
      <c r="D4" s="113"/>
      <c r="E4" s="112"/>
      <c r="F4" s="82" t="s">
        <v>35</v>
      </c>
      <c r="G4" s="82" t="s">
        <v>36</v>
      </c>
      <c r="H4" s="8" t="s">
        <v>12</v>
      </c>
      <c r="I4" s="8" t="s">
        <v>37</v>
      </c>
      <c r="J4" s="8" t="s">
        <v>12</v>
      </c>
      <c r="K4" s="8" t="s">
        <v>37</v>
      </c>
      <c r="L4" s="8" t="s">
        <v>12</v>
      </c>
      <c r="M4" s="8" t="s">
        <v>37</v>
      </c>
      <c r="N4" s="8" t="s">
        <v>12</v>
      </c>
      <c r="O4" s="8" t="s">
        <v>37</v>
      </c>
      <c r="P4" s="8" t="s">
        <v>12</v>
      </c>
      <c r="Q4" s="8" t="s">
        <v>37</v>
      </c>
      <c r="R4" s="8" t="s">
        <v>12</v>
      </c>
      <c r="S4" s="8" t="s">
        <v>37</v>
      </c>
      <c r="T4" s="8" t="s">
        <v>12</v>
      </c>
      <c r="U4" s="8" t="s">
        <v>37</v>
      </c>
      <c r="V4" s="8" t="s">
        <v>12</v>
      </c>
      <c r="W4" s="8" t="s">
        <v>37</v>
      </c>
      <c r="X4" s="8" t="s">
        <v>12</v>
      </c>
      <c r="Y4" s="8" t="s">
        <v>37</v>
      </c>
      <c r="Z4" s="8" t="s">
        <v>12</v>
      </c>
      <c r="AA4" s="8" t="s">
        <v>37</v>
      </c>
      <c r="AB4" s="8" t="s">
        <v>12</v>
      </c>
      <c r="AC4" s="8" t="s">
        <v>37</v>
      </c>
      <c r="AD4" s="8" t="s">
        <v>12</v>
      </c>
      <c r="AE4" s="8" t="s">
        <v>37</v>
      </c>
      <c r="AF4" s="133"/>
    </row>
    <row r="5" spans="1:35" s="15" customFormat="1" ht="24.7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26">
        <v>32</v>
      </c>
    </row>
    <row r="6" spans="1:35" s="11" customFormat="1" ht="18.75" x14ac:dyDescent="0.2">
      <c r="A6" s="13"/>
      <c r="B6" s="13"/>
      <c r="C6" s="29"/>
      <c r="D6" s="29"/>
      <c r="E6" s="2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8"/>
    </row>
    <row r="7" spans="1:35" s="16" customFormat="1" ht="66" customHeight="1" x14ac:dyDescent="0.2">
      <c r="A7" s="40" t="s">
        <v>80</v>
      </c>
      <c r="B7" s="17">
        <f>H7+J7+L7+N7+P7+R7+T7+V7+X7+Z7+AB7+AD7</f>
        <v>2119069.58</v>
      </c>
      <c r="C7" s="2">
        <f>C10+C64+C34+C88</f>
        <v>1854138.98</v>
      </c>
      <c r="D7" s="2">
        <f>D10+D64+D34+D88</f>
        <v>1875203.39</v>
      </c>
      <c r="E7" s="2">
        <f>E10+E64+E34+E88</f>
        <v>1818314.8499999999</v>
      </c>
      <c r="F7" s="29">
        <f>E7/B7*100</f>
        <v>85.807227245459288</v>
      </c>
      <c r="G7" s="29">
        <f>E7/C7*100</f>
        <v>98.067883239259658</v>
      </c>
      <c r="H7" s="2">
        <f>H10+H64+H34+H88</f>
        <v>132824.20000000001</v>
      </c>
      <c r="I7" s="2">
        <f t="shared" ref="I7:AE7" si="0">I10+I64+I34+I88</f>
        <v>60665.700000000004</v>
      </c>
      <c r="J7" s="2">
        <f>J10+J64+J34+J88</f>
        <v>177831.00000000003</v>
      </c>
      <c r="K7" s="2">
        <f t="shared" si="0"/>
        <v>216024.2</v>
      </c>
      <c r="L7" s="2">
        <f t="shared" si="0"/>
        <v>191002</v>
      </c>
      <c r="M7" s="2">
        <f t="shared" si="0"/>
        <v>211508.80000000002</v>
      </c>
      <c r="N7" s="2">
        <f t="shared" si="0"/>
        <v>193485.5</v>
      </c>
      <c r="O7" s="2">
        <f t="shared" si="0"/>
        <v>65649</v>
      </c>
      <c r="P7" s="2">
        <f t="shared" si="0"/>
        <v>337922.4</v>
      </c>
      <c r="Q7" s="2">
        <f t="shared" si="0"/>
        <v>216600.8</v>
      </c>
      <c r="R7" s="2">
        <f t="shared" si="0"/>
        <v>189002.1</v>
      </c>
      <c r="S7" s="2">
        <f t="shared" si="0"/>
        <v>299676.45</v>
      </c>
      <c r="T7" s="2">
        <f t="shared" si="0"/>
        <v>129572.88</v>
      </c>
      <c r="U7" s="2">
        <f t="shared" si="0"/>
        <v>165374.72</v>
      </c>
      <c r="V7" s="2">
        <f t="shared" si="0"/>
        <v>93328.300000000017</v>
      </c>
      <c r="W7" s="2">
        <f t="shared" si="0"/>
        <v>120211.33000000002</v>
      </c>
      <c r="X7" s="2">
        <f t="shared" si="0"/>
        <v>144672.1</v>
      </c>
      <c r="Y7" s="2">
        <f t="shared" si="0"/>
        <v>215264.25000000003</v>
      </c>
      <c r="Z7" s="2">
        <f t="shared" si="0"/>
        <v>157170</v>
      </c>
      <c r="AA7" s="2">
        <f t="shared" si="0"/>
        <v>67481.5</v>
      </c>
      <c r="AB7" s="2">
        <f t="shared" si="0"/>
        <v>140542</v>
      </c>
      <c r="AC7" s="2">
        <f t="shared" si="0"/>
        <v>179858.1</v>
      </c>
      <c r="AD7" s="2">
        <f t="shared" si="0"/>
        <v>231717.1</v>
      </c>
      <c r="AE7" s="2">
        <f t="shared" si="0"/>
        <v>0</v>
      </c>
      <c r="AF7" s="35"/>
      <c r="AG7" s="36"/>
      <c r="AH7" s="36"/>
      <c r="AI7" s="36"/>
    </row>
    <row r="8" spans="1:35" s="16" customFormat="1" ht="32.25" customHeight="1" x14ac:dyDescent="0.2">
      <c r="A8" s="120" t="s">
        <v>72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2"/>
      <c r="AF8" s="35"/>
      <c r="AG8" s="36"/>
      <c r="AH8" s="36"/>
      <c r="AI8" s="36"/>
    </row>
    <row r="9" spans="1:35" s="12" customFormat="1" ht="81" customHeight="1" x14ac:dyDescent="0.3">
      <c r="A9" s="4" t="s">
        <v>49</v>
      </c>
      <c r="B9" s="19"/>
      <c r="C9" s="18"/>
      <c r="D9" s="18"/>
      <c r="E9" s="19"/>
      <c r="F9" s="19"/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7"/>
      <c r="AG9" s="36"/>
      <c r="AH9" s="36"/>
      <c r="AI9" s="36"/>
    </row>
    <row r="10" spans="1:35" s="12" customFormat="1" ht="18.75" x14ac:dyDescent="0.3">
      <c r="A10" s="4" t="s">
        <v>17</v>
      </c>
      <c r="B10" s="30">
        <f>H10+J10+L10+N10+P10+R10+T10+V10+X10+Z10+AB10+AD10</f>
        <v>5629.4</v>
      </c>
      <c r="C10" s="2">
        <f>C11+C12+C14+C15</f>
        <v>5336</v>
      </c>
      <c r="D10" s="2">
        <f>D11+D12+D14+D15</f>
        <v>3615.9399999999996</v>
      </c>
      <c r="E10" s="2">
        <f>E11+E12+E14+E15</f>
        <v>3615.9399999999996</v>
      </c>
      <c r="F10" s="29">
        <f>E10/B10*100</f>
        <v>64.233133193590788</v>
      </c>
      <c r="G10" s="29">
        <f>E10/C10*100</f>
        <v>67.764992503748118</v>
      </c>
      <c r="H10" s="2">
        <f>H11+H12+H13+H14</f>
        <v>200</v>
      </c>
      <c r="I10" s="2">
        <f t="shared" ref="I10:AE10" si="1">I11+I12+I13+I14</f>
        <v>172.8</v>
      </c>
      <c r="J10" s="2">
        <f>J11+J12+J13+J14</f>
        <v>654.29999999999995</v>
      </c>
      <c r="K10" s="2">
        <f t="shared" si="1"/>
        <v>67.599999999999994</v>
      </c>
      <c r="L10" s="2">
        <f t="shared" si="1"/>
        <v>996.5</v>
      </c>
      <c r="M10" s="2">
        <f t="shared" si="1"/>
        <v>1602.5</v>
      </c>
      <c r="N10" s="2">
        <f t="shared" si="1"/>
        <v>154.5</v>
      </c>
      <c r="O10" s="2">
        <f t="shared" si="1"/>
        <v>0</v>
      </c>
      <c r="P10" s="2">
        <f t="shared" si="1"/>
        <v>350.4</v>
      </c>
      <c r="Q10" s="2">
        <f t="shared" si="1"/>
        <v>367.6</v>
      </c>
      <c r="R10" s="2">
        <f t="shared" si="1"/>
        <v>520</v>
      </c>
      <c r="S10" s="2">
        <f t="shared" si="1"/>
        <v>523.29999999999995</v>
      </c>
      <c r="T10" s="2">
        <f t="shared" si="1"/>
        <v>0</v>
      </c>
      <c r="U10" s="2">
        <f t="shared" si="1"/>
        <v>7.04</v>
      </c>
      <c r="V10" s="2">
        <f t="shared" si="1"/>
        <v>1082.3</v>
      </c>
      <c r="W10" s="2">
        <f t="shared" si="1"/>
        <v>863.5</v>
      </c>
      <c r="X10" s="2">
        <f t="shared" si="1"/>
        <v>0</v>
      </c>
      <c r="Y10" s="2">
        <f t="shared" si="1"/>
        <v>6.7</v>
      </c>
      <c r="Z10" s="2">
        <f t="shared" si="1"/>
        <v>15</v>
      </c>
      <c r="AA10" s="2">
        <f t="shared" si="1"/>
        <v>4.9000000000000004</v>
      </c>
      <c r="AB10" s="2">
        <f t="shared" si="1"/>
        <v>1363</v>
      </c>
      <c r="AC10" s="2">
        <f t="shared" si="1"/>
        <v>0</v>
      </c>
      <c r="AD10" s="2">
        <f t="shared" si="1"/>
        <v>293.39999999999998</v>
      </c>
      <c r="AE10" s="2">
        <f t="shared" si="1"/>
        <v>0</v>
      </c>
      <c r="AF10" s="27"/>
      <c r="AG10" s="36"/>
      <c r="AH10" s="36"/>
      <c r="AI10" s="36"/>
    </row>
    <row r="11" spans="1:35" s="12" customFormat="1" ht="18.75" x14ac:dyDescent="0.3">
      <c r="A11" s="3" t="s">
        <v>13</v>
      </c>
      <c r="B11" s="14">
        <f t="shared" ref="B11:E14" si="2">B17+B23+B29</f>
        <v>0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9"/>
      <c r="G11" s="19"/>
      <c r="H11" s="14">
        <f t="shared" ref="H11:AE14" si="3">H17+H23+H29</f>
        <v>0</v>
      </c>
      <c r="I11" s="14">
        <f t="shared" si="3"/>
        <v>0</v>
      </c>
      <c r="J11" s="14">
        <f t="shared" si="3"/>
        <v>0</v>
      </c>
      <c r="K11" s="14">
        <f t="shared" si="3"/>
        <v>0</v>
      </c>
      <c r="L11" s="14">
        <f t="shared" si="3"/>
        <v>0</v>
      </c>
      <c r="M11" s="14">
        <f t="shared" si="3"/>
        <v>0</v>
      </c>
      <c r="N11" s="14">
        <f t="shared" si="3"/>
        <v>0</v>
      </c>
      <c r="O11" s="14">
        <f t="shared" si="3"/>
        <v>0</v>
      </c>
      <c r="P11" s="14">
        <f t="shared" si="3"/>
        <v>0</v>
      </c>
      <c r="Q11" s="14">
        <f t="shared" si="3"/>
        <v>0</v>
      </c>
      <c r="R11" s="14">
        <f t="shared" si="3"/>
        <v>0</v>
      </c>
      <c r="S11" s="14">
        <f t="shared" si="3"/>
        <v>0</v>
      </c>
      <c r="T11" s="14">
        <f t="shared" si="3"/>
        <v>0</v>
      </c>
      <c r="U11" s="14">
        <f t="shared" si="3"/>
        <v>0</v>
      </c>
      <c r="V11" s="14">
        <f t="shared" si="3"/>
        <v>0</v>
      </c>
      <c r="W11" s="14">
        <f t="shared" si="3"/>
        <v>0</v>
      </c>
      <c r="X11" s="14">
        <f t="shared" si="3"/>
        <v>0</v>
      </c>
      <c r="Y11" s="14">
        <f t="shared" si="3"/>
        <v>0</v>
      </c>
      <c r="Z11" s="14">
        <f t="shared" si="3"/>
        <v>0</v>
      </c>
      <c r="AA11" s="14">
        <f t="shared" si="3"/>
        <v>0</v>
      </c>
      <c r="AB11" s="14">
        <f t="shared" si="3"/>
        <v>0</v>
      </c>
      <c r="AC11" s="14">
        <f t="shared" si="3"/>
        <v>0</v>
      </c>
      <c r="AD11" s="14">
        <f t="shared" si="3"/>
        <v>0</v>
      </c>
      <c r="AE11" s="14">
        <f t="shared" si="3"/>
        <v>0</v>
      </c>
      <c r="AF11" s="27"/>
      <c r="AG11" s="36"/>
      <c r="AH11" s="36"/>
      <c r="AI11" s="36"/>
    </row>
    <row r="12" spans="1:35" s="12" customFormat="1" ht="18.75" x14ac:dyDescent="0.3">
      <c r="A12" s="3" t="s">
        <v>14</v>
      </c>
      <c r="B12" s="14">
        <f t="shared" si="2"/>
        <v>1999</v>
      </c>
      <c r="C12" s="14">
        <f>C18+C24+C30</f>
        <v>1739.5</v>
      </c>
      <c r="D12" s="14">
        <f>D18+D24+D30</f>
        <v>1651.6</v>
      </c>
      <c r="E12" s="14">
        <f t="shared" si="2"/>
        <v>1651.6</v>
      </c>
      <c r="F12" s="21">
        <f>E12/B12*100</f>
        <v>82.621310655327662</v>
      </c>
      <c r="G12" s="21">
        <f>E12/C12*100</f>
        <v>94.946823799942507</v>
      </c>
      <c r="H12" s="14">
        <f t="shared" si="3"/>
        <v>200</v>
      </c>
      <c r="I12" s="14">
        <f t="shared" si="3"/>
        <v>172.8</v>
      </c>
      <c r="J12" s="14">
        <f t="shared" si="3"/>
        <v>245.5</v>
      </c>
      <c r="K12" s="14">
        <f t="shared" si="3"/>
        <v>67.599999999999994</v>
      </c>
      <c r="L12" s="14">
        <f t="shared" si="3"/>
        <v>446.5</v>
      </c>
      <c r="M12" s="14">
        <f t="shared" si="3"/>
        <v>643.70000000000005</v>
      </c>
      <c r="N12" s="14">
        <f t="shared" si="3"/>
        <v>29.5</v>
      </c>
      <c r="O12" s="14">
        <f t="shared" si="3"/>
        <v>0</v>
      </c>
      <c r="P12" s="14">
        <f t="shared" si="3"/>
        <v>220</v>
      </c>
      <c r="Q12" s="14">
        <f t="shared" si="3"/>
        <v>142.6</v>
      </c>
      <c r="R12" s="14">
        <f t="shared" si="3"/>
        <v>520</v>
      </c>
      <c r="S12" s="14">
        <f t="shared" si="3"/>
        <v>523.29999999999995</v>
      </c>
      <c r="T12" s="14">
        <f t="shared" si="3"/>
        <v>0</v>
      </c>
      <c r="U12" s="14">
        <f t="shared" si="3"/>
        <v>0</v>
      </c>
      <c r="V12" s="14">
        <f t="shared" si="3"/>
        <v>0</v>
      </c>
      <c r="W12" s="14">
        <f t="shared" si="3"/>
        <v>90</v>
      </c>
      <c r="X12" s="14">
        <f t="shared" si="3"/>
        <v>0</v>
      </c>
      <c r="Y12" s="14">
        <f t="shared" si="3"/>
        <v>6.7</v>
      </c>
      <c r="Z12" s="14">
        <f t="shared" si="3"/>
        <v>15</v>
      </c>
      <c r="AA12" s="14">
        <f t="shared" si="3"/>
        <v>4.9000000000000004</v>
      </c>
      <c r="AB12" s="14">
        <f t="shared" si="3"/>
        <v>63</v>
      </c>
      <c r="AC12" s="14">
        <f t="shared" si="3"/>
        <v>0</v>
      </c>
      <c r="AD12" s="14">
        <f t="shared" si="3"/>
        <v>259.5</v>
      </c>
      <c r="AE12" s="14">
        <f t="shared" si="3"/>
        <v>0</v>
      </c>
      <c r="AF12" s="27"/>
      <c r="AG12" s="36"/>
      <c r="AH12" s="36"/>
      <c r="AI12" s="36"/>
    </row>
    <row r="13" spans="1:35" s="12" customFormat="1" ht="18.75" x14ac:dyDescent="0.3">
      <c r="A13" s="3" t="s">
        <v>15</v>
      </c>
      <c r="B13" s="14">
        <f t="shared" si="2"/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9"/>
      <c r="G13" s="19"/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14">
        <f t="shared" si="3"/>
        <v>0</v>
      </c>
      <c r="O13" s="14">
        <f t="shared" si="3"/>
        <v>0</v>
      </c>
      <c r="P13" s="14">
        <f t="shared" si="3"/>
        <v>0</v>
      </c>
      <c r="Q13" s="14">
        <f t="shared" si="3"/>
        <v>0</v>
      </c>
      <c r="R13" s="14">
        <f t="shared" si="3"/>
        <v>0</v>
      </c>
      <c r="S13" s="14">
        <f t="shared" si="3"/>
        <v>0</v>
      </c>
      <c r="T13" s="14">
        <f t="shared" si="3"/>
        <v>0</v>
      </c>
      <c r="U13" s="14">
        <f t="shared" si="3"/>
        <v>0</v>
      </c>
      <c r="V13" s="14">
        <f t="shared" si="3"/>
        <v>0</v>
      </c>
      <c r="W13" s="14">
        <f t="shared" si="3"/>
        <v>0</v>
      </c>
      <c r="X13" s="14">
        <f t="shared" si="3"/>
        <v>0</v>
      </c>
      <c r="Y13" s="14">
        <f t="shared" si="3"/>
        <v>0</v>
      </c>
      <c r="Z13" s="14">
        <f t="shared" si="3"/>
        <v>0</v>
      </c>
      <c r="AA13" s="14">
        <f t="shared" si="3"/>
        <v>0</v>
      </c>
      <c r="AB13" s="14">
        <f t="shared" si="3"/>
        <v>0</v>
      </c>
      <c r="AC13" s="14">
        <f t="shared" si="3"/>
        <v>0</v>
      </c>
      <c r="AD13" s="14">
        <f t="shared" si="3"/>
        <v>0</v>
      </c>
      <c r="AE13" s="14">
        <f t="shared" si="3"/>
        <v>0</v>
      </c>
      <c r="AF13" s="27"/>
      <c r="AG13" s="36"/>
      <c r="AH13" s="36"/>
      <c r="AI13" s="36"/>
    </row>
    <row r="14" spans="1:35" s="12" customFormat="1" ht="18.75" x14ac:dyDescent="0.3">
      <c r="A14" s="3" t="s">
        <v>16</v>
      </c>
      <c r="B14" s="14">
        <f t="shared" si="2"/>
        <v>3630.4</v>
      </c>
      <c r="C14" s="14">
        <f t="shared" si="2"/>
        <v>3596.5</v>
      </c>
      <c r="D14" s="14">
        <f t="shared" si="2"/>
        <v>1964.34</v>
      </c>
      <c r="E14" s="14">
        <f t="shared" si="2"/>
        <v>1964.34</v>
      </c>
      <c r="F14" s="21">
        <f>E14/B14*100</f>
        <v>54.108087263111507</v>
      </c>
      <c r="G14" s="21">
        <f>E14/C14*100</f>
        <v>54.618100931461143</v>
      </c>
      <c r="H14" s="14">
        <f t="shared" si="3"/>
        <v>0</v>
      </c>
      <c r="I14" s="14">
        <f t="shared" si="3"/>
        <v>0</v>
      </c>
      <c r="J14" s="14">
        <f t="shared" si="3"/>
        <v>408.8</v>
      </c>
      <c r="K14" s="14">
        <f t="shared" si="3"/>
        <v>0</v>
      </c>
      <c r="L14" s="14">
        <f t="shared" si="3"/>
        <v>550</v>
      </c>
      <c r="M14" s="14">
        <f t="shared" si="3"/>
        <v>958.8</v>
      </c>
      <c r="N14" s="14">
        <f t="shared" si="3"/>
        <v>125</v>
      </c>
      <c r="O14" s="14">
        <f t="shared" si="3"/>
        <v>0</v>
      </c>
      <c r="P14" s="14">
        <f t="shared" si="3"/>
        <v>130.4</v>
      </c>
      <c r="Q14" s="14">
        <f t="shared" si="3"/>
        <v>225</v>
      </c>
      <c r="R14" s="14">
        <f t="shared" si="3"/>
        <v>0</v>
      </c>
      <c r="S14" s="14">
        <f t="shared" si="3"/>
        <v>0</v>
      </c>
      <c r="T14" s="14">
        <f t="shared" si="3"/>
        <v>0</v>
      </c>
      <c r="U14" s="14">
        <f t="shared" si="3"/>
        <v>7.04</v>
      </c>
      <c r="V14" s="14">
        <f t="shared" si="3"/>
        <v>1082.3</v>
      </c>
      <c r="W14" s="14">
        <f t="shared" si="3"/>
        <v>773.5</v>
      </c>
      <c r="X14" s="14">
        <f t="shared" si="3"/>
        <v>0</v>
      </c>
      <c r="Y14" s="14">
        <f t="shared" si="3"/>
        <v>0</v>
      </c>
      <c r="Z14" s="14">
        <f t="shared" si="3"/>
        <v>0</v>
      </c>
      <c r="AA14" s="14">
        <f t="shared" si="3"/>
        <v>0</v>
      </c>
      <c r="AB14" s="14">
        <f t="shared" si="3"/>
        <v>1300</v>
      </c>
      <c r="AC14" s="14">
        <f t="shared" si="3"/>
        <v>0</v>
      </c>
      <c r="AD14" s="14">
        <f t="shared" si="3"/>
        <v>33.9</v>
      </c>
      <c r="AE14" s="14">
        <f t="shared" si="3"/>
        <v>0</v>
      </c>
      <c r="AF14" s="27"/>
      <c r="AG14" s="36"/>
      <c r="AH14" s="36"/>
      <c r="AI14" s="36"/>
    </row>
    <row r="15" spans="1:35" s="12" customFormat="1" ht="75" x14ac:dyDescent="0.3">
      <c r="A15" s="3" t="s">
        <v>20</v>
      </c>
      <c r="B15" s="19"/>
      <c r="C15" s="19"/>
      <c r="D15" s="19"/>
      <c r="E15" s="19"/>
      <c r="F15" s="19"/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7"/>
      <c r="AG15" s="36"/>
      <c r="AH15" s="36"/>
      <c r="AI15" s="36"/>
    </row>
    <row r="16" spans="1:35" s="12" customFormat="1" ht="18.75" x14ac:dyDescent="0.3">
      <c r="A16" s="4" t="s">
        <v>17</v>
      </c>
      <c r="B16" s="30">
        <f>H16+J16+L16+N16+P16+R16+T16+V16+X16+Z16+AB16+AD16</f>
        <v>1398.9</v>
      </c>
      <c r="C16" s="30">
        <f>C17+C18+C19+C20</f>
        <v>1139.4000000000001</v>
      </c>
      <c r="D16" s="30">
        <f>D17+D18+D19+D20</f>
        <v>1102</v>
      </c>
      <c r="E16" s="30">
        <f>E17+E18+E19+E20</f>
        <v>1102</v>
      </c>
      <c r="F16" s="29">
        <f>E16/B16*100</f>
        <v>78.776181285295593</v>
      </c>
      <c r="G16" s="29">
        <f>E16/C16*100</f>
        <v>96.71757065121993</v>
      </c>
      <c r="H16" s="2">
        <f t="shared" ref="H16:AD16" si="4">H17+H18+H20+H21</f>
        <v>200</v>
      </c>
      <c r="I16" s="30">
        <f>I17+I18+I19+I20</f>
        <v>172.8</v>
      </c>
      <c r="J16" s="2">
        <f>J17+J18+J20+J21</f>
        <v>120.5</v>
      </c>
      <c r="K16" s="30">
        <f>K17+K18+K19+K20</f>
        <v>67.599999999999994</v>
      </c>
      <c r="L16" s="2">
        <f t="shared" si="4"/>
        <v>381.5</v>
      </c>
      <c r="M16" s="30">
        <f>M17+M18+M19+M20</f>
        <v>453.7</v>
      </c>
      <c r="N16" s="2">
        <f t="shared" si="4"/>
        <v>27</v>
      </c>
      <c r="O16" s="30">
        <f>O17+O18+O19+O20</f>
        <v>0</v>
      </c>
      <c r="P16" s="2">
        <f t="shared" si="4"/>
        <v>350.4</v>
      </c>
      <c r="Q16" s="30">
        <f>Q17+Q18+Q19+Q20</f>
        <v>273</v>
      </c>
      <c r="R16" s="2">
        <f t="shared" si="4"/>
        <v>30</v>
      </c>
      <c r="S16" s="30">
        <f>S17+S18+S19+S20</f>
        <v>123.3</v>
      </c>
      <c r="T16" s="2">
        <f t="shared" si="4"/>
        <v>0</v>
      </c>
      <c r="U16" s="30">
        <f>U17+U18+U19+U20</f>
        <v>0</v>
      </c>
      <c r="V16" s="2">
        <f t="shared" si="4"/>
        <v>0</v>
      </c>
      <c r="W16" s="30">
        <f>W17+W18+W19+W20</f>
        <v>0</v>
      </c>
      <c r="X16" s="2">
        <f t="shared" si="4"/>
        <v>0</v>
      </c>
      <c r="Y16" s="30">
        <f>Y17+Y18+Y19+Y20</f>
        <v>6.7</v>
      </c>
      <c r="Z16" s="2">
        <f t="shared" si="4"/>
        <v>15</v>
      </c>
      <c r="AA16" s="30">
        <f>AA17+AA18+AA19+AA20</f>
        <v>4.9000000000000004</v>
      </c>
      <c r="AB16" s="2">
        <f t="shared" si="4"/>
        <v>15</v>
      </c>
      <c r="AC16" s="30">
        <f>AC17+AC18+AC19+AC20</f>
        <v>0</v>
      </c>
      <c r="AD16" s="2">
        <f t="shared" si="4"/>
        <v>259.5</v>
      </c>
      <c r="AE16" s="30">
        <f>AE17+AE18+AE19+AE20</f>
        <v>0</v>
      </c>
      <c r="AF16" s="27"/>
      <c r="AG16" s="36"/>
      <c r="AH16" s="36"/>
      <c r="AI16" s="36"/>
    </row>
    <row r="17" spans="1:35" s="12" customFormat="1" ht="18.75" x14ac:dyDescent="0.3">
      <c r="A17" s="3" t="s">
        <v>13</v>
      </c>
      <c r="B17" s="19"/>
      <c r="C17" s="19"/>
      <c r="D17" s="19"/>
      <c r="E17" s="20">
        <f>I17+K17+M17+O17+Q17+S17+U17+W17+Y17+AA17+AC17+AE17</f>
        <v>0</v>
      </c>
      <c r="F17" s="19"/>
      <c r="G17" s="1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7"/>
      <c r="AG17" s="36"/>
      <c r="AH17" s="36"/>
      <c r="AI17" s="36"/>
    </row>
    <row r="18" spans="1:35" s="12" customFormat="1" ht="150" customHeight="1" x14ac:dyDescent="0.3">
      <c r="A18" s="3" t="s">
        <v>14</v>
      </c>
      <c r="B18" s="20">
        <f>H18+J18+L18+N18+P18+R18+T18+AD18+V18+X18+Z18+AB18</f>
        <v>1268.5</v>
      </c>
      <c r="C18" s="20">
        <f>H18+J18+L18+N18+P18+R18+T18+V18+X18+Z18+AB18</f>
        <v>1009</v>
      </c>
      <c r="D18" s="18">
        <f>E18</f>
        <v>971.6</v>
      </c>
      <c r="E18" s="20">
        <f>I18+K18+M18+O18+Q18+S18+U18+W18+Y18+AA18+AC18+AE18</f>
        <v>971.6</v>
      </c>
      <c r="F18" s="51">
        <f>E18/B18*100</f>
        <v>76.594402837997634</v>
      </c>
      <c r="G18" s="51">
        <f>E18/C18*100</f>
        <v>96.293359762140739</v>
      </c>
      <c r="H18" s="51">
        <v>200</v>
      </c>
      <c r="I18" s="51">
        <v>172.8</v>
      </c>
      <c r="J18" s="51">
        <v>120.5</v>
      </c>
      <c r="K18" s="51">
        <v>67.599999999999994</v>
      </c>
      <c r="L18" s="51">
        <v>381.5</v>
      </c>
      <c r="M18" s="51">
        <v>453.7</v>
      </c>
      <c r="N18" s="51">
        <v>27</v>
      </c>
      <c r="O18" s="2"/>
      <c r="P18" s="2">
        <v>220</v>
      </c>
      <c r="Q18" s="2">
        <v>142.6</v>
      </c>
      <c r="R18" s="2">
        <v>30</v>
      </c>
      <c r="S18" s="2">
        <v>123.3</v>
      </c>
      <c r="T18" s="2"/>
      <c r="U18" s="2"/>
      <c r="V18" s="2"/>
      <c r="W18" s="2"/>
      <c r="X18" s="2"/>
      <c r="Y18" s="2">
        <v>6.7</v>
      </c>
      <c r="Z18" s="2">
        <v>15</v>
      </c>
      <c r="AA18" s="2">
        <v>4.9000000000000004</v>
      </c>
      <c r="AB18" s="2">
        <v>15</v>
      </c>
      <c r="AC18" s="2"/>
      <c r="AD18" s="2">
        <v>259.5</v>
      </c>
      <c r="AE18" s="2"/>
      <c r="AF18" s="27" t="s">
        <v>133</v>
      </c>
      <c r="AG18" s="36">
        <f>C18-E18</f>
        <v>37.399999999999977</v>
      </c>
      <c r="AH18" s="36"/>
      <c r="AI18" s="36"/>
    </row>
    <row r="19" spans="1:35" s="12" customFormat="1" ht="18.75" x14ac:dyDescent="0.3">
      <c r="A19" s="3" t="s">
        <v>15</v>
      </c>
      <c r="B19" s="20"/>
      <c r="C19" s="20"/>
      <c r="D19" s="20"/>
      <c r="E19" s="20">
        <f t="shared" ref="E19" si="5">I19+K19+M19+O19+Q19+S19+U19+W19+Y19+AA19+AC19+AE19</f>
        <v>0</v>
      </c>
      <c r="F19" s="19"/>
      <c r="G19" s="1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7"/>
      <c r="AG19" s="36"/>
      <c r="AH19" s="36"/>
      <c r="AI19" s="36"/>
    </row>
    <row r="20" spans="1:35" s="12" customFormat="1" ht="18.75" x14ac:dyDescent="0.3">
      <c r="A20" s="3" t="s">
        <v>16</v>
      </c>
      <c r="B20" s="20">
        <f>H20+J20+L20+N20+P20+R20+T20+AD20+V20+X20+Z20+AB20</f>
        <v>130.4</v>
      </c>
      <c r="C20" s="20">
        <f>H20+J20+L20+N20+P20+R20+T20+V20+X20+Z20</f>
        <v>130.4</v>
      </c>
      <c r="D20" s="18">
        <f>E20</f>
        <v>130.4</v>
      </c>
      <c r="E20" s="20">
        <f>I20+K20+M20+O20+Q20+S20+U20+W20+Y20+AA20+AC20+AE20</f>
        <v>130.4</v>
      </c>
      <c r="F20" s="51">
        <f>E20/B20*100</f>
        <v>100</v>
      </c>
      <c r="G20" s="51">
        <f>E20/C20*100</f>
        <v>100</v>
      </c>
      <c r="H20" s="2"/>
      <c r="I20" s="2"/>
      <c r="J20" s="2"/>
      <c r="K20" s="2"/>
      <c r="L20" s="2"/>
      <c r="M20" s="2"/>
      <c r="N20" s="2"/>
      <c r="O20" s="2"/>
      <c r="P20" s="2">
        <v>130.4</v>
      </c>
      <c r="Q20" s="2">
        <v>130.4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7"/>
      <c r="AG20" s="36"/>
      <c r="AH20" s="36"/>
      <c r="AI20" s="36"/>
    </row>
    <row r="21" spans="1:35" s="12" customFormat="1" ht="114" customHeight="1" x14ac:dyDescent="0.3">
      <c r="A21" s="3" t="s">
        <v>30</v>
      </c>
      <c r="B21" s="19"/>
      <c r="C21" s="19"/>
      <c r="D21" s="19"/>
      <c r="E21" s="19"/>
      <c r="F21" s="19"/>
      <c r="G21" s="1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01" t="s">
        <v>110</v>
      </c>
      <c r="AG21" s="36"/>
      <c r="AH21" s="36"/>
      <c r="AI21" s="36"/>
    </row>
    <row r="22" spans="1:35" s="12" customFormat="1" ht="23.25" customHeight="1" x14ac:dyDescent="0.3">
      <c r="A22" s="4" t="s">
        <v>17</v>
      </c>
      <c r="B22" s="30">
        <f>H22+J22+L22+N22+P22+R22+T22+V22+X22+Z22+AB22+AD22</f>
        <v>730.5</v>
      </c>
      <c r="C22" s="30">
        <f>C23+C24+C25+C26</f>
        <v>730.5</v>
      </c>
      <c r="D22" s="30">
        <f>D23+D24+D25+D26</f>
        <v>680</v>
      </c>
      <c r="E22" s="30">
        <f>E23+E24+E25+E26</f>
        <v>680</v>
      </c>
      <c r="F22" s="29">
        <f>E22/B22*100</f>
        <v>93.086926762491444</v>
      </c>
      <c r="G22" s="29">
        <f>E22/C22*100</f>
        <v>93.086926762491444</v>
      </c>
      <c r="H22" s="2">
        <f>H23+H24+H25+H26</f>
        <v>0</v>
      </c>
      <c r="I22" s="2">
        <f t="shared" ref="I22:AE22" si="6">I23+I24+I25+I26</f>
        <v>0</v>
      </c>
      <c r="J22" s="2">
        <f t="shared" si="6"/>
        <v>125</v>
      </c>
      <c r="K22" s="2">
        <f t="shared" si="6"/>
        <v>0</v>
      </c>
      <c r="L22" s="2">
        <f t="shared" si="6"/>
        <v>65</v>
      </c>
      <c r="M22" s="2">
        <f t="shared" si="6"/>
        <v>190</v>
      </c>
      <c r="N22" s="2">
        <f t="shared" si="6"/>
        <v>2.5</v>
      </c>
      <c r="O22" s="2">
        <f t="shared" si="6"/>
        <v>0</v>
      </c>
      <c r="P22" s="2">
        <f t="shared" si="6"/>
        <v>0</v>
      </c>
      <c r="Q22" s="2">
        <f t="shared" si="6"/>
        <v>0</v>
      </c>
      <c r="R22" s="2">
        <f t="shared" si="6"/>
        <v>490</v>
      </c>
      <c r="S22" s="2">
        <f t="shared" si="6"/>
        <v>400</v>
      </c>
      <c r="T22" s="2">
        <f t="shared" si="6"/>
        <v>0</v>
      </c>
      <c r="U22" s="2">
        <f t="shared" si="6"/>
        <v>0</v>
      </c>
      <c r="V22" s="2">
        <f t="shared" si="6"/>
        <v>0</v>
      </c>
      <c r="W22" s="2">
        <f t="shared" si="6"/>
        <v>90</v>
      </c>
      <c r="X22" s="2">
        <f t="shared" si="6"/>
        <v>0</v>
      </c>
      <c r="Y22" s="2">
        <f t="shared" si="6"/>
        <v>0</v>
      </c>
      <c r="Z22" s="2">
        <f t="shared" si="6"/>
        <v>0</v>
      </c>
      <c r="AA22" s="2">
        <f t="shared" si="6"/>
        <v>0</v>
      </c>
      <c r="AB22" s="2">
        <f t="shared" si="6"/>
        <v>48</v>
      </c>
      <c r="AC22" s="2">
        <f t="shared" si="6"/>
        <v>0</v>
      </c>
      <c r="AD22" s="2">
        <f t="shared" si="6"/>
        <v>0</v>
      </c>
      <c r="AE22" s="2">
        <f t="shared" si="6"/>
        <v>0</v>
      </c>
      <c r="AF22" s="102"/>
      <c r="AG22" s="36"/>
      <c r="AH22" s="36"/>
      <c r="AI22" s="36"/>
    </row>
    <row r="23" spans="1:35" s="12" customFormat="1" ht="23.25" customHeight="1" x14ac:dyDescent="0.3">
      <c r="A23" s="3" t="s">
        <v>13</v>
      </c>
      <c r="B23" s="19"/>
      <c r="C23" s="19"/>
      <c r="D23" s="19"/>
      <c r="E23" s="19"/>
      <c r="F23" s="19"/>
      <c r="G23" s="1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02"/>
      <c r="AG23" s="36"/>
      <c r="AH23" s="36"/>
      <c r="AI23" s="36"/>
    </row>
    <row r="24" spans="1:35" s="12" customFormat="1" ht="23.25" customHeight="1" x14ac:dyDescent="0.3">
      <c r="A24" s="3" t="s">
        <v>14</v>
      </c>
      <c r="B24" s="20">
        <f>H24+J24+L24+N24+P24+R24+T24+V24+X24+Z24+AB24+AD24</f>
        <v>730.5</v>
      </c>
      <c r="C24" s="20">
        <f>H24+J24+L24+N24+P24+R24+T24+V24+X24+Z24+AB24</f>
        <v>730.5</v>
      </c>
      <c r="D24" s="18">
        <f>E24</f>
        <v>680</v>
      </c>
      <c r="E24" s="20">
        <f>I24+K24+M24+O24+Q24+S24+U24+W24+Y24+AA24+AC24+AE24</f>
        <v>680</v>
      </c>
      <c r="F24" s="21">
        <f>E24/B24*100</f>
        <v>93.086926762491444</v>
      </c>
      <c r="G24" s="21">
        <f>E24/C24*100</f>
        <v>93.086926762491444</v>
      </c>
      <c r="H24" s="2"/>
      <c r="I24" s="2"/>
      <c r="J24" s="2">
        <v>125</v>
      </c>
      <c r="K24" s="2"/>
      <c r="L24" s="2">
        <v>65</v>
      </c>
      <c r="M24" s="2">
        <v>190</v>
      </c>
      <c r="N24" s="2">
        <v>2.5</v>
      </c>
      <c r="O24" s="2"/>
      <c r="P24" s="2"/>
      <c r="Q24" s="2"/>
      <c r="R24" s="2">
        <v>490</v>
      </c>
      <c r="S24" s="2">
        <v>400</v>
      </c>
      <c r="T24" s="2"/>
      <c r="U24" s="2"/>
      <c r="V24" s="2"/>
      <c r="W24" s="2">
        <v>90</v>
      </c>
      <c r="X24" s="2"/>
      <c r="Y24" s="2"/>
      <c r="Z24" s="2"/>
      <c r="AA24" s="2"/>
      <c r="AB24" s="14">
        <v>48</v>
      </c>
      <c r="AC24" s="2"/>
      <c r="AD24" s="2"/>
      <c r="AE24" s="2"/>
      <c r="AF24" s="103"/>
      <c r="AG24" s="36">
        <f>C24-E24</f>
        <v>50.5</v>
      </c>
      <c r="AH24" s="36"/>
      <c r="AI24" s="36"/>
    </row>
    <row r="25" spans="1:35" s="12" customFormat="1" ht="23.25" customHeight="1" x14ac:dyDescent="0.3">
      <c r="A25" s="3" t="s">
        <v>15</v>
      </c>
      <c r="B25" s="19"/>
      <c r="C25" s="19"/>
      <c r="D25" s="19"/>
      <c r="E25" s="19"/>
      <c r="F25" s="19"/>
      <c r="G25" s="1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7"/>
      <c r="AG25" s="36"/>
      <c r="AH25" s="36"/>
      <c r="AI25" s="36"/>
    </row>
    <row r="26" spans="1:35" s="12" customFormat="1" ht="23.25" customHeight="1" x14ac:dyDescent="0.3">
      <c r="A26" s="3" t="s">
        <v>16</v>
      </c>
      <c r="B26" s="19"/>
      <c r="C26" s="19"/>
      <c r="D26" s="19"/>
      <c r="E26" s="19"/>
      <c r="F26" s="19"/>
      <c r="G26" s="1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7"/>
      <c r="AG26" s="36"/>
      <c r="AH26" s="36"/>
      <c r="AI26" s="36"/>
    </row>
    <row r="27" spans="1:35" s="12" customFormat="1" ht="40.5" customHeight="1" x14ac:dyDescent="0.3">
      <c r="A27" s="3" t="s">
        <v>50</v>
      </c>
      <c r="B27" s="19"/>
      <c r="C27" s="19"/>
      <c r="D27" s="19"/>
      <c r="E27" s="19"/>
      <c r="F27" s="19"/>
      <c r="G27" s="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30" t="s">
        <v>84</v>
      </c>
      <c r="AG27" s="36"/>
      <c r="AH27" s="36"/>
      <c r="AI27" s="36"/>
    </row>
    <row r="28" spans="1:35" s="12" customFormat="1" ht="19.5" customHeight="1" x14ac:dyDescent="0.3">
      <c r="A28" s="4" t="s">
        <v>17</v>
      </c>
      <c r="B28" s="30">
        <f>H28+J28+L28+N28+P28+R28+T28+V28+X28+Z28+AB28+AD28</f>
        <v>3500</v>
      </c>
      <c r="C28" s="30">
        <f>C29+C30+C31+C32</f>
        <v>3466.1</v>
      </c>
      <c r="D28" s="30">
        <f>D29+D30+D31+D32</f>
        <v>1833.9399999999998</v>
      </c>
      <c r="E28" s="30">
        <f>E29+E30+E31+E32</f>
        <v>1833.9399999999998</v>
      </c>
      <c r="F28" s="29">
        <f>E28/B28*100</f>
        <v>52.398285714285706</v>
      </c>
      <c r="G28" s="29">
        <f>E28/C28*100</f>
        <v>52.910764259542418</v>
      </c>
      <c r="H28" s="2">
        <f>H29+H30+H32+H38</f>
        <v>0</v>
      </c>
      <c r="I28" s="2"/>
      <c r="J28" s="2">
        <f>J29+J30+J32+J38</f>
        <v>408.8</v>
      </c>
      <c r="K28" s="2"/>
      <c r="L28" s="2">
        <f t="shared" ref="L28:AE28" si="7">L29+L30+L32+L38</f>
        <v>550</v>
      </c>
      <c r="M28" s="2">
        <f t="shared" si="7"/>
        <v>958.8</v>
      </c>
      <c r="N28" s="2">
        <f t="shared" si="7"/>
        <v>125</v>
      </c>
      <c r="O28" s="2">
        <f t="shared" si="7"/>
        <v>0</v>
      </c>
      <c r="P28" s="2">
        <f t="shared" si="7"/>
        <v>0</v>
      </c>
      <c r="Q28" s="2">
        <f t="shared" si="7"/>
        <v>94.6</v>
      </c>
      <c r="R28" s="2">
        <f t="shared" si="7"/>
        <v>0</v>
      </c>
      <c r="S28" s="2">
        <f t="shared" si="7"/>
        <v>0</v>
      </c>
      <c r="T28" s="2">
        <f t="shared" si="7"/>
        <v>0</v>
      </c>
      <c r="U28" s="2">
        <f t="shared" si="7"/>
        <v>7.04</v>
      </c>
      <c r="V28" s="2">
        <f t="shared" si="7"/>
        <v>1082.3</v>
      </c>
      <c r="W28" s="2">
        <f t="shared" si="7"/>
        <v>773.5</v>
      </c>
      <c r="X28" s="2">
        <f t="shared" si="7"/>
        <v>0</v>
      </c>
      <c r="Y28" s="2">
        <f t="shared" si="7"/>
        <v>0</v>
      </c>
      <c r="Z28" s="2">
        <f t="shared" si="7"/>
        <v>0</v>
      </c>
      <c r="AA28" s="2">
        <f t="shared" si="7"/>
        <v>0</v>
      </c>
      <c r="AB28" s="2">
        <f t="shared" si="7"/>
        <v>1300</v>
      </c>
      <c r="AC28" s="2">
        <f t="shared" si="7"/>
        <v>0</v>
      </c>
      <c r="AD28" s="2">
        <f t="shared" si="7"/>
        <v>33.9</v>
      </c>
      <c r="AE28" s="2">
        <f t="shared" si="7"/>
        <v>0</v>
      </c>
      <c r="AF28" s="131"/>
      <c r="AG28" s="36"/>
      <c r="AH28" s="36"/>
      <c r="AI28" s="36"/>
    </row>
    <row r="29" spans="1:35" s="12" customFormat="1" ht="19.5" customHeight="1" x14ac:dyDescent="0.3">
      <c r="A29" s="3" t="s">
        <v>13</v>
      </c>
      <c r="B29" s="19"/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31"/>
      <c r="AG29" s="36"/>
      <c r="AH29" s="36"/>
      <c r="AI29" s="36"/>
    </row>
    <row r="30" spans="1:35" s="12" customFormat="1" ht="19.5" customHeight="1" x14ac:dyDescent="0.3">
      <c r="A30" s="3" t="s">
        <v>14</v>
      </c>
      <c r="B30" s="20"/>
      <c r="C30" s="20"/>
      <c r="D30" s="20"/>
      <c r="E30" s="20"/>
      <c r="F30" s="21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31"/>
      <c r="AG30" s="36"/>
      <c r="AH30" s="36"/>
      <c r="AI30" s="36"/>
    </row>
    <row r="31" spans="1:35" s="12" customFormat="1" ht="19.5" customHeight="1" x14ac:dyDescent="0.3">
      <c r="A31" s="3" t="s">
        <v>15</v>
      </c>
      <c r="B31" s="19"/>
      <c r="C31" s="19"/>
      <c r="D31" s="19"/>
      <c r="E31" s="19"/>
      <c r="F31" s="19"/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31"/>
      <c r="AG31" s="36"/>
      <c r="AH31" s="36"/>
      <c r="AI31" s="36"/>
    </row>
    <row r="32" spans="1:35" s="12" customFormat="1" ht="19.5" customHeight="1" x14ac:dyDescent="0.3">
      <c r="A32" s="3" t="s">
        <v>16</v>
      </c>
      <c r="B32" s="20">
        <f>H32+J32+L32+N32+P32+R32+T32+V32+X32+Z32+AB32+AD32</f>
        <v>3500</v>
      </c>
      <c r="C32" s="20">
        <f>H32+J32+L32+N32+P32+R32+T32+V32+X32+Z32+AB32</f>
        <v>3466.1</v>
      </c>
      <c r="D32" s="18">
        <f>E32</f>
        <v>1833.9399999999998</v>
      </c>
      <c r="E32" s="20">
        <f>I32+K32+M32+O32+Q32+S32+U32+W32+Y32+AA32+AC32+AE32</f>
        <v>1833.9399999999998</v>
      </c>
      <c r="F32" s="21">
        <f>E32/B32*100</f>
        <v>52.398285714285706</v>
      </c>
      <c r="G32" s="21">
        <f>E32/C32*100</f>
        <v>52.910764259542418</v>
      </c>
      <c r="H32" s="2"/>
      <c r="I32" s="2"/>
      <c r="J32" s="2">
        <v>408.8</v>
      </c>
      <c r="K32" s="2"/>
      <c r="L32" s="14">
        <v>550</v>
      </c>
      <c r="M32" s="2">
        <v>958.8</v>
      </c>
      <c r="N32" s="14">
        <v>125</v>
      </c>
      <c r="O32" s="14"/>
      <c r="P32" s="14"/>
      <c r="Q32" s="14">
        <v>94.6</v>
      </c>
      <c r="R32" s="14"/>
      <c r="S32" s="14"/>
      <c r="T32" s="14"/>
      <c r="U32" s="14">
        <v>7.04</v>
      </c>
      <c r="V32" s="14">
        <v>1082.3</v>
      </c>
      <c r="W32" s="14">
        <v>773.5</v>
      </c>
      <c r="X32" s="14"/>
      <c r="Y32" s="14"/>
      <c r="Z32" s="14"/>
      <c r="AA32" s="14"/>
      <c r="AB32" s="14">
        <v>1300</v>
      </c>
      <c r="AC32" s="14"/>
      <c r="AD32" s="14">
        <v>33.9</v>
      </c>
      <c r="AE32" s="2"/>
      <c r="AF32" s="132"/>
      <c r="AG32" s="36">
        <f>C32-E32</f>
        <v>1632.16</v>
      </c>
      <c r="AH32" s="36"/>
      <c r="AI32" s="36"/>
    </row>
    <row r="33" spans="1:35" s="12" customFormat="1" ht="55.9" customHeight="1" x14ac:dyDescent="0.3">
      <c r="A33" s="39" t="s">
        <v>51</v>
      </c>
      <c r="B33" s="19"/>
      <c r="C33" s="19"/>
      <c r="D33" s="19"/>
      <c r="E33" s="19"/>
      <c r="F33" s="19"/>
      <c r="G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1"/>
      <c r="AG33" s="36"/>
      <c r="AH33" s="36"/>
      <c r="AI33" s="36"/>
    </row>
    <row r="34" spans="1:35" s="12" customFormat="1" ht="26.25" customHeight="1" x14ac:dyDescent="0.3">
      <c r="A34" s="4" t="s">
        <v>17</v>
      </c>
      <c r="B34" s="30">
        <f>H34+J34+L34+N34+P34+R34+T34+V34+X34+Z34+AB34+AD34</f>
        <v>124938.4</v>
      </c>
      <c r="C34" s="2">
        <f>C35+C36+C37+C38</f>
        <v>82813.899999999994</v>
      </c>
      <c r="D34" s="2">
        <f>D35+D36+D37+D38</f>
        <v>112435.42000000001</v>
      </c>
      <c r="E34" s="2">
        <f>E35+E36+E37+E38</f>
        <v>112435.42000000001</v>
      </c>
      <c r="F34" s="29">
        <f>E34/B34*100</f>
        <v>89.992684394869798</v>
      </c>
      <c r="G34" s="29">
        <f>E34/C34*100</f>
        <v>135.76877794669738</v>
      </c>
      <c r="H34" s="2">
        <f t="shared" ref="H34:AE34" si="8">H35+H36+H37+H38</f>
        <v>13686.5</v>
      </c>
      <c r="I34" s="2">
        <f t="shared" si="8"/>
        <v>5138.3</v>
      </c>
      <c r="J34" s="2">
        <f t="shared" si="8"/>
        <v>14131.2</v>
      </c>
      <c r="K34" s="2">
        <f t="shared" si="8"/>
        <v>13349.4</v>
      </c>
      <c r="L34" s="2">
        <f t="shared" si="8"/>
        <v>11480.3</v>
      </c>
      <c r="M34" s="2">
        <f t="shared" si="8"/>
        <v>9902.2000000000007</v>
      </c>
      <c r="N34" s="2">
        <f t="shared" si="8"/>
        <v>18339</v>
      </c>
      <c r="O34" s="2">
        <f t="shared" si="8"/>
        <v>11457.6</v>
      </c>
      <c r="P34" s="2">
        <f t="shared" si="8"/>
        <v>12646.3</v>
      </c>
      <c r="Q34" s="2">
        <f t="shared" si="8"/>
        <v>13118.3</v>
      </c>
      <c r="R34" s="2">
        <f t="shared" si="8"/>
        <v>7231.2</v>
      </c>
      <c r="S34" s="2">
        <f t="shared" si="8"/>
        <v>14279</v>
      </c>
      <c r="T34" s="2">
        <f t="shared" si="8"/>
        <v>5299.4</v>
      </c>
      <c r="U34" s="2">
        <f t="shared" si="8"/>
        <v>13781.62</v>
      </c>
      <c r="V34" s="2">
        <f t="shared" si="8"/>
        <v>4223.8</v>
      </c>
      <c r="W34" s="2">
        <f t="shared" si="8"/>
        <v>4224.2999999999993</v>
      </c>
      <c r="X34" s="2">
        <f t="shared" si="8"/>
        <v>10704.2</v>
      </c>
      <c r="Y34" s="2">
        <f t="shared" si="8"/>
        <v>6799.5</v>
      </c>
      <c r="Z34" s="2">
        <f t="shared" si="8"/>
        <v>9363.1</v>
      </c>
      <c r="AA34" s="2">
        <f t="shared" si="8"/>
        <v>11777.3</v>
      </c>
      <c r="AB34" s="2">
        <f t="shared" si="8"/>
        <v>8922.4</v>
      </c>
      <c r="AC34" s="2">
        <f t="shared" si="8"/>
        <v>8607.9000000000015</v>
      </c>
      <c r="AD34" s="2">
        <f t="shared" si="8"/>
        <v>8911</v>
      </c>
      <c r="AE34" s="2">
        <f t="shared" si="8"/>
        <v>0</v>
      </c>
      <c r="AF34" s="31"/>
      <c r="AG34" s="36"/>
      <c r="AH34" s="36"/>
      <c r="AI34" s="36"/>
    </row>
    <row r="35" spans="1:35" s="12" customFormat="1" ht="18.75" x14ac:dyDescent="0.3">
      <c r="A35" s="3" t="s">
        <v>13</v>
      </c>
      <c r="B35" s="20"/>
      <c r="C35" s="14"/>
      <c r="D35" s="14"/>
      <c r="E35" s="14"/>
      <c r="F35" s="21"/>
      <c r="G35" s="21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31"/>
      <c r="AG35" s="36"/>
      <c r="AH35" s="36"/>
      <c r="AI35" s="36"/>
    </row>
    <row r="36" spans="1:35" s="12" customFormat="1" ht="18.75" x14ac:dyDescent="0.3">
      <c r="A36" s="3" t="s">
        <v>14</v>
      </c>
      <c r="B36" s="20">
        <f>H36+J36+L36+N36+P36+R36+T36+V36+X36+Z36+AB36+AD36</f>
        <v>124938.4</v>
      </c>
      <c r="C36" s="20">
        <f>H36+J36+L36+N36+P36+R36+T36</f>
        <v>82813.899999999994</v>
      </c>
      <c r="D36" s="14">
        <f>D42+D48+D54+D60</f>
        <v>112435.42000000001</v>
      </c>
      <c r="E36" s="14">
        <f>E42+E48+E54+E60</f>
        <v>112435.42000000001</v>
      </c>
      <c r="F36" s="21">
        <f>E36/B36*100</f>
        <v>89.992684394869798</v>
      </c>
      <c r="G36" s="21">
        <f>E36/C36*100</f>
        <v>135.76877794669738</v>
      </c>
      <c r="H36" s="14">
        <f>H42+H48+H54+H60</f>
        <v>13686.5</v>
      </c>
      <c r="I36" s="14">
        <f t="shared" ref="I36:AE36" si="9">I42+I48+I54+I60</f>
        <v>5138.3</v>
      </c>
      <c r="J36" s="14">
        <f t="shared" si="9"/>
        <v>14131.2</v>
      </c>
      <c r="K36" s="14">
        <f t="shared" si="9"/>
        <v>13349.4</v>
      </c>
      <c r="L36" s="14">
        <f t="shared" si="9"/>
        <v>11480.3</v>
      </c>
      <c r="M36" s="14">
        <f t="shared" si="9"/>
        <v>9902.2000000000007</v>
      </c>
      <c r="N36" s="14">
        <f t="shared" si="9"/>
        <v>18339</v>
      </c>
      <c r="O36" s="14">
        <f t="shared" si="9"/>
        <v>11457.6</v>
      </c>
      <c r="P36" s="14">
        <f t="shared" si="9"/>
        <v>12646.3</v>
      </c>
      <c r="Q36" s="14">
        <f t="shared" si="9"/>
        <v>13118.3</v>
      </c>
      <c r="R36" s="14">
        <f t="shared" si="9"/>
        <v>7231.2</v>
      </c>
      <c r="S36" s="14">
        <f t="shared" si="9"/>
        <v>14279</v>
      </c>
      <c r="T36" s="14">
        <f t="shared" si="9"/>
        <v>5299.4</v>
      </c>
      <c r="U36" s="14">
        <f t="shared" si="9"/>
        <v>13781.62</v>
      </c>
      <c r="V36" s="14">
        <f t="shared" si="9"/>
        <v>4223.8</v>
      </c>
      <c r="W36" s="14">
        <f t="shared" si="9"/>
        <v>4224.2999999999993</v>
      </c>
      <c r="X36" s="14">
        <f t="shared" si="9"/>
        <v>10704.2</v>
      </c>
      <c r="Y36" s="14">
        <f t="shared" si="9"/>
        <v>6799.5</v>
      </c>
      <c r="Z36" s="14">
        <f t="shared" si="9"/>
        <v>9363.1</v>
      </c>
      <c r="AA36" s="14">
        <f t="shared" si="9"/>
        <v>11777.3</v>
      </c>
      <c r="AB36" s="14">
        <f t="shared" si="9"/>
        <v>8922.4</v>
      </c>
      <c r="AC36" s="14">
        <f t="shared" si="9"/>
        <v>8607.9000000000015</v>
      </c>
      <c r="AD36" s="14">
        <f t="shared" si="9"/>
        <v>8911</v>
      </c>
      <c r="AE36" s="14">
        <f t="shared" si="9"/>
        <v>0</v>
      </c>
      <c r="AF36" s="31"/>
      <c r="AG36" s="36"/>
      <c r="AH36" s="36"/>
      <c r="AI36" s="36"/>
    </row>
    <row r="37" spans="1:35" s="12" customFormat="1" ht="18.75" x14ac:dyDescent="0.3">
      <c r="A37" s="3" t="s">
        <v>15</v>
      </c>
      <c r="B37" s="19"/>
      <c r="C37" s="19"/>
      <c r="D37" s="19"/>
      <c r="E37" s="19"/>
      <c r="F37" s="19"/>
      <c r="G37" s="1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31"/>
      <c r="AG37" s="36"/>
      <c r="AH37" s="36"/>
      <c r="AI37" s="36"/>
    </row>
    <row r="38" spans="1:35" s="12" customFormat="1" ht="18.75" x14ac:dyDescent="0.3">
      <c r="A38" s="3" t="s">
        <v>16</v>
      </c>
      <c r="B38" s="19"/>
      <c r="C38" s="19"/>
      <c r="D38" s="19"/>
      <c r="E38" s="19"/>
      <c r="F38" s="19"/>
      <c r="G38" s="1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31"/>
      <c r="AG38" s="36"/>
      <c r="AH38" s="36"/>
      <c r="AI38" s="36"/>
    </row>
    <row r="39" spans="1:35" s="12" customFormat="1" ht="120" customHeight="1" x14ac:dyDescent="0.3">
      <c r="A39" s="3" t="s">
        <v>31</v>
      </c>
      <c r="B39" s="22"/>
      <c r="C39" s="22"/>
      <c r="D39" s="22"/>
      <c r="E39" s="22"/>
      <c r="F39" s="22"/>
      <c r="G39" s="2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01" t="s">
        <v>134</v>
      </c>
      <c r="AG39" s="36"/>
      <c r="AH39" s="36"/>
      <c r="AI39" s="36"/>
    </row>
    <row r="40" spans="1:35" s="12" customFormat="1" ht="24" customHeight="1" x14ac:dyDescent="0.3">
      <c r="A40" s="4" t="s">
        <v>17</v>
      </c>
      <c r="B40" s="30">
        <f>H40+J40+L40+N40+P40+R40+T40+V40+X40+Z40+AB40+AD40</f>
        <v>72484.7</v>
      </c>
      <c r="C40" s="30">
        <f>C41+C42+C43+C44</f>
        <v>69620.5</v>
      </c>
      <c r="D40" s="30">
        <f>D41+D42+D43+D44</f>
        <v>69620.52</v>
      </c>
      <c r="E40" s="30">
        <f>E41+E42+E43+E44</f>
        <v>69620.52</v>
      </c>
      <c r="F40" s="29">
        <f>E40/B40*100</f>
        <v>96.048573009200567</v>
      </c>
      <c r="G40" s="29">
        <f>E40/C40*100</f>
        <v>100.00002872717089</v>
      </c>
      <c r="H40" s="2">
        <f t="shared" ref="H40:AE40" si="10">H41+H42+H43+H44</f>
        <v>8135.2</v>
      </c>
      <c r="I40" s="2">
        <f t="shared" si="10"/>
        <v>1286.5</v>
      </c>
      <c r="J40" s="2">
        <f t="shared" si="10"/>
        <v>8439.1</v>
      </c>
      <c r="K40" s="2">
        <f t="shared" si="10"/>
        <v>7888.2</v>
      </c>
      <c r="L40" s="2">
        <f t="shared" si="10"/>
        <v>5894.9</v>
      </c>
      <c r="M40" s="2">
        <f t="shared" si="10"/>
        <v>4453.2</v>
      </c>
      <c r="N40" s="2">
        <f t="shared" si="10"/>
        <v>12787.8</v>
      </c>
      <c r="O40" s="2">
        <f t="shared" si="10"/>
        <v>5989.8</v>
      </c>
      <c r="P40" s="2">
        <f t="shared" si="10"/>
        <v>7095.1</v>
      </c>
      <c r="Q40" s="2">
        <f t="shared" si="10"/>
        <v>7666.6</v>
      </c>
      <c r="R40" s="2">
        <f t="shared" si="10"/>
        <v>7231.2</v>
      </c>
      <c r="S40" s="2">
        <f t="shared" si="10"/>
        <v>13187.7</v>
      </c>
      <c r="T40" s="2">
        <f t="shared" si="10"/>
        <v>5299.4</v>
      </c>
      <c r="U40" s="2">
        <f t="shared" si="10"/>
        <v>13781.62</v>
      </c>
      <c r="V40" s="2">
        <f t="shared" si="10"/>
        <v>4223.8</v>
      </c>
      <c r="W40" s="2">
        <f t="shared" si="10"/>
        <v>4223.8999999999996</v>
      </c>
      <c r="X40" s="2">
        <f t="shared" si="10"/>
        <v>4557.3</v>
      </c>
      <c r="Y40" s="2">
        <f t="shared" si="10"/>
        <v>3297.5</v>
      </c>
      <c r="Z40" s="2">
        <f t="shared" si="10"/>
        <v>3179.4</v>
      </c>
      <c r="AA40" s="2">
        <f t="shared" si="10"/>
        <v>5068.2</v>
      </c>
      <c r="AB40" s="2">
        <f t="shared" si="10"/>
        <v>2777.3</v>
      </c>
      <c r="AC40" s="2">
        <f t="shared" si="10"/>
        <v>2777.3</v>
      </c>
      <c r="AD40" s="2">
        <f t="shared" si="10"/>
        <v>2864.2</v>
      </c>
      <c r="AE40" s="2">
        <f t="shared" si="10"/>
        <v>0</v>
      </c>
      <c r="AF40" s="102"/>
      <c r="AG40" s="36"/>
      <c r="AH40" s="36"/>
      <c r="AI40" s="36"/>
    </row>
    <row r="41" spans="1:35" s="12" customFormat="1" ht="22.15" customHeight="1" x14ac:dyDescent="0.3">
      <c r="A41" s="3" t="s">
        <v>13</v>
      </c>
      <c r="B41" s="20"/>
      <c r="C41" s="20"/>
      <c r="D41" s="20"/>
      <c r="E41" s="20"/>
      <c r="F41" s="21"/>
      <c r="G41" s="2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02"/>
      <c r="AG41" s="36"/>
      <c r="AH41" s="36"/>
      <c r="AI41" s="36"/>
    </row>
    <row r="42" spans="1:35" s="12" customFormat="1" ht="18.75" x14ac:dyDescent="0.3">
      <c r="A42" s="3" t="s">
        <v>14</v>
      </c>
      <c r="B42" s="20">
        <f>H42+J42+L42+N42+P42+R42+T42+V42+X42+Z42+AB42+AD42</f>
        <v>72484.7</v>
      </c>
      <c r="C42" s="20">
        <f>H42+J42+L42+N42+P42+R42+T42+V42+X42+Z42+AB42</f>
        <v>69620.5</v>
      </c>
      <c r="D42" s="18">
        <f>E42</f>
        <v>69620.52</v>
      </c>
      <c r="E42" s="20">
        <f>I42+K42+M42+O42+Q42+S42+U42+W42+Y42+AA42+AC42+AE42</f>
        <v>69620.52</v>
      </c>
      <c r="F42" s="21">
        <f>E42/B42*100</f>
        <v>96.048573009200567</v>
      </c>
      <c r="G42" s="21">
        <f>E42/C42*100</f>
        <v>100.00002872717089</v>
      </c>
      <c r="H42" s="14">
        <v>8135.2</v>
      </c>
      <c r="I42" s="14">
        <v>1286.5</v>
      </c>
      <c r="J42" s="14">
        <v>8439.1</v>
      </c>
      <c r="K42" s="14">
        <v>7888.2</v>
      </c>
      <c r="L42" s="14">
        <v>5894.9</v>
      </c>
      <c r="M42" s="14">
        <v>4453.2</v>
      </c>
      <c r="N42" s="14">
        <v>12787.8</v>
      </c>
      <c r="O42" s="14">
        <v>5989.8</v>
      </c>
      <c r="P42" s="14">
        <v>7095.1</v>
      </c>
      <c r="Q42" s="14">
        <v>7666.6</v>
      </c>
      <c r="R42" s="14">
        <v>7231.2</v>
      </c>
      <c r="S42" s="14">
        <v>13187.7</v>
      </c>
      <c r="T42" s="14">
        <v>5299.4</v>
      </c>
      <c r="U42" s="14">
        <v>13781.62</v>
      </c>
      <c r="V42" s="14">
        <v>4223.8</v>
      </c>
      <c r="W42" s="14">
        <v>4223.8999999999996</v>
      </c>
      <c r="X42" s="14">
        <v>4557.3</v>
      </c>
      <c r="Y42" s="14">
        <v>3297.5</v>
      </c>
      <c r="Z42" s="14">
        <v>3179.4</v>
      </c>
      <c r="AA42" s="14">
        <v>5068.2</v>
      </c>
      <c r="AB42" s="14">
        <v>2777.3</v>
      </c>
      <c r="AC42" s="14">
        <v>2777.3</v>
      </c>
      <c r="AD42" s="14">
        <v>2864.2</v>
      </c>
      <c r="AE42" s="14"/>
      <c r="AF42" s="102"/>
      <c r="AG42" s="36">
        <f>C42-E42</f>
        <v>-2.0000000004074536E-2</v>
      </c>
      <c r="AH42" s="36"/>
      <c r="AI42" s="36"/>
    </row>
    <row r="43" spans="1:35" s="12" customFormat="1" ht="18.75" x14ac:dyDescent="0.3">
      <c r="A43" s="3" t="s">
        <v>15</v>
      </c>
      <c r="B43" s="19"/>
      <c r="C43" s="20"/>
      <c r="D43" s="19"/>
      <c r="E43" s="19"/>
      <c r="F43" s="19"/>
      <c r="G43" s="1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02"/>
      <c r="AG43" s="36"/>
      <c r="AH43" s="36"/>
      <c r="AI43" s="36"/>
    </row>
    <row r="44" spans="1:35" s="12" customFormat="1" ht="18.75" x14ac:dyDescent="0.3">
      <c r="A44" s="3" t="s">
        <v>16</v>
      </c>
      <c r="B44" s="19"/>
      <c r="C44" s="20"/>
      <c r="D44" s="19"/>
      <c r="E44" s="19"/>
      <c r="F44" s="19"/>
      <c r="G44" s="1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03"/>
      <c r="AG44" s="36"/>
      <c r="AH44" s="36"/>
      <c r="AI44" s="36"/>
    </row>
    <row r="45" spans="1:35" s="12" customFormat="1" ht="81" customHeight="1" x14ac:dyDescent="0.3">
      <c r="A45" s="3" t="s">
        <v>111</v>
      </c>
      <c r="B45" s="22"/>
      <c r="C45" s="22"/>
      <c r="D45" s="22"/>
      <c r="E45" s="22"/>
      <c r="F45" s="21"/>
      <c r="G45" s="2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01" t="s">
        <v>135</v>
      </c>
      <c r="AG45" s="36"/>
      <c r="AH45" s="36"/>
      <c r="AI45" s="36"/>
    </row>
    <row r="46" spans="1:35" s="12" customFormat="1" ht="24.6" customHeight="1" x14ac:dyDescent="0.3">
      <c r="A46" s="4" t="s">
        <v>17</v>
      </c>
      <c r="B46" s="17">
        <f>H46+J46+L46+N46+P46+R46+T46+V46+X46+Z46+AB46+AD46</f>
        <v>340</v>
      </c>
      <c r="C46" s="30">
        <f>C47+C48+C49+C50</f>
        <v>340</v>
      </c>
      <c r="D46" s="30">
        <f>D47+D48+D49+D50</f>
        <v>285.30000000000007</v>
      </c>
      <c r="E46" s="30">
        <f>E47+E48+E49+E50</f>
        <v>285.30000000000007</v>
      </c>
      <c r="F46" s="29">
        <f>E46/B46*100</f>
        <v>83.911764705882376</v>
      </c>
      <c r="G46" s="29">
        <f>E46/C46*100</f>
        <v>83.911764705882376</v>
      </c>
      <c r="H46" s="2">
        <f t="shared" ref="H46:AE46" si="11">H47+H48+H49+H50</f>
        <v>0</v>
      </c>
      <c r="I46" s="2">
        <f t="shared" si="11"/>
        <v>0</v>
      </c>
      <c r="J46" s="2">
        <f t="shared" si="11"/>
        <v>140.9</v>
      </c>
      <c r="K46" s="2">
        <f t="shared" si="11"/>
        <v>121.2</v>
      </c>
      <c r="L46" s="2">
        <f t="shared" si="11"/>
        <v>34.1</v>
      </c>
      <c r="M46" s="2">
        <f t="shared" si="11"/>
        <v>29.8</v>
      </c>
      <c r="N46" s="2">
        <f t="shared" si="11"/>
        <v>0</v>
      </c>
      <c r="O46" s="2">
        <f t="shared" si="11"/>
        <v>1.8</v>
      </c>
      <c r="P46" s="2">
        <f t="shared" si="11"/>
        <v>0</v>
      </c>
      <c r="Q46" s="2">
        <f t="shared" si="11"/>
        <v>3</v>
      </c>
      <c r="R46" s="2">
        <f t="shared" si="11"/>
        <v>0</v>
      </c>
      <c r="S46" s="2">
        <f t="shared" si="11"/>
        <v>0</v>
      </c>
      <c r="T46" s="2">
        <f t="shared" si="11"/>
        <v>0</v>
      </c>
      <c r="U46" s="2">
        <f t="shared" si="11"/>
        <v>0</v>
      </c>
      <c r="V46" s="2">
        <f t="shared" si="11"/>
        <v>0</v>
      </c>
      <c r="W46" s="2">
        <f t="shared" si="11"/>
        <v>0.4</v>
      </c>
      <c r="X46" s="2">
        <f t="shared" si="11"/>
        <v>100</v>
      </c>
      <c r="Y46" s="2">
        <f t="shared" si="11"/>
        <v>100</v>
      </c>
      <c r="Z46" s="2">
        <f t="shared" si="11"/>
        <v>51.8</v>
      </c>
      <c r="AA46" s="2">
        <f t="shared" si="11"/>
        <v>29.1</v>
      </c>
      <c r="AB46" s="2">
        <f t="shared" si="11"/>
        <v>13.2</v>
      </c>
      <c r="AC46" s="2">
        <f t="shared" si="11"/>
        <v>0</v>
      </c>
      <c r="AD46" s="2">
        <f t="shared" si="11"/>
        <v>0</v>
      </c>
      <c r="AE46" s="2">
        <f t="shared" si="11"/>
        <v>0</v>
      </c>
      <c r="AF46" s="102"/>
      <c r="AG46" s="36"/>
      <c r="AH46" s="36"/>
      <c r="AI46" s="36"/>
    </row>
    <row r="47" spans="1:35" s="12" customFormat="1" ht="18.75" x14ac:dyDescent="0.3">
      <c r="A47" s="3" t="s">
        <v>13</v>
      </c>
      <c r="B47" s="19"/>
      <c r="C47" s="19"/>
      <c r="D47" s="19"/>
      <c r="E47" s="19"/>
      <c r="F47" s="19"/>
      <c r="G47" s="1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02"/>
      <c r="AG47" s="36"/>
      <c r="AH47" s="36"/>
      <c r="AI47" s="36"/>
    </row>
    <row r="48" spans="1:35" s="12" customFormat="1" ht="20.45" customHeight="1" x14ac:dyDescent="0.3">
      <c r="A48" s="3" t="s">
        <v>14</v>
      </c>
      <c r="B48" s="20">
        <f>H48+J48+L48+N48+P48+R48+T48+V48+X48+Z48+AB48+AD48</f>
        <v>340</v>
      </c>
      <c r="C48" s="20">
        <f>H48+J48+L48+N48+P48+R48+T48+V48+X48+Z48+AB48</f>
        <v>340</v>
      </c>
      <c r="D48" s="18">
        <f>E48</f>
        <v>285.30000000000007</v>
      </c>
      <c r="E48" s="20">
        <f>I48+K48+M48+O48+Q48+S48+U48+W48+Y48+AA48+AC48+AE48</f>
        <v>285.30000000000007</v>
      </c>
      <c r="F48" s="21">
        <f>E48/B48*100</f>
        <v>83.911764705882376</v>
      </c>
      <c r="G48" s="21">
        <f>E48/C48*100</f>
        <v>83.911764705882376</v>
      </c>
      <c r="H48" s="2"/>
      <c r="I48" s="2"/>
      <c r="J48" s="14">
        <v>140.9</v>
      </c>
      <c r="K48" s="14">
        <v>121.2</v>
      </c>
      <c r="L48" s="14">
        <v>34.1</v>
      </c>
      <c r="M48" s="14">
        <v>29.8</v>
      </c>
      <c r="N48" s="14"/>
      <c r="O48" s="14">
        <v>1.8</v>
      </c>
      <c r="P48" s="14"/>
      <c r="Q48" s="14">
        <v>3</v>
      </c>
      <c r="R48" s="14"/>
      <c r="S48" s="14"/>
      <c r="T48" s="14"/>
      <c r="U48" s="14"/>
      <c r="V48" s="14"/>
      <c r="W48" s="14">
        <v>0.4</v>
      </c>
      <c r="X48" s="14">
        <v>100</v>
      </c>
      <c r="Y48" s="14">
        <v>100</v>
      </c>
      <c r="Z48" s="14">
        <v>51.8</v>
      </c>
      <c r="AA48" s="14">
        <v>29.1</v>
      </c>
      <c r="AB48" s="14">
        <v>13.2</v>
      </c>
      <c r="AC48" s="14"/>
      <c r="AD48" s="14"/>
      <c r="AE48" s="14"/>
      <c r="AF48" s="102"/>
      <c r="AG48" s="36">
        <f>C48-E48</f>
        <v>54.699999999999932</v>
      </c>
      <c r="AH48" s="36"/>
      <c r="AI48" s="36"/>
    </row>
    <row r="49" spans="1:35" s="12" customFormat="1" ht="21.6" customHeight="1" x14ac:dyDescent="0.3">
      <c r="A49" s="3" t="s">
        <v>15</v>
      </c>
      <c r="B49" s="19"/>
      <c r="C49" s="19"/>
      <c r="D49" s="19"/>
      <c r="E49" s="19"/>
      <c r="F49" s="19"/>
      <c r="G49" s="1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02"/>
      <c r="AG49" s="36"/>
      <c r="AH49" s="36"/>
      <c r="AI49" s="36"/>
    </row>
    <row r="50" spans="1:35" s="12" customFormat="1" ht="23.45" customHeight="1" x14ac:dyDescent="0.3">
      <c r="A50" s="3" t="s">
        <v>16</v>
      </c>
      <c r="B50" s="19"/>
      <c r="C50" s="19"/>
      <c r="D50" s="19"/>
      <c r="E50" s="19"/>
      <c r="F50" s="19"/>
      <c r="G50" s="1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03"/>
      <c r="AG50" s="36"/>
      <c r="AH50" s="36"/>
      <c r="AI50" s="36"/>
    </row>
    <row r="51" spans="1:35" s="12" customFormat="1" ht="124.9" customHeight="1" x14ac:dyDescent="0.2">
      <c r="A51" s="52" t="s">
        <v>112</v>
      </c>
      <c r="B51" s="22"/>
      <c r="C51" s="22"/>
      <c r="D51" s="22"/>
      <c r="E51" s="22"/>
      <c r="F51" s="21"/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01" t="s">
        <v>47</v>
      </c>
      <c r="AG51" s="36"/>
      <c r="AH51" s="36"/>
      <c r="AI51" s="36"/>
    </row>
    <row r="52" spans="1:35" s="12" customFormat="1" ht="22.15" customHeight="1" x14ac:dyDescent="0.3">
      <c r="A52" s="4" t="s">
        <v>17</v>
      </c>
      <c r="B52" s="17">
        <f>H52+J52+L52+N52+P52+R52+T52+V52+X52+Z52+AB52+AD52</f>
        <v>170</v>
      </c>
      <c r="C52" s="30">
        <f>C53+C54+C55+C56</f>
        <v>170</v>
      </c>
      <c r="D52" s="30">
        <f>D53+D54+D55+D56</f>
        <v>170</v>
      </c>
      <c r="E52" s="30">
        <f>E53+E54+E55+E56</f>
        <v>170</v>
      </c>
      <c r="F52" s="29">
        <f>E52/B52*100</f>
        <v>100</v>
      </c>
      <c r="G52" s="21">
        <f>E52/C52*100</f>
        <v>100</v>
      </c>
      <c r="H52" s="2">
        <f t="shared" ref="H52:AE52" si="12">H53+H54+H55+H56</f>
        <v>0</v>
      </c>
      <c r="I52" s="2">
        <f t="shared" si="12"/>
        <v>0</v>
      </c>
      <c r="J52" s="2">
        <f t="shared" si="12"/>
        <v>0</v>
      </c>
      <c r="K52" s="2">
        <f t="shared" si="12"/>
        <v>0</v>
      </c>
      <c r="L52" s="2">
        <f t="shared" si="12"/>
        <v>0</v>
      </c>
      <c r="M52" s="2">
        <f t="shared" si="12"/>
        <v>0</v>
      </c>
      <c r="N52" s="2">
        <f t="shared" si="12"/>
        <v>0</v>
      </c>
      <c r="O52" s="2">
        <f t="shared" si="12"/>
        <v>0</v>
      </c>
      <c r="P52" s="2">
        <f t="shared" si="12"/>
        <v>0</v>
      </c>
      <c r="Q52" s="2">
        <f t="shared" si="12"/>
        <v>0</v>
      </c>
      <c r="R52" s="2">
        <f t="shared" si="12"/>
        <v>0</v>
      </c>
      <c r="S52" s="2">
        <f t="shared" si="12"/>
        <v>0</v>
      </c>
      <c r="T52" s="2">
        <f t="shared" si="12"/>
        <v>0</v>
      </c>
      <c r="U52" s="2">
        <f t="shared" si="12"/>
        <v>0</v>
      </c>
      <c r="V52" s="2">
        <f t="shared" si="12"/>
        <v>0</v>
      </c>
      <c r="W52" s="2">
        <f t="shared" si="12"/>
        <v>0</v>
      </c>
      <c r="X52" s="2">
        <f t="shared" si="12"/>
        <v>0</v>
      </c>
      <c r="Y52" s="2">
        <f t="shared" si="12"/>
        <v>0</v>
      </c>
      <c r="Z52" s="2">
        <f t="shared" si="12"/>
        <v>85</v>
      </c>
      <c r="AA52" s="2">
        <f t="shared" si="12"/>
        <v>85</v>
      </c>
      <c r="AB52" s="2">
        <f t="shared" si="12"/>
        <v>85</v>
      </c>
      <c r="AC52" s="2">
        <f t="shared" si="12"/>
        <v>85</v>
      </c>
      <c r="AD52" s="2">
        <f t="shared" si="12"/>
        <v>0</v>
      </c>
      <c r="AE52" s="2">
        <f t="shared" si="12"/>
        <v>0</v>
      </c>
      <c r="AF52" s="102"/>
      <c r="AG52" s="36"/>
      <c r="AH52" s="36"/>
      <c r="AI52" s="36"/>
    </row>
    <row r="53" spans="1:35" s="12" customFormat="1" ht="18.75" x14ac:dyDescent="0.3">
      <c r="A53" s="3" t="s">
        <v>13</v>
      </c>
      <c r="B53" s="19"/>
      <c r="C53" s="19"/>
      <c r="D53" s="19"/>
      <c r="E53" s="19"/>
      <c r="F53" s="19"/>
      <c r="G53" s="1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02"/>
      <c r="AG53" s="36"/>
      <c r="AH53" s="36"/>
      <c r="AI53" s="36"/>
    </row>
    <row r="54" spans="1:35" s="12" customFormat="1" ht="21.6" customHeight="1" x14ac:dyDescent="0.3">
      <c r="A54" s="3" t="s">
        <v>14</v>
      </c>
      <c r="B54" s="20">
        <f>H54+J54+L54+N54+P54+R54+T54+V54+X54+Z54+AB54+AD54</f>
        <v>170</v>
      </c>
      <c r="C54" s="20">
        <f>H54+J54+L54+N54+P54+R54+T54+V54+X54+Z54+AB54</f>
        <v>170</v>
      </c>
      <c r="D54" s="18">
        <v>170</v>
      </c>
      <c r="E54" s="20">
        <f>I54+K54+M54+O54+Q54+S54+U54+W54+Y54+AA54+AC54+AE54</f>
        <v>170</v>
      </c>
      <c r="F54" s="21">
        <f>E54/B54*100</f>
        <v>100</v>
      </c>
      <c r="G54" s="21">
        <f>E54/C54*100</f>
        <v>100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4"/>
      <c r="Y54" s="14"/>
      <c r="Z54" s="14">
        <v>85</v>
      </c>
      <c r="AA54" s="2">
        <v>85</v>
      </c>
      <c r="AB54" s="2">
        <v>85</v>
      </c>
      <c r="AC54" s="2">
        <v>85</v>
      </c>
      <c r="AD54" s="2"/>
      <c r="AE54" s="2"/>
      <c r="AF54" s="102"/>
      <c r="AG54" s="36"/>
      <c r="AH54" s="36"/>
      <c r="AI54" s="36"/>
    </row>
    <row r="55" spans="1:35" s="12" customFormat="1" ht="21.6" customHeight="1" x14ac:dyDescent="0.3">
      <c r="A55" s="3" t="s">
        <v>15</v>
      </c>
      <c r="B55" s="19"/>
      <c r="C55" s="19"/>
      <c r="D55" s="19"/>
      <c r="E55" s="19"/>
      <c r="F55" s="19"/>
      <c r="G55" s="1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02"/>
      <c r="AG55" s="36"/>
      <c r="AH55" s="36"/>
      <c r="AI55" s="36"/>
    </row>
    <row r="56" spans="1:35" s="12" customFormat="1" ht="19.899999999999999" customHeight="1" x14ac:dyDescent="0.3">
      <c r="A56" s="3" t="s">
        <v>16</v>
      </c>
      <c r="B56" s="19"/>
      <c r="C56" s="19"/>
      <c r="D56" s="19"/>
      <c r="E56" s="19"/>
      <c r="F56" s="19"/>
      <c r="G56" s="1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03"/>
      <c r="AG56" s="36"/>
      <c r="AH56" s="36"/>
      <c r="AI56" s="36"/>
    </row>
    <row r="57" spans="1:35" s="12" customFormat="1" ht="68.25" customHeight="1" x14ac:dyDescent="0.3">
      <c r="A57" s="3" t="s">
        <v>113</v>
      </c>
      <c r="B57" s="22"/>
      <c r="C57" s="22"/>
      <c r="D57" s="22"/>
      <c r="E57" s="22"/>
      <c r="F57" s="21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01" t="s">
        <v>136</v>
      </c>
      <c r="AG57" s="36"/>
      <c r="AH57" s="36"/>
      <c r="AI57" s="36"/>
    </row>
    <row r="58" spans="1:35" s="12" customFormat="1" ht="21.75" customHeight="1" x14ac:dyDescent="0.3">
      <c r="A58" s="4" t="s">
        <v>17</v>
      </c>
      <c r="B58" s="17">
        <f>H58+J58+L58+N58+P58+R58+T58+V58+X58+Z58+AB58+AD58</f>
        <v>51943.700000000004</v>
      </c>
      <c r="C58" s="30">
        <f>C59+C60+C61+C62</f>
        <v>45896.9</v>
      </c>
      <c r="D58" s="30">
        <f>D59+D60+D61+D62</f>
        <v>42359.6</v>
      </c>
      <c r="E58" s="30">
        <f>E59+E60+E61+E62</f>
        <v>42359.6</v>
      </c>
      <c r="F58" s="29">
        <f>E58/B58*100</f>
        <v>81.549061772649992</v>
      </c>
      <c r="G58" s="21">
        <f>E58/C58*100</f>
        <v>92.292943532133975</v>
      </c>
      <c r="H58" s="2">
        <f t="shared" ref="H58:AE58" si="13">H59+H60+H61+H62</f>
        <v>5551.3</v>
      </c>
      <c r="I58" s="2">
        <f t="shared" si="13"/>
        <v>3851.8</v>
      </c>
      <c r="J58" s="2">
        <f t="shared" si="13"/>
        <v>5551.2</v>
      </c>
      <c r="K58" s="2">
        <f t="shared" si="13"/>
        <v>5340</v>
      </c>
      <c r="L58" s="2">
        <f t="shared" si="13"/>
        <v>5551.3</v>
      </c>
      <c r="M58" s="2">
        <f t="shared" si="13"/>
        <v>5419.2</v>
      </c>
      <c r="N58" s="2">
        <f t="shared" si="13"/>
        <v>5551.2</v>
      </c>
      <c r="O58" s="2">
        <f t="shared" si="13"/>
        <v>5466</v>
      </c>
      <c r="P58" s="2">
        <f t="shared" si="13"/>
        <v>5551.2</v>
      </c>
      <c r="Q58" s="2">
        <f t="shared" si="13"/>
        <v>5448.7</v>
      </c>
      <c r="R58" s="2">
        <f t="shared" si="13"/>
        <v>0</v>
      </c>
      <c r="S58" s="2">
        <f t="shared" si="13"/>
        <v>1091.3</v>
      </c>
      <c r="T58" s="2">
        <f t="shared" si="13"/>
        <v>0</v>
      </c>
      <c r="U58" s="2">
        <f t="shared" si="13"/>
        <v>0</v>
      </c>
      <c r="V58" s="2">
        <f t="shared" si="13"/>
        <v>0</v>
      </c>
      <c r="W58" s="2">
        <f t="shared" si="13"/>
        <v>0</v>
      </c>
      <c r="X58" s="2">
        <f t="shared" si="13"/>
        <v>6046.9</v>
      </c>
      <c r="Y58" s="2">
        <f t="shared" si="13"/>
        <v>3402</v>
      </c>
      <c r="Z58" s="2">
        <f t="shared" si="13"/>
        <v>6046.9</v>
      </c>
      <c r="AA58" s="2">
        <f t="shared" si="13"/>
        <v>6595</v>
      </c>
      <c r="AB58" s="2">
        <f t="shared" si="13"/>
        <v>6046.9</v>
      </c>
      <c r="AC58" s="2">
        <f t="shared" si="13"/>
        <v>5745.6</v>
      </c>
      <c r="AD58" s="2">
        <f t="shared" si="13"/>
        <v>6046.8</v>
      </c>
      <c r="AE58" s="2">
        <f t="shared" si="13"/>
        <v>0</v>
      </c>
      <c r="AF58" s="102"/>
      <c r="AG58" s="36"/>
      <c r="AH58" s="36"/>
      <c r="AI58" s="36"/>
    </row>
    <row r="59" spans="1:35" s="12" customFormat="1" ht="29.25" customHeight="1" x14ac:dyDescent="0.3">
      <c r="A59" s="3" t="s">
        <v>13</v>
      </c>
      <c r="B59" s="19"/>
      <c r="C59" s="19"/>
      <c r="D59" s="19"/>
      <c r="E59" s="19"/>
      <c r="F59" s="19"/>
      <c r="G59" s="1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02"/>
      <c r="AG59" s="36"/>
      <c r="AH59" s="36"/>
      <c r="AI59" s="36"/>
    </row>
    <row r="60" spans="1:35" s="11" customFormat="1" ht="66" customHeight="1" x14ac:dyDescent="0.3">
      <c r="A60" s="3" t="s">
        <v>14</v>
      </c>
      <c r="B60" s="20">
        <f>H60+J60+L60+N60+P60+R60+T60+V60+X60+Z60+AB60+AD60</f>
        <v>51943.700000000004</v>
      </c>
      <c r="C60" s="20">
        <f>H60+J60+L60+N60+P60+R60+T60+V60+X60+Z60+AB60</f>
        <v>45896.9</v>
      </c>
      <c r="D60" s="18">
        <f>E60</f>
        <v>42359.6</v>
      </c>
      <c r="E60" s="20">
        <f>I60+K60+M60+O60+Q60+S60+U60+W60+Y60+AA60+AC60+AE60</f>
        <v>42359.6</v>
      </c>
      <c r="F60" s="21">
        <f>E60/B60*100</f>
        <v>81.549061772649992</v>
      </c>
      <c r="G60" s="21">
        <f>E60/C60*100</f>
        <v>92.292943532133975</v>
      </c>
      <c r="H60" s="14">
        <v>5551.3</v>
      </c>
      <c r="I60" s="14">
        <v>3851.8</v>
      </c>
      <c r="J60" s="14">
        <v>5551.2</v>
      </c>
      <c r="K60" s="14">
        <v>5340</v>
      </c>
      <c r="L60" s="14">
        <v>5551.3</v>
      </c>
      <c r="M60" s="14">
        <v>5419.2</v>
      </c>
      <c r="N60" s="14">
        <v>5551.2</v>
      </c>
      <c r="O60" s="14">
        <v>5466</v>
      </c>
      <c r="P60" s="14">
        <v>5551.2</v>
      </c>
      <c r="Q60" s="14">
        <v>5448.7</v>
      </c>
      <c r="R60" s="14"/>
      <c r="S60" s="14">
        <v>1091.3</v>
      </c>
      <c r="T60" s="14"/>
      <c r="U60" s="14"/>
      <c r="V60" s="14"/>
      <c r="W60" s="14"/>
      <c r="X60" s="14">
        <f>5551.2+495.7</f>
        <v>6046.9</v>
      </c>
      <c r="Y60" s="14">
        <v>3402</v>
      </c>
      <c r="Z60" s="14">
        <f>5551.2+495.7</f>
        <v>6046.9</v>
      </c>
      <c r="AA60" s="14">
        <v>6595</v>
      </c>
      <c r="AB60" s="14">
        <f>5551.2+495.7</f>
        <v>6046.9</v>
      </c>
      <c r="AC60" s="14">
        <v>5745.6</v>
      </c>
      <c r="AD60" s="14">
        <f>5551.3+495.5</f>
        <v>6046.8</v>
      </c>
      <c r="AE60" s="14"/>
      <c r="AF60" s="102"/>
      <c r="AG60" s="36">
        <f>C60-E60</f>
        <v>3537.3000000000029</v>
      </c>
      <c r="AH60" s="53"/>
      <c r="AI60" s="53"/>
    </row>
    <row r="61" spans="1:35" s="12" customFormat="1" ht="21.75" customHeight="1" x14ac:dyDescent="0.3">
      <c r="A61" s="3" t="s">
        <v>15</v>
      </c>
      <c r="B61" s="19"/>
      <c r="C61" s="19"/>
      <c r="D61" s="19"/>
      <c r="E61" s="19"/>
      <c r="F61" s="19"/>
      <c r="G61" s="1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02"/>
      <c r="AG61" s="36"/>
      <c r="AH61" s="36"/>
      <c r="AI61" s="36"/>
    </row>
    <row r="62" spans="1:35" s="12" customFormat="1" ht="36.75" customHeight="1" x14ac:dyDescent="0.3">
      <c r="A62" s="3" t="s">
        <v>16</v>
      </c>
      <c r="B62" s="19"/>
      <c r="C62" s="19"/>
      <c r="D62" s="19"/>
      <c r="E62" s="19"/>
      <c r="F62" s="19"/>
      <c r="G62" s="1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03"/>
      <c r="AG62" s="36"/>
      <c r="AH62" s="36"/>
      <c r="AI62" s="36"/>
    </row>
    <row r="63" spans="1:35" s="12" customFormat="1" ht="112.5" customHeight="1" x14ac:dyDescent="0.3">
      <c r="A63" s="4" t="s">
        <v>52</v>
      </c>
      <c r="B63" s="19"/>
      <c r="C63" s="19"/>
      <c r="D63" s="19"/>
      <c r="E63" s="19"/>
      <c r="F63" s="19"/>
      <c r="G63" s="1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01" t="s">
        <v>104</v>
      </c>
      <c r="AG63" s="36"/>
      <c r="AH63" s="36"/>
      <c r="AI63" s="36"/>
    </row>
    <row r="64" spans="1:35" s="12" customFormat="1" ht="18.75" x14ac:dyDescent="0.3">
      <c r="A64" s="4" t="s">
        <v>17</v>
      </c>
      <c r="B64" s="17">
        <f>H64+J64+L64+N64+P64+R64+T64+V64+X64+Z64+AB64+AD64</f>
        <v>1947214.5000000002</v>
      </c>
      <c r="C64" s="2">
        <f>C65+C66+C67+C68</f>
        <v>1724776.4000000001</v>
      </c>
      <c r="D64" s="2">
        <f>D65+D66+D67+D68</f>
        <v>1719802.22</v>
      </c>
      <c r="E64" s="2">
        <f>E65+E66+E67+E68</f>
        <v>1662913.68</v>
      </c>
      <c r="F64" s="29">
        <f>E64/B64*100</f>
        <v>85.399614680354929</v>
      </c>
      <c r="G64" s="29">
        <f>E64/C64*100</f>
        <v>96.413290441589979</v>
      </c>
      <c r="H64" s="2">
        <f>H65+H66+H67+H68</f>
        <v>118937.7</v>
      </c>
      <c r="I64" s="2">
        <f>I65+I66+I67+I68</f>
        <v>55354.6</v>
      </c>
      <c r="J64" s="2">
        <f t="shared" ref="J64:AD64" si="14">J65+J66+J67+J68</f>
        <v>162970.50000000003</v>
      </c>
      <c r="K64" s="2">
        <f>K65+K66+K67+K68</f>
        <v>202589.40000000002</v>
      </c>
      <c r="L64" s="2">
        <f t="shared" si="14"/>
        <v>168176</v>
      </c>
      <c r="M64" s="2">
        <f>M65+M66+M67+M68</f>
        <v>189649.1</v>
      </c>
      <c r="N64" s="2">
        <f t="shared" si="14"/>
        <v>174359.5</v>
      </c>
      <c r="O64" s="2">
        <f>O65+O66+O67+O68</f>
        <v>53590.8</v>
      </c>
      <c r="P64" s="2">
        <f t="shared" si="14"/>
        <v>322363.90000000002</v>
      </c>
      <c r="Q64" s="2">
        <f>Q65+Q66+Q67+Q68</f>
        <v>202439.9</v>
      </c>
      <c r="R64" s="2">
        <f t="shared" si="14"/>
        <v>168780.1</v>
      </c>
      <c r="S64" s="2">
        <f>S65+S66+S67+S68</f>
        <v>279637</v>
      </c>
      <c r="T64" s="2">
        <f t="shared" si="14"/>
        <v>115883.8</v>
      </c>
      <c r="U64" s="2">
        <f>U65+U66+U67+U68</f>
        <v>146563.88</v>
      </c>
      <c r="V64" s="2">
        <f t="shared" si="14"/>
        <v>83698.600000000006</v>
      </c>
      <c r="W64" s="2">
        <f>W65+W66+W67+W68</f>
        <v>100707.70000000001</v>
      </c>
      <c r="X64" s="2">
        <f t="shared" si="14"/>
        <v>133503.79999999999</v>
      </c>
      <c r="Y64" s="2">
        <f>Y65+Y66+Y67+Y68</f>
        <v>207680.90000000002</v>
      </c>
      <c r="Z64" s="2">
        <f t="shared" si="14"/>
        <v>146463.29999999999</v>
      </c>
      <c r="AA64" s="2">
        <f>AA65+AA66+AA67+AA68</f>
        <v>55426.3</v>
      </c>
      <c r="AB64" s="2">
        <f t="shared" si="14"/>
        <v>129639.2</v>
      </c>
      <c r="AC64" s="2">
        <f>AC65+AC66+AC67+AC68</f>
        <v>169274.1</v>
      </c>
      <c r="AD64" s="2">
        <f t="shared" si="14"/>
        <v>222438.1</v>
      </c>
      <c r="AE64" s="2">
        <f>AE65+AE66+AE67+AE68</f>
        <v>0</v>
      </c>
      <c r="AF64" s="102"/>
      <c r="AG64" s="36"/>
      <c r="AH64" s="36"/>
      <c r="AI64" s="36"/>
    </row>
    <row r="65" spans="1:35" s="12" customFormat="1" ht="18.75" x14ac:dyDescent="0.3">
      <c r="A65" s="3" t="s">
        <v>13</v>
      </c>
      <c r="B65" s="20">
        <f>H65+J65+L65+N65+P65+R65+T65+V65+X65+Z65+AB65+AD65</f>
        <v>1619537.9000000001</v>
      </c>
      <c r="C65" s="14">
        <f>C71+C77+C83</f>
        <v>1418213.4000000001</v>
      </c>
      <c r="D65" s="14">
        <f>D71+D77+D83</f>
        <v>1415156.1</v>
      </c>
      <c r="E65" s="20">
        <f>I65+K65+M65+O65+Q65+S65+U65+W65+Y65+AA65+AC65+AE65</f>
        <v>1358267.56</v>
      </c>
      <c r="F65" s="21">
        <f>E65/B65*100</f>
        <v>83.867599517121519</v>
      </c>
      <c r="G65" s="21">
        <f>E65/C65*100</f>
        <v>95.773143872424271</v>
      </c>
      <c r="H65" s="14">
        <f>H71+H77+H83</f>
        <v>89203</v>
      </c>
      <c r="I65" s="14">
        <f t="shared" ref="I65:AE66" si="15">I71+I77+I83</f>
        <v>39040.5</v>
      </c>
      <c r="J65" s="14">
        <f t="shared" si="15"/>
        <v>129796.6</v>
      </c>
      <c r="K65" s="14">
        <f t="shared" si="15"/>
        <v>179241.7</v>
      </c>
      <c r="L65" s="14">
        <f t="shared" si="15"/>
        <v>141284.4</v>
      </c>
      <c r="M65" s="14">
        <f t="shared" si="15"/>
        <v>141074.6</v>
      </c>
      <c r="N65" s="14">
        <f>N71+N77+N83</f>
        <v>136969</v>
      </c>
      <c r="O65" s="14">
        <f t="shared" si="15"/>
        <v>45647.8</v>
      </c>
      <c r="P65" s="14">
        <f t="shared" si="15"/>
        <v>282402</v>
      </c>
      <c r="Q65" s="14">
        <f>Q71+Q77+Q83</f>
        <v>175020.4</v>
      </c>
      <c r="R65" s="14">
        <f t="shared" si="15"/>
        <v>148056.70000000001</v>
      </c>
      <c r="S65" s="14">
        <f t="shared" si="15"/>
        <v>244212</v>
      </c>
      <c r="T65" s="14">
        <f t="shared" si="15"/>
        <v>88718</v>
      </c>
      <c r="U65" s="14">
        <f t="shared" si="15"/>
        <v>118389.56</v>
      </c>
      <c r="V65" s="14">
        <f t="shared" si="15"/>
        <v>66314.100000000006</v>
      </c>
      <c r="W65" s="14">
        <f t="shared" si="15"/>
        <v>76604.7</v>
      </c>
      <c r="X65" s="14">
        <f t="shared" si="15"/>
        <v>102952.3</v>
      </c>
      <c r="Y65" s="14">
        <f t="shared" si="15"/>
        <v>162122.6</v>
      </c>
      <c r="Z65" s="14">
        <f t="shared" si="15"/>
        <v>122458.8</v>
      </c>
      <c r="AA65" s="14">
        <f t="shared" si="15"/>
        <v>41241</v>
      </c>
      <c r="AB65" s="14">
        <f t="shared" si="15"/>
        <v>110058.5</v>
      </c>
      <c r="AC65" s="14">
        <f t="shared" si="15"/>
        <v>135672.70000000001</v>
      </c>
      <c r="AD65" s="14">
        <f t="shared" si="15"/>
        <v>201324.5</v>
      </c>
      <c r="AE65" s="14">
        <f t="shared" si="15"/>
        <v>0</v>
      </c>
      <c r="AF65" s="102"/>
      <c r="AG65" s="36"/>
      <c r="AH65" s="36"/>
      <c r="AI65" s="36"/>
    </row>
    <row r="66" spans="1:35" s="12" customFormat="1" ht="18.75" x14ac:dyDescent="0.3">
      <c r="A66" s="3" t="s">
        <v>14</v>
      </c>
      <c r="B66" s="20">
        <f>H66+J66+L66+N66+P66+R66+T66+V66+X66+Z66+AB66+AD66</f>
        <v>314331.49999999994</v>
      </c>
      <c r="C66" s="20">
        <f>C72</f>
        <v>293217.89999999997</v>
      </c>
      <c r="D66" s="14">
        <f>D72</f>
        <v>291591.92000000004</v>
      </c>
      <c r="E66" s="20">
        <f t="shared" ref="E66:E68" si="16">I66+K66+M66+O66+Q66+S66+U66+W66+Y66+AA66+AC66+AE66</f>
        <v>291591.92000000004</v>
      </c>
      <c r="F66" s="21">
        <f>E66/B66*100</f>
        <v>92.765732992080046</v>
      </c>
      <c r="G66" s="21">
        <f>E66/C66*100</f>
        <v>99.44547041636956</v>
      </c>
      <c r="H66" s="14">
        <f>H72+H78+H84</f>
        <v>29734.7</v>
      </c>
      <c r="I66" s="14">
        <f t="shared" si="15"/>
        <v>16314.1</v>
      </c>
      <c r="J66" s="14">
        <f t="shared" si="15"/>
        <v>33173.800000000003</v>
      </c>
      <c r="K66" s="14">
        <f t="shared" si="15"/>
        <v>23347.7</v>
      </c>
      <c r="L66" s="14">
        <f t="shared" si="15"/>
        <v>26891.599999999999</v>
      </c>
      <c r="M66" s="14">
        <f t="shared" si="15"/>
        <v>48574.5</v>
      </c>
      <c r="N66" s="14">
        <f t="shared" si="15"/>
        <v>34230.9</v>
      </c>
      <c r="O66" s="14">
        <f t="shared" si="15"/>
        <v>4783.3999999999996</v>
      </c>
      <c r="P66" s="14">
        <f t="shared" si="15"/>
        <v>36507.4</v>
      </c>
      <c r="Q66" s="14">
        <f t="shared" si="15"/>
        <v>23965</v>
      </c>
      <c r="R66" s="14">
        <f t="shared" si="15"/>
        <v>20723.400000000001</v>
      </c>
      <c r="S66" s="14">
        <f t="shared" si="15"/>
        <v>35425</v>
      </c>
      <c r="T66" s="14">
        <f t="shared" si="15"/>
        <v>27016.799999999999</v>
      </c>
      <c r="U66" s="14">
        <f t="shared" si="15"/>
        <v>28174.32</v>
      </c>
      <c r="V66" s="14">
        <f t="shared" si="15"/>
        <v>17384.5</v>
      </c>
      <c r="W66" s="14">
        <f t="shared" si="15"/>
        <v>23953.9</v>
      </c>
      <c r="X66" s="14">
        <f t="shared" si="15"/>
        <v>24545.599999999999</v>
      </c>
      <c r="Y66" s="14">
        <f t="shared" si="15"/>
        <v>40272.800000000003</v>
      </c>
      <c r="Z66" s="14">
        <f t="shared" si="15"/>
        <v>23428.5</v>
      </c>
      <c r="AA66" s="14">
        <f t="shared" si="15"/>
        <v>13179.8</v>
      </c>
      <c r="AB66" s="14">
        <f t="shared" si="15"/>
        <v>19580.7</v>
      </c>
      <c r="AC66" s="14">
        <f t="shared" si="15"/>
        <v>33601.4</v>
      </c>
      <c r="AD66" s="14">
        <f t="shared" si="15"/>
        <v>21113.599999999999</v>
      </c>
      <c r="AE66" s="14">
        <f t="shared" si="15"/>
        <v>0</v>
      </c>
      <c r="AF66" s="102"/>
      <c r="AG66" s="36"/>
      <c r="AH66" s="36"/>
      <c r="AI66" s="36"/>
    </row>
    <row r="67" spans="1:35" s="12" customFormat="1" ht="18.75" x14ac:dyDescent="0.3">
      <c r="A67" s="3" t="s">
        <v>15</v>
      </c>
      <c r="B67" s="19"/>
      <c r="C67" s="20"/>
      <c r="D67" s="19"/>
      <c r="E67" s="20"/>
      <c r="F67" s="19"/>
      <c r="G67" s="1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02"/>
      <c r="AG67" s="36"/>
      <c r="AH67" s="36"/>
      <c r="AI67" s="36"/>
    </row>
    <row r="68" spans="1:35" s="12" customFormat="1" ht="18.75" x14ac:dyDescent="0.3">
      <c r="A68" s="3" t="s">
        <v>16</v>
      </c>
      <c r="B68" s="20">
        <f>H68+J68+L68+N68+P68+R68+T68+V68+X68+Z68+AB68+AD68</f>
        <v>13345.099999999999</v>
      </c>
      <c r="C68" s="20">
        <f>C74</f>
        <v>13345.099999999999</v>
      </c>
      <c r="D68" s="14">
        <f>D74+D80+D86</f>
        <v>13054.2</v>
      </c>
      <c r="E68" s="20">
        <f t="shared" si="16"/>
        <v>13054.2</v>
      </c>
      <c r="F68" s="21">
        <f>E68/B68*100</f>
        <v>97.820173696712658</v>
      </c>
      <c r="G68" s="21">
        <f>E68/C68*100</f>
        <v>97.820173696712658</v>
      </c>
      <c r="H68" s="2">
        <f>H74</f>
        <v>0</v>
      </c>
      <c r="I68" s="2">
        <f t="shared" ref="I68:AE68" si="17">I74</f>
        <v>0</v>
      </c>
      <c r="J68" s="2">
        <f t="shared" si="17"/>
        <v>0.1</v>
      </c>
      <c r="K68" s="2">
        <f t="shared" si="17"/>
        <v>0</v>
      </c>
      <c r="L68" s="2">
        <f t="shared" si="17"/>
        <v>0</v>
      </c>
      <c r="M68" s="2">
        <f t="shared" si="17"/>
        <v>0</v>
      </c>
      <c r="N68" s="2">
        <f t="shared" si="17"/>
        <v>3159.6</v>
      </c>
      <c r="O68" s="2">
        <f t="shared" si="17"/>
        <v>3159.6</v>
      </c>
      <c r="P68" s="2">
        <f t="shared" si="17"/>
        <v>3454.5</v>
      </c>
      <c r="Q68" s="2">
        <f t="shared" si="17"/>
        <v>3454.5</v>
      </c>
      <c r="R68" s="2">
        <f t="shared" si="17"/>
        <v>0</v>
      </c>
      <c r="S68" s="2">
        <f t="shared" si="17"/>
        <v>0</v>
      </c>
      <c r="T68" s="2">
        <f t="shared" si="17"/>
        <v>149</v>
      </c>
      <c r="U68" s="2">
        <f t="shared" si="17"/>
        <v>0</v>
      </c>
      <c r="V68" s="2">
        <f t="shared" si="17"/>
        <v>0</v>
      </c>
      <c r="W68" s="2">
        <f t="shared" si="17"/>
        <v>149.1</v>
      </c>
      <c r="X68" s="2">
        <f t="shared" si="17"/>
        <v>6005.9</v>
      </c>
      <c r="Y68" s="2">
        <f t="shared" si="17"/>
        <v>5285.5</v>
      </c>
      <c r="Z68" s="2">
        <f t="shared" si="17"/>
        <v>576</v>
      </c>
      <c r="AA68" s="2">
        <f t="shared" si="17"/>
        <v>1005.5</v>
      </c>
      <c r="AB68" s="2">
        <f t="shared" si="17"/>
        <v>0</v>
      </c>
      <c r="AC68" s="2">
        <f t="shared" si="17"/>
        <v>0</v>
      </c>
      <c r="AD68" s="2">
        <f t="shared" si="17"/>
        <v>0</v>
      </c>
      <c r="AE68" s="2">
        <f t="shared" si="17"/>
        <v>0</v>
      </c>
      <c r="AF68" s="102"/>
      <c r="AG68" s="36"/>
      <c r="AH68" s="36"/>
      <c r="AI68" s="36"/>
    </row>
    <row r="69" spans="1:35" s="12" customFormat="1" ht="123.75" customHeight="1" x14ac:dyDescent="0.3">
      <c r="A69" s="3" t="s">
        <v>32</v>
      </c>
      <c r="B69" s="22"/>
      <c r="C69" s="22"/>
      <c r="D69" s="22"/>
      <c r="E69" s="22"/>
      <c r="F69" s="22"/>
      <c r="G69" s="2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02"/>
      <c r="AG69" s="36"/>
      <c r="AH69" s="36"/>
      <c r="AI69" s="36"/>
    </row>
    <row r="70" spans="1:35" s="12" customFormat="1" ht="18.75" x14ac:dyDescent="0.3">
      <c r="A70" s="4" t="s">
        <v>17</v>
      </c>
      <c r="B70" s="17">
        <f>H70+J70+L70+N70+P70+R70+T70+V70+X70+Z70+AB70+AD70</f>
        <v>1947214.5000000002</v>
      </c>
      <c r="C70" s="30">
        <f>C71+C72+C73+C74</f>
        <v>1724776.4000000001</v>
      </c>
      <c r="D70" s="30">
        <f>D71+D72+D73+D74</f>
        <v>1719802.22</v>
      </c>
      <c r="E70" s="30">
        <f>E71+E72+E73+E74</f>
        <v>1662913.68</v>
      </c>
      <c r="F70" s="29">
        <f>E70/B70*100</f>
        <v>85.399614680354929</v>
      </c>
      <c r="G70" s="29">
        <f>E70/C70*100</f>
        <v>96.413290441589979</v>
      </c>
      <c r="H70" s="2">
        <f>H71+H72+H73+H74</f>
        <v>118937.7</v>
      </c>
      <c r="I70" s="2">
        <f t="shared" ref="I70:AE70" si="18">I71+I72+I73+I74</f>
        <v>55354.6</v>
      </c>
      <c r="J70" s="2">
        <f t="shared" si="18"/>
        <v>162970.50000000003</v>
      </c>
      <c r="K70" s="2">
        <f t="shared" si="18"/>
        <v>202589.40000000002</v>
      </c>
      <c r="L70" s="2">
        <f>L71+L72+L73+L74</f>
        <v>168176</v>
      </c>
      <c r="M70" s="2">
        <f t="shared" si="18"/>
        <v>189649.1</v>
      </c>
      <c r="N70" s="2">
        <f t="shared" si="18"/>
        <v>174359.5</v>
      </c>
      <c r="O70" s="2">
        <f t="shared" si="18"/>
        <v>53590.8</v>
      </c>
      <c r="P70" s="2">
        <f t="shared" si="18"/>
        <v>322363.90000000002</v>
      </c>
      <c r="Q70" s="2">
        <f t="shared" si="18"/>
        <v>202439.9</v>
      </c>
      <c r="R70" s="2">
        <f>R71+R72+R73+R74</f>
        <v>168780.1</v>
      </c>
      <c r="S70" s="2">
        <f t="shared" si="18"/>
        <v>279637</v>
      </c>
      <c r="T70" s="2">
        <f t="shared" si="18"/>
        <v>115883.8</v>
      </c>
      <c r="U70" s="2">
        <f t="shared" si="18"/>
        <v>146563.88</v>
      </c>
      <c r="V70" s="2">
        <f t="shared" si="18"/>
        <v>83698.600000000006</v>
      </c>
      <c r="W70" s="2">
        <f t="shared" si="18"/>
        <v>100707.70000000001</v>
      </c>
      <c r="X70" s="2">
        <f t="shared" si="18"/>
        <v>133503.79999999999</v>
      </c>
      <c r="Y70" s="2">
        <f t="shared" si="18"/>
        <v>207680.90000000002</v>
      </c>
      <c r="Z70" s="2">
        <f t="shared" si="18"/>
        <v>146463.29999999999</v>
      </c>
      <c r="AA70" s="2">
        <f t="shared" si="18"/>
        <v>55426.3</v>
      </c>
      <c r="AB70" s="2">
        <f t="shared" si="18"/>
        <v>129639.2</v>
      </c>
      <c r="AC70" s="2">
        <f t="shared" si="18"/>
        <v>169274.1</v>
      </c>
      <c r="AD70" s="2">
        <f t="shared" si="18"/>
        <v>222438.1</v>
      </c>
      <c r="AE70" s="2">
        <f t="shared" si="18"/>
        <v>0</v>
      </c>
      <c r="AF70" s="102"/>
      <c r="AG70" s="36">
        <f>C70-E70</f>
        <v>61862.720000000205</v>
      </c>
      <c r="AH70" s="36"/>
      <c r="AI70" s="36"/>
    </row>
    <row r="71" spans="1:35" s="12" customFormat="1" ht="18.75" x14ac:dyDescent="0.3">
      <c r="A71" s="3" t="s">
        <v>13</v>
      </c>
      <c r="B71" s="20">
        <f>H71+J71+L71+N71+P71+R71+T71+V71+X71+Z71+AB71+AD71</f>
        <v>1619537.9000000001</v>
      </c>
      <c r="C71" s="20">
        <f t="shared" ref="C71:C74" si="19">H71+J71+L71+N71+P71+R71+T71+V71+X71+Z71+AB71</f>
        <v>1418213.4000000001</v>
      </c>
      <c r="D71" s="18">
        <v>1415156.1</v>
      </c>
      <c r="E71" s="20">
        <f>I71+K71+M71+O71+Q71+S71+U71+W71+Y71+AA71+AC71+AE71</f>
        <v>1358267.56</v>
      </c>
      <c r="F71" s="21">
        <f>E71/B71*100</f>
        <v>83.867599517121519</v>
      </c>
      <c r="G71" s="21">
        <f>E71/C71*100</f>
        <v>95.773143872424271</v>
      </c>
      <c r="H71" s="14">
        <v>89203</v>
      </c>
      <c r="I71" s="14">
        <v>39040.5</v>
      </c>
      <c r="J71" s="14">
        <v>129796.6</v>
      </c>
      <c r="K71" s="14">
        <v>179241.7</v>
      </c>
      <c r="L71" s="14">
        <v>141284.4</v>
      </c>
      <c r="M71" s="14">
        <v>141074.6</v>
      </c>
      <c r="N71" s="14">
        <v>136969</v>
      </c>
      <c r="O71" s="14">
        <v>45647.8</v>
      </c>
      <c r="P71" s="14">
        <v>282402</v>
      </c>
      <c r="Q71" s="14">
        <v>175020.4</v>
      </c>
      <c r="R71" s="14">
        <v>148056.70000000001</v>
      </c>
      <c r="S71" s="14">
        <v>244212</v>
      </c>
      <c r="T71" s="14">
        <v>88718</v>
      </c>
      <c r="U71" s="14">
        <v>118389.56</v>
      </c>
      <c r="V71" s="14">
        <v>66314.100000000006</v>
      </c>
      <c r="W71" s="14">
        <v>76604.7</v>
      </c>
      <c r="X71" s="14">
        <v>102952.3</v>
      </c>
      <c r="Y71" s="14">
        <v>162122.6</v>
      </c>
      <c r="Z71" s="14">
        <v>122458.8</v>
      </c>
      <c r="AA71" s="14">
        <v>41241</v>
      </c>
      <c r="AB71" s="14">
        <v>110058.5</v>
      </c>
      <c r="AC71" s="14">
        <v>135672.70000000001</v>
      </c>
      <c r="AD71" s="14">
        <v>201324.5</v>
      </c>
      <c r="AE71" s="14"/>
      <c r="AF71" s="102"/>
      <c r="AG71" s="36">
        <f>C71-E71</f>
        <v>59945.840000000084</v>
      </c>
      <c r="AH71" s="36"/>
      <c r="AI71" s="36"/>
    </row>
    <row r="72" spans="1:35" s="12" customFormat="1" ht="18.75" x14ac:dyDescent="0.3">
      <c r="A72" s="3" t="s">
        <v>14</v>
      </c>
      <c r="B72" s="20">
        <f>H72+J72+L72+N72+P72+R72+T72+V72+X72+Z72+AB72+AD72</f>
        <v>314331.49999999994</v>
      </c>
      <c r="C72" s="20">
        <f t="shared" si="19"/>
        <v>293217.89999999997</v>
      </c>
      <c r="D72" s="18">
        <f>E72</f>
        <v>291591.92000000004</v>
      </c>
      <c r="E72" s="20">
        <f>I72+K72+M72+O72+Q72+S72+U72+W72+Y72+AA72+AC72+AE72</f>
        <v>291591.92000000004</v>
      </c>
      <c r="F72" s="21">
        <f>E72/B72*100</f>
        <v>92.765732992080046</v>
      </c>
      <c r="G72" s="21">
        <f>E72/C72*100</f>
        <v>99.44547041636956</v>
      </c>
      <c r="H72" s="14">
        <v>29734.7</v>
      </c>
      <c r="I72" s="14">
        <v>16314.1</v>
      </c>
      <c r="J72" s="14">
        <v>33173.800000000003</v>
      </c>
      <c r="K72" s="14">
        <v>23347.7</v>
      </c>
      <c r="L72" s="14">
        <v>26891.599999999999</v>
      </c>
      <c r="M72" s="14">
        <v>48574.5</v>
      </c>
      <c r="N72" s="14">
        <v>34230.9</v>
      </c>
      <c r="O72" s="14">
        <v>4783.3999999999996</v>
      </c>
      <c r="P72" s="14">
        <v>36507.4</v>
      </c>
      <c r="Q72" s="14">
        <v>23965</v>
      </c>
      <c r="R72" s="14">
        <v>20723.400000000001</v>
      </c>
      <c r="S72" s="14">
        <v>35425</v>
      </c>
      <c r="T72" s="14">
        <v>27016.799999999999</v>
      </c>
      <c r="U72" s="14">
        <v>28174.32</v>
      </c>
      <c r="V72" s="14">
        <v>17384.5</v>
      </c>
      <c r="W72" s="14">
        <v>23953.9</v>
      </c>
      <c r="X72" s="14">
        <v>24545.599999999999</v>
      </c>
      <c r="Y72" s="14">
        <v>40272.800000000003</v>
      </c>
      <c r="Z72" s="14">
        <v>23428.5</v>
      </c>
      <c r="AA72" s="14">
        <v>13179.8</v>
      </c>
      <c r="AB72" s="14">
        <f>19447.7+133</f>
        <v>19580.7</v>
      </c>
      <c r="AC72" s="14">
        <v>33601.4</v>
      </c>
      <c r="AD72" s="14">
        <f>21246.6-133</f>
        <v>21113.599999999999</v>
      </c>
      <c r="AE72" s="14"/>
      <c r="AF72" s="102"/>
      <c r="AG72" s="36"/>
      <c r="AH72" s="36"/>
      <c r="AI72" s="36"/>
    </row>
    <row r="73" spans="1:35" s="12" customFormat="1" ht="18.75" x14ac:dyDescent="0.3">
      <c r="A73" s="3" t="s">
        <v>15</v>
      </c>
      <c r="B73" s="19"/>
      <c r="C73" s="20"/>
      <c r="D73" s="19"/>
      <c r="E73" s="19"/>
      <c r="F73" s="19"/>
      <c r="G73" s="1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03"/>
      <c r="AG73" s="36"/>
      <c r="AH73" s="36"/>
      <c r="AI73" s="36"/>
    </row>
    <row r="74" spans="1:35" s="12" customFormat="1" ht="18.75" x14ac:dyDescent="0.3">
      <c r="A74" s="3" t="s">
        <v>16</v>
      </c>
      <c r="B74" s="20">
        <f>H74+J74+L74+N74+P74+R74+T74+V74+X74+Z74+AB74+AD74</f>
        <v>13345.099999999999</v>
      </c>
      <c r="C74" s="20">
        <f t="shared" si="19"/>
        <v>13345.099999999999</v>
      </c>
      <c r="D74" s="18">
        <f>E74</f>
        <v>13054.2</v>
      </c>
      <c r="E74" s="20">
        <f>I74+K74+M74+O74+Q74+S74+U74+W74+Y74+AA74+AC74+AE74</f>
        <v>13054.2</v>
      </c>
      <c r="F74" s="21">
        <f>E74/B74*100</f>
        <v>97.820173696712658</v>
      </c>
      <c r="G74" s="21">
        <f>E74/C74*100</f>
        <v>97.820173696712658</v>
      </c>
      <c r="H74" s="2"/>
      <c r="I74" s="2"/>
      <c r="J74" s="2">
        <v>0.1</v>
      </c>
      <c r="K74" s="2"/>
      <c r="L74" s="2"/>
      <c r="M74" s="2"/>
      <c r="N74" s="2">
        <v>3159.6</v>
      </c>
      <c r="O74" s="2">
        <v>3159.6</v>
      </c>
      <c r="P74" s="2">
        <v>3454.5</v>
      </c>
      <c r="Q74" s="2">
        <v>3454.5</v>
      </c>
      <c r="R74" s="2"/>
      <c r="S74" s="2"/>
      <c r="T74" s="2">
        <v>149</v>
      </c>
      <c r="U74" s="2"/>
      <c r="V74" s="2"/>
      <c r="W74" s="2">
        <v>149.1</v>
      </c>
      <c r="X74" s="2">
        <v>6005.9</v>
      </c>
      <c r="Y74" s="2">
        <v>5285.5</v>
      </c>
      <c r="Z74" s="2">
        <v>576</v>
      </c>
      <c r="AA74" s="2">
        <v>1005.5</v>
      </c>
      <c r="AB74" s="2"/>
      <c r="AC74" s="2"/>
      <c r="AD74" s="2"/>
      <c r="AE74" s="2"/>
      <c r="AF74" s="32"/>
      <c r="AG74" s="36"/>
      <c r="AH74" s="36"/>
      <c r="AI74" s="36"/>
    </row>
    <row r="75" spans="1:35" s="12" customFormat="1" ht="111.6" customHeight="1" x14ac:dyDescent="0.3">
      <c r="A75" s="3" t="s">
        <v>43</v>
      </c>
      <c r="B75" s="22"/>
      <c r="C75" s="22"/>
      <c r="D75" s="22"/>
      <c r="E75" s="22"/>
      <c r="F75" s="22"/>
      <c r="G75" s="2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32"/>
      <c r="AG75" s="36"/>
      <c r="AH75" s="36"/>
      <c r="AI75" s="36"/>
    </row>
    <row r="76" spans="1:35" s="12" customFormat="1" ht="18.75" x14ac:dyDescent="0.3">
      <c r="A76" s="4" t="s">
        <v>17</v>
      </c>
      <c r="B76" s="17">
        <f>H76+J76+L76+N76+P76+R76+T76+V76+X76+Z76+AB76+AD76</f>
        <v>0</v>
      </c>
      <c r="C76" s="30">
        <f>C77+C78+C79+C80</f>
        <v>0</v>
      </c>
      <c r="D76" s="30">
        <f>D77+D78+D79+D80</f>
        <v>0</v>
      </c>
      <c r="E76" s="30">
        <f>E77+E78+E79+E80</f>
        <v>0</v>
      </c>
      <c r="F76" s="29" t="e">
        <f>E76/B76*100</f>
        <v>#DIV/0!</v>
      </c>
      <c r="G76" s="29" t="e">
        <f>E76/C76*100</f>
        <v>#DIV/0!</v>
      </c>
      <c r="H76" s="2">
        <f t="shared" ref="H76:K76" si="20">H77+H78+H79+H80</f>
        <v>0</v>
      </c>
      <c r="I76" s="2">
        <f t="shared" si="20"/>
        <v>0</v>
      </c>
      <c r="J76" s="2">
        <f t="shared" si="20"/>
        <v>0</v>
      </c>
      <c r="K76" s="2">
        <f t="shared" si="20"/>
        <v>0</v>
      </c>
      <c r="L76" s="2">
        <f>L77+L78+L79+L80</f>
        <v>0</v>
      </c>
      <c r="M76" s="2">
        <f t="shared" ref="M76:AE76" si="21">M77+M78+M79+M80</f>
        <v>0</v>
      </c>
      <c r="N76" s="2">
        <f t="shared" si="21"/>
        <v>0</v>
      </c>
      <c r="O76" s="2">
        <f t="shared" si="21"/>
        <v>0</v>
      </c>
      <c r="P76" s="2">
        <f t="shared" si="21"/>
        <v>0</v>
      </c>
      <c r="Q76" s="2">
        <f t="shared" si="21"/>
        <v>0</v>
      </c>
      <c r="R76" s="2">
        <f t="shared" si="21"/>
        <v>0</v>
      </c>
      <c r="S76" s="2">
        <f t="shared" si="21"/>
        <v>0</v>
      </c>
      <c r="T76" s="2">
        <f t="shared" si="21"/>
        <v>0</v>
      </c>
      <c r="U76" s="2">
        <f t="shared" si="21"/>
        <v>0</v>
      </c>
      <c r="V76" s="2">
        <f t="shared" si="21"/>
        <v>0</v>
      </c>
      <c r="W76" s="2">
        <f t="shared" si="21"/>
        <v>0</v>
      </c>
      <c r="X76" s="2">
        <f t="shared" si="21"/>
        <v>0</v>
      </c>
      <c r="Y76" s="2">
        <f t="shared" si="21"/>
        <v>0</v>
      </c>
      <c r="Z76" s="2">
        <f t="shared" si="21"/>
        <v>0</v>
      </c>
      <c r="AA76" s="2">
        <f t="shared" si="21"/>
        <v>0</v>
      </c>
      <c r="AB76" s="2">
        <f t="shared" si="21"/>
        <v>0</v>
      </c>
      <c r="AC76" s="2">
        <f t="shared" si="21"/>
        <v>0</v>
      </c>
      <c r="AD76" s="2">
        <f t="shared" si="21"/>
        <v>0</v>
      </c>
      <c r="AE76" s="2">
        <f t="shared" si="21"/>
        <v>0</v>
      </c>
      <c r="AF76" s="32"/>
      <c r="AG76" s="36"/>
      <c r="AH76" s="36"/>
      <c r="AI76" s="36"/>
    </row>
    <row r="77" spans="1:35" s="12" customFormat="1" ht="18.75" x14ac:dyDescent="0.3">
      <c r="A77" s="3" t="s">
        <v>13</v>
      </c>
      <c r="B77" s="20">
        <f>H77+J77+L77+N77+P77+R77+T77+V77+X77+Z77+AB77+AD77</f>
        <v>0</v>
      </c>
      <c r="C77" s="20">
        <f>H77+J77+L77+N77+P77+R77+T77</f>
        <v>0</v>
      </c>
      <c r="D77" s="20"/>
      <c r="E77" s="20">
        <f>I77+K77+M77+O77+Q77+S77+U77+W77+Y77+AA77+AC77+AE77</f>
        <v>0</v>
      </c>
      <c r="F77" s="21" t="e">
        <f>E77/B77*100</f>
        <v>#DIV/0!</v>
      </c>
      <c r="G77" s="21" t="e">
        <f>E77/C77*100</f>
        <v>#DIV/0!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>
        <v>0</v>
      </c>
      <c r="AE77" s="14"/>
      <c r="AF77" s="32"/>
      <c r="AG77" s="36"/>
      <c r="AH77" s="36"/>
      <c r="AI77" s="36"/>
    </row>
    <row r="78" spans="1:35" s="12" customFormat="1" ht="23.25" customHeight="1" x14ac:dyDescent="0.3">
      <c r="A78" s="3" t="s">
        <v>14</v>
      </c>
      <c r="B78" s="20">
        <f>H78+J78+L78+N78+P78+R78+T78+V78+X78+Z78+AB78+AD78</f>
        <v>0</v>
      </c>
      <c r="C78" s="20"/>
      <c r="D78" s="20"/>
      <c r="E78" s="20">
        <f>I78+K78+M78+O78+Q78+S78+U78+W78+Y78+AA78+AC78+AE78</f>
        <v>0</v>
      </c>
      <c r="F78" s="21" t="e">
        <f>E78/B78*100</f>
        <v>#DIV/0!</v>
      </c>
      <c r="G78" s="21" t="e">
        <f>E78/C78*100</f>
        <v>#DIV/0!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32"/>
      <c r="AG78" s="36"/>
      <c r="AH78" s="36"/>
      <c r="AI78" s="36"/>
    </row>
    <row r="79" spans="1:35" s="12" customFormat="1" ht="18.75" x14ac:dyDescent="0.3">
      <c r="A79" s="3" t="s">
        <v>15</v>
      </c>
      <c r="B79" s="19"/>
      <c r="C79" s="19"/>
      <c r="D79" s="19"/>
      <c r="E79" s="19"/>
      <c r="F79" s="19"/>
      <c r="G79" s="1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32"/>
      <c r="AG79" s="36"/>
      <c r="AH79" s="36"/>
      <c r="AI79" s="36"/>
    </row>
    <row r="80" spans="1:35" s="12" customFormat="1" ht="18.75" x14ac:dyDescent="0.3">
      <c r="A80" s="3" t="s">
        <v>16</v>
      </c>
      <c r="B80" s="19"/>
      <c r="C80" s="19"/>
      <c r="D80" s="19"/>
      <c r="E80" s="19"/>
      <c r="F80" s="19"/>
      <c r="G80" s="1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32"/>
      <c r="AG80" s="36"/>
      <c r="AH80" s="36"/>
      <c r="AI80" s="36"/>
    </row>
    <row r="81" spans="1:35" s="12" customFormat="1" ht="108.6" customHeight="1" x14ac:dyDescent="0.3">
      <c r="A81" s="3" t="s">
        <v>53</v>
      </c>
      <c r="B81" s="22"/>
      <c r="C81" s="22"/>
      <c r="D81" s="22"/>
      <c r="E81" s="22"/>
      <c r="F81" s="22"/>
      <c r="G81" s="2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32"/>
      <c r="AG81" s="36"/>
      <c r="AH81" s="36"/>
      <c r="AI81" s="36"/>
    </row>
    <row r="82" spans="1:35" s="12" customFormat="1" ht="18.75" x14ac:dyDescent="0.3">
      <c r="A82" s="4" t="s">
        <v>17</v>
      </c>
      <c r="B82" s="17">
        <f>H82+J82+L82+N82+P82+R82+T82+V82+X82+Z82+AB82+AD82</f>
        <v>0</v>
      </c>
      <c r="C82" s="30">
        <f>C83+C84+C85+C86</f>
        <v>0</v>
      </c>
      <c r="D82" s="30">
        <f>D83+D84+D85+D86</f>
        <v>0</v>
      </c>
      <c r="E82" s="30">
        <f>E83+E84+E85+E86</f>
        <v>0</v>
      </c>
      <c r="F82" s="29" t="e">
        <f>E82/B82*100</f>
        <v>#DIV/0!</v>
      </c>
      <c r="G82" s="29" t="e">
        <f>E82/C82*100</f>
        <v>#DIV/0!</v>
      </c>
      <c r="H82" s="2">
        <f t="shared" ref="H82:K82" si="22">H83+H84+H85+H86</f>
        <v>0</v>
      </c>
      <c r="I82" s="2">
        <f t="shared" si="22"/>
        <v>0</v>
      </c>
      <c r="J82" s="2">
        <f t="shared" si="22"/>
        <v>0</v>
      </c>
      <c r="K82" s="2">
        <f t="shared" si="22"/>
        <v>0</v>
      </c>
      <c r="L82" s="2">
        <f>L83+L84+L85+L86</f>
        <v>0</v>
      </c>
      <c r="M82" s="2">
        <f t="shared" ref="M82:AE82" si="23">M83+M84+M85+M86</f>
        <v>0</v>
      </c>
      <c r="N82" s="2">
        <f t="shared" si="23"/>
        <v>0</v>
      </c>
      <c r="O82" s="2">
        <f t="shared" si="23"/>
        <v>0</v>
      </c>
      <c r="P82" s="2">
        <f t="shared" si="23"/>
        <v>0</v>
      </c>
      <c r="Q82" s="2">
        <f t="shared" si="23"/>
        <v>0</v>
      </c>
      <c r="R82" s="2">
        <f t="shared" si="23"/>
        <v>0</v>
      </c>
      <c r="S82" s="2">
        <f t="shared" si="23"/>
        <v>0</v>
      </c>
      <c r="T82" s="2">
        <f t="shared" si="23"/>
        <v>0</v>
      </c>
      <c r="U82" s="2">
        <f t="shared" si="23"/>
        <v>0</v>
      </c>
      <c r="V82" s="2">
        <f t="shared" si="23"/>
        <v>0</v>
      </c>
      <c r="W82" s="2">
        <f t="shared" si="23"/>
        <v>0</v>
      </c>
      <c r="X82" s="2">
        <f t="shared" si="23"/>
        <v>0</v>
      </c>
      <c r="Y82" s="2">
        <f t="shared" si="23"/>
        <v>0</v>
      </c>
      <c r="Z82" s="2">
        <f t="shared" si="23"/>
        <v>0</v>
      </c>
      <c r="AA82" s="2">
        <f t="shared" si="23"/>
        <v>0</v>
      </c>
      <c r="AB82" s="2">
        <f t="shared" si="23"/>
        <v>0</v>
      </c>
      <c r="AC82" s="2">
        <f t="shared" si="23"/>
        <v>0</v>
      </c>
      <c r="AD82" s="2">
        <f t="shared" si="23"/>
        <v>0</v>
      </c>
      <c r="AE82" s="2">
        <f t="shared" si="23"/>
        <v>0</v>
      </c>
      <c r="AF82" s="32"/>
      <c r="AG82" s="36"/>
      <c r="AH82" s="36"/>
      <c r="AI82" s="36"/>
    </row>
    <row r="83" spans="1:35" s="12" customFormat="1" ht="18.75" x14ac:dyDescent="0.3">
      <c r="A83" s="3" t="s">
        <v>13</v>
      </c>
      <c r="B83" s="20">
        <f>H83+J83+L83+N83+P83+R83+T83+V83+X83+Z83+AB83+AD83</f>
        <v>0</v>
      </c>
      <c r="C83" s="20">
        <f>H83+J83+L83+N83+P83+R83+T83</f>
        <v>0</v>
      </c>
      <c r="D83" s="20"/>
      <c r="E83" s="20">
        <f>I83+K83+M83+O83+Q83+S83+U83+W83+Y83+AA83+AC83+AE83</f>
        <v>0</v>
      </c>
      <c r="F83" s="21" t="e">
        <f>E83/B83*100</f>
        <v>#DIV/0!</v>
      </c>
      <c r="G83" s="21" t="e">
        <f>E83/C83*100</f>
        <v>#DIV/0!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>
        <v>0</v>
      </c>
      <c r="AE83" s="14"/>
      <c r="AF83" s="32"/>
      <c r="AG83" s="36"/>
      <c r="AH83" s="36"/>
      <c r="AI83" s="36"/>
    </row>
    <row r="84" spans="1:35" s="12" customFormat="1" ht="18.75" x14ac:dyDescent="0.3">
      <c r="A84" s="3" t="s">
        <v>14</v>
      </c>
      <c r="B84" s="20">
        <f>H84+J84+L84+N84+P84+R84+T84+V84+X84+Z84+AB84+AD84</f>
        <v>0</v>
      </c>
      <c r="C84" s="20"/>
      <c r="D84" s="20"/>
      <c r="E84" s="20">
        <f>I84+K84+M84+O84+Q84+S84+U84+W84+Y84+AA84+AC84+AE84</f>
        <v>0</v>
      </c>
      <c r="F84" s="21" t="e">
        <f>E84/B84*100</f>
        <v>#DIV/0!</v>
      </c>
      <c r="G84" s="21" t="e">
        <f>E84/C84*100</f>
        <v>#DIV/0!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32"/>
      <c r="AG84" s="36"/>
      <c r="AH84" s="36"/>
      <c r="AI84" s="36"/>
    </row>
    <row r="85" spans="1:35" s="12" customFormat="1" ht="18.75" x14ac:dyDescent="0.3">
      <c r="A85" s="3" t="s">
        <v>15</v>
      </c>
      <c r="B85" s="19"/>
      <c r="C85" s="19"/>
      <c r="D85" s="19"/>
      <c r="E85" s="19"/>
      <c r="F85" s="19"/>
      <c r="G85" s="1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32"/>
      <c r="AG85" s="36"/>
      <c r="AH85" s="36"/>
      <c r="AI85" s="36"/>
    </row>
    <row r="86" spans="1:35" s="12" customFormat="1" ht="18.75" x14ac:dyDescent="0.3">
      <c r="A86" s="3" t="s">
        <v>16</v>
      </c>
      <c r="B86" s="19"/>
      <c r="C86" s="19"/>
      <c r="D86" s="19"/>
      <c r="E86" s="19"/>
      <c r="F86" s="19"/>
      <c r="G86" s="1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32"/>
      <c r="AG86" s="36"/>
      <c r="AH86" s="36"/>
      <c r="AI86" s="36"/>
    </row>
    <row r="87" spans="1:35" s="12" customFormat="1" ht="39" customHeight="1" x14ac:dyDescent="0.3">
      <c r="A87" s="4" t="s">
        <v>54</v>
      </c>
      <c r="B87" s="19"/>
      <c r="C87" s="19"/>
      <c r="D87" s="19"/>
      <c r="E87" s="19"/>
      <c r="F87" s="19"/>
      <c r="G87" s="1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31"/>
      <c r="AG87" s="36"/>
      <c r="AH87" s="36"/>
      <c r="AI87" s="36"/>
    </row>
    <row r="88" spans="1:35" s="12" customFormat="1" ht="18.75" x14ac:dyDescent="0.3">
      <c r="A88" s="4" t="s">
        <v>17</v>
      </c>
      <c r="B88" s="17">
        <f>H88+J88+L88+N88+P88+R88+T88+V88+X88+Z88+AB88+AD88</f>
        <v>41287.279999999992</v>
      </c>
      <c r="C88" s="2">
        <f>C89+C90+C92+C93</f>
        <v>41212.679999999993</v>
      </c>
      <c r="D88" s="2">
        <f>D89+D90+D92+D93</f>
        <v>39349.81</v>
      </c>
      <c r="E88" s="2">
        <f>E89+E90+E92+E93</f>
        <v>39349.81</v>
      </c>
      <c r="F88" s="29">
        <f>E88/B88*100</f>
        <v>95.307344053664963</v>
      </c>
      <c r="G88" s="29">
        <f>E88/C88*100</f>
        <v>95.479862023047289</v>
      </c>
      <c r="H88" s="2">
        <f>H89+H90+H92+H93</f>
        <v>0</v>
      </c>
      <c r="I88" s="2">
        <f>I89+I90+I92+I93</f>
        <v>0</v>
      </c>
      <c r="J88" s="2">
        <f t="shared" ref="J88" si="24">J89+J90+J92+J93</f>
        <v>75</v>
      </c>
      <c r="K88" s="2">
        <f>K89+K90+K92+K93</f>
        <v>17.8</v>
      </c>
      <c r="L88" s="2">
        <f t="shared" ref="L88" si="25">L89+L90+L92+L93</f>
        <v>10349.200000000001</v>
      </c>
      <c r="M88" s="2">
        <f>M89+M90+M92+M93</f>
        <v>10355</v>
      </c>
      <c r="N88" s="2">
        <f t="shared" ref="N88" si="26">N89+N90+N92+N93</f>
        <v>632.5</v>
      </c>
      <c r="O88" s="2">
        <f>O89+O90+O92+O93</f>
        <v>600.6</v>
      </c>
      <c r="P88" s="2">
        <f t="shared" ref="P88" si="27">P89+P90+P92+P93</f>
        <v>2561.8000000000002</v>
      </c>
      <c r="Q88" s="2">
        <f>Q89+Q90+Q92+Q93</f>
        <v>675</v>
      </c>
      <c r="R88" s="2">
        <f t="shared" ref="R88" si="28">R89+R90+R92+R93</f>
        <v>12470.8</v>
      </c>
      <c r="S88" s="2">
        <f>S89+S90+S92+S93</f>
        <v>5237.1499999999996</v>
      </c>
      <c r="T88" s="2">
        <f t="shared" ref="T88" si="29">T89+T90+T92+T93</f>
        <v>8389.68</v>
      </c>
      <c r="U88" s="2">
        <f>U89+U90+U92+U93</f>
        <v>5022.18</v>
      </c>
      <c r="V88" s="2">
        <f t="shared" ref="V88" si="30">V89+V90+V92+V93</f>
        <v>4323.6000000000004</v>
      </c>
      <c r="W88" s="2">
        <f>W89+W90+W92+W93</f>
        <v>14415.830000000002</v>
      </c>
      <c r="X88" s="2">
        <f t="shared" ref="X88" si="31">X89+X90+X92+X93</f>
        <v>464.1</v>
      </c>
      <c r="Y88" s="2">
        <f>Y89+Y90+Y92+Y93</f>
        <v>777.15</v>
      </c>
      <c r="Z88" s="2">
        <f t="shared" ref="Z88" si="32">Z89+Z90+Z92+Z93</f>
        <v>1328.6</v>
      </c>
      <c r="AA88" s="2">
        <f>AA89+AA90+AA92+AA93</f>
        <v>273</v>
      </c>
      <c r="AB88" s="2">
        <f t="shared" ref="AB88" si="33">AB89+AB90+AB92+AB93</f>
        <v>617.4</v>
      </c>
      <c r="AC88" s="2">
        <f>AC89+AC90+AC92+AC93</f>
        <v>1976.1</v>
      </c>
      <c r="AD88" s="2">
        <f t="shared" ref="AD88" si="34">AD89+AD90+AD92+AD93</f>
        <v>74.600000000000023</v>
      </c>
      <c r="AE88" s="2">
        <f>AE89+AE90+AE92+AE93</f>
        <v>0</v>
      </c>
      <c r="AF88" s="31"/>
      <c r="AG88" s="36"/>
      <c r="AH88" s="36"/>
      <c r="AI88" s="36"/>
    </row>
    <row r="89" spans="1:35" s="92" customFormat="1" ht="18.75" x14ac:dyDescent="0.3">
      <c r="A89" s="83" t="s">
        <v>13</v>
      </c>
      <c r="B89" s="84">
        <f>H89+J89+L89+N89+P89+R89+T89+V89+X89+Z89+AB89+AD89</f>
        <v>17412.379999999997</v>
      </c>
      <c r="C89" s="85">
        <f t="shared" ref="C89:E91" si="35">C96+C103+C113</f>
        <v>17412.379999999997</v>
      </c>
      <c r="D89" s="85">
        <f t="shared" si="35"/>
        <v>17412.439999999999</v>
      </c>
      <c r="E89" s="85">
        <f t="shared" si="35"/>
        <v>17412.439999999999</v>
      </c>
      <c r="F89" s="86">
        <f>E89/B89*100</f>
        <v>100.0003445824178</v>
      </c>
      <c r="G89" s="86">
        <f>E89/C89*100</f>
        <v>100.0003445824178</v>
      </c>
      <c r="H89" s="85">
        <f t="shared" ref="H89:AE89" si="36">H96+H103+H113</f>
        <v>0</v>
      </c>
      <c r="I89" s="85">
        <f t="shared" si="36"/>
        <v>0</v>
      </c>
      <c r="J89" s="85">
        <f t="shared" si="36"/>
        <v>0</v>
      </c>
      <c r="K89" s="85">
        <f t="shared" si="36"/>
        <v>0</v>
      </c>
      <c r="L89" s="85">
        <f t="shared" si="36"/>
        <v>5996.9</v>
      </c>
      <c r="M89" s="85">
        <f t="shared" si="36"/>
        <v>5996.9</v>
      </c>
      <c r="N89" s="85">
        <f t="shared" si="36"/>
        <v>355.5</v>
      </c>
      <c r="O89" s="85">
        <f t="shared" si="36"/>
        <v>355.5</v>
      </c>
      <c r="P89" s="85">
        <f t="shared" si="36"/>
        <v>0</v>
      </c>
      <c r="Q89" s="85">
        <f t="shared" si="36"/>
        <v>0</v>
      </c>
      <c r="R89" s="85">
        <f t="shared" si="36"/>
        <v>4889.5</v>
      </c>
      <c r="S89" s="85">
        <f t="shared" si="36"/>
        <v>0</v>
      </c>
      <c r="T89" s="85">
        <f t="shared" si="36"/>
        <v>4247.08</v>
      </c>
      <c r="U89" s="85">
        <f t="shared" si="36"/>
        <v>1936.14</v>
      </c>
      <c r="V89" s="85">
        <f t="shared" si="36"/>
        <v>1779.8</v>
      </c>
      <c r="W89" s="85">
        <f t="shared" si="36"/>
        <v>8871.2000000000007</v>
      </c>
      <c r="X89" s="85">
        <f t="shared" si="36"/>
        <v>43.1</v>
      </c>
      <c r="Y89" s="85">
        <f t="shared" si="36"/>
        <v>43.1</v>
      </c>
      <c r="Z89" s="85">
        <f t="shared" si="36"/>
        <v>100.5</v>
      </c>
      <c r="AA89" s="85">
        <f t="shared" si="36"/>
        <v>100.5</v>
      </c>
      <c r="AB89" s="85">
        <f t="shared" si="36"/>
        <v>0</v>
      </c>
      <c r="AC89" s="85">
        <f t="shared" si="36"/>
        <v>109.1</v>
      </c>
      <c r="AD89" s="85">
        <f t="shared" si="36"/>
        <v>0</v>
      </c>
      <c r="AE89" s="85">
        <f t="shared" si="36"/>
        <v>0</v>
      </c>
      <c r="AF89" s="90"/>
      <c r="AG89" s="91"/>
      <c r="AH89" s="91"/>
      <c r="AI89" s="91"/>
    </row>
    <row r="90" spans="1:35" s="12" customFormat="1" ht="18.75" x14ac:dyDescent="0.3">
      <c r="A90" s="3" t="s">
        <v>14</v>
      </c>
      <c r="B90" s="20">
        <f>H90+J90+L90+N90+P90+R90+T90+V90+X90+Z90+AB90+AD90</f>
        <v>23874.899999999998</v>
      </c>
      <c r="C90" s="14">
        <f t="shared" si="35"/>
        <v>23800.3</v>
      </c>
      <c r="D90" s="14">
        <f t="shared" si="35"/>
        <v>21937.370000000003</v>
      </c>
      <c r="E90" s="14">
        <f t="shared" si="35"/>
        <v>21937.370000000003</v>
      </c>
      <c r="F90" s="21">
        <f>E90/B90*100</f>
        <v>91.884657108511476</v>
      </c>
      <c r="G90" s="21">
        <f>E90/C90*100</f>
        <v>92.172661689138394</v>
      </c>
      <c r="H90" s="14">
        <f t="shared" ref="H90:AE90" si="37">H97+H104+H114</f>
        <v>0</v>
      </c>
      <c r="I90" s="14">
        <f t="shared" si="37"/>
        <v>0</v>
      </c>
      <c r="J90" s="14">
        <f t="shared" si="37"/>
        <v>75</v>
      </c>
      <c r="K90" s="14">
        <f t="shared" si="37"/>
        <v>17.8</v>
      </c>
      <c r="L90" s="14">
        <f t="shared" si="37"/>
        <v>4352.3</v>
      </c>
      <c r="M90" s="14">
        <f t="shared" si="37"/>
        <v>4358.0999999999995</v>
      </c>
      <c r="N90" s="14">
        <f t="shared" si="37"/>
        <v>277</v>
      </c>
      <c r="O90" s="14">
        <f t="shared" si="37"/>
        <v>245.1</v>
      </c>
      <c r="P90" s="14">
        <f t="shared" si="37"/>
        <v>2561.8000000000002</v>
      </c>
      <c r="Q90" s="14">
        <f t="shared" si="37"/>
        <v>675</v>
      </c>
      <c r="R90" s="14">
        <f t="shared" si="37"/>
        <v>7581.3</v>
      </c>
      <c r="S90" s="14">
        <f t="shared" si="37"/>
        <v>5237.1499999999996</v>
      </c>
      <c r="T90" s="14">
        <f t="shared" si="37"/>
        <v>4142.6000000000004</v>
      </c>
      <c r="U90" s="14">
        <f t="shared" si="37"/>
        <v>3086.04</v>
      </c>
      <c r="V90" s="14">
        <f t="shared" si="37"/>
        <v>2543.8000000000002</v>
      </c>
      <c r="W90" s="14">
        <f t="shared" si="37"/>
        <v>5544.63</v>
      </c>
      <c r="X90" s="14">
        <f t="shared" si="37"/>
        <v>421</v>
      </c>
      <c r="Y90" s="14">
        <f t="shared" si="37"/>
        <v>734.05</v>
      </c>
      <c r="Z90" s="14">
        <f t="shared" si="37"/>
        <v>1228.0999999999999</v>
      </c>
      <c r="AA90" s="14">
        <f t="shared" si="37"/>
        <v>172.5</v>
      </c>
      <c r="AB90" s="14">
        <f t="shared" si="37"/>
        <v>617.4</v>
      </c>
      <c r="AC90" s="14">
        <f t="shared" si="37"/>
        <v>1867</v>
      </c>
      <c r="AD90" s="14">
        <f t="shared" si="37"/>
        <v>74.600000000000023</v>
      </c>
      <c r="AE90" s="14">
        <f t="shared" si="37"/>
        <v>0</v>
      </c>
      <c r="AF90" s="31"/>
      <c r="AG90" s="36"/>
      <c r="AH90" s="36"/>
      <c r="AI90" s="36"/>
    </row>
    <row r="91" spans="1:35" s="92" customFormat="1" ht="37.5" x14ac:dyDescent="0.3">
      <c r="A91" s="83" t="s">
        <v>39</v>
      </c>
      <c r="B91" s="84">
        <f>H91+J91+L91+N91+P91+R91+T91+V91+X91+Z91+AB91+AD91</f>
        <v>2818</v>
      </c>
      <c r="C91" s="85">
        <f t="shared" si="35"/>
        <v>2818</v>
      </c>
      <c r="D91" s="85">
        <f t="shared" si="35"/>
        <v>2817.95</v>
      </c>
      <c r="E91" s="85">
        <f t="shared" si="35"/>
        <v>2817.95</v>
      </c>
      <c r="F91" s="86">
        <f>E91/B91*100</f>
        <v>99.998225691980124</v>
      </c>
      <c r="G91" s="86">
        <f>E91/C91*100</f>
        <v>99.998225691980124</v>
      </c>
      <c r="H91" s="85">
        <f t="shared" ref="H91:AE91" si="38">H98+H105+H115</f>
        <v>0</v>
      </c>
      <c r="I91" s="85">
        <f t="shared" si="38"/>
        <v>0</v>
      </c>
      <c r="J91" s="85">
        <f t="shared" si="38"/>
        <v>0</v>
      </c>
      <c r="K91" s="85">
        <f t="shared" si="38"/>
        <v>0</v>
      </c>
      <c r="L91" s="85">
        <f t="shared" si="38"/>
        <v>0</v>
      </c>
      <c r="M91" s="85">
        <f t="shared" si="38"/>
        <v>0</v>
      </c>
      <c r="N91" s="85">
        <f t="shared" si="38"/>
        <v>237</v>
      </c>
      <c r="O91" s="85">
        <f t="shared" si="38"/>
        <v>237</v>
      </c>
      <c r="P91" s="85">
        <f t="shared" si="38"/>
        <v>0</v>
      </c>
      <c r="Q91" s="85">
        <f t="shared" si="38"/>
        <v>0</v>
      </c>
      <c r="R91" s="85">
        <f t="shared" si="38"/>
        <v>1162.2</v>
      </c>
      <c r="S91" s="85">
        <f t="shared" si="38"/>
        <v>0</v>
      </c>
      <c r="T91" s="85">
        <f t="shared" si="38"/>
        <v>834.4</v>
      </c>
      <c r="U91" s="85">
        <f t="shared" si="38"/>
        <v>1105.05</v>
      </c>
      <c r="V91" s="85">
        <f t="shared" si="38"/>
        <v>584.4</v>
      </c>
      <c r="W91" s="85">
        <f t="shared" si="38"/>
        <v>1396.8</v>
      </c>
      <c r="X91" s="85">
        <f t="shared" si="38"/>
        <v>0</v>
      </c>
      <c r="Y91" s="85">
        <f t="shared" si="38"/>
        <v>0</v>
      </c>
      <c r="Z91" s="85">
        <f t="shared" si="38"/>
        <v>0</v>
      </c>
      <c r="AA91" s="85">
        <f t="shared" si="38"/>
        <v>0</v>
      </c>
      <c r="AB91" s="85">
        <f t="shared" si="38"/>
        <v>0</v>
      </c>
      <c r="AC91" s="85">
        <f t="shared" si="38"/>
        <v>79.099999999999994</v>
      </c>
      <c r="AD91" s="85">
        <f t="shared" si="38"/>
        <v>0</v>
      </c>
      <c r="AE91" s="85">
        <f t="shared" si="38"/>
        <v>0</v>
      </c>
      <c r="AF91" s="90"/>
      <c r="AG91" s="91"/>
      <c r="AH91" s="91"/>
      <c r="AI91" s="91"/>
    </row>
    <row r="92" spans="1:35" s="12" customFormat="1" ht="18.75" x14ac:dyDescent="0.3">
      <c r="A92" s="3" t="s">
        <v>15</v>
      </c>
      <c r="B92" s="19"/>
      <c r="C92" s="2"/>
      <c r="D92" s="19"/>
      <c r="E92" s="19"/>
      <c r="F92" s="19"/>
      <c r="G92" s="1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31"/>
      <c r="AG92" s="36"/>
      <c r="AH92" s="36"/>
      <c r="AI92" s="36"/>
    </row>
    <row r="93" spans="1:35" s="12" customFormat="1" ht="18.75" x14ac:dyDescent="0.3">
      <c r="A93" s="3" t="s">
        <v>16</v>
      </c>
      <c r="B93" s="19"/>
      <c r="C93" s="2"/>
      <c r="D93" s="19"/>
      <c r="E93" s="19"/>
      <c r="F93" s="19"/>
      <c r="G93" s="1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31"/>
      <c r="AG93" s="36"/>
      <c r="AH93" s="36"/>
      <c r="AI93" s="36"/>
    </row>
    <row r="94" spans="1:35" s="12" customFormat="1" ht="279" customHeight="1" x14ac:dyDescent="0.35">
      <c r="A94" s="3" t="s">
        <v>44</v>
      </c>
      <c r="B94" s="22"/>
      <c r="C94" s="22"/>
      <c r="D94" s="22"/>
      <c r="E94" s="22"/>
      <c r="F94" s="22"/>
      <c r="G94" s="22"/>
      <c r="H94" s="2"/>
      <c r="I94" s="2"/>
      <c r="J94" s="2"/>
      <c r="K94" s="2" t="s">
        <v>137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17" t="s">
        <v>142</v>
      </c>
      <c r="AG94" s="36"/>
      <c r="AH94" s="36"/>
      <c r="AI94" s="36"/>
    </row>
    <row r="95" spans="1:35" s="12" customFormat="1" ht="18.75" x14ac:dyDescent="0.3">
      <c r="A95" s="4" t="s">
        <v>17</v>
      </c>
      <c r="B95" s="17">
        <f>H95+J95+L95+N95+P95+R95+T95+V95+X95+Z95+AB95+AD95</f>
        <v>38808.18</v>
      </c>
      <c r="C95" s="30">
        <f>C96+C97+C99+C100</f>
        <v>38733.58</v>
      </c>
      <c r="D95" s="30">
        <f>D96+D97+D99+D100</f>
        <v>37073.660000000003</v>
      </c>
      <c r="E95" s="30">
        <f>E96+E97+E99+E100</f>
        <v>37073.660000000003</v>
      </c>
      <c r="F95" s="29">
        <f>E95/B95*100</f>
        <v>95.530529903747109</v>
      </c>
      <c r="G95" s="29">
        <f>E95/C95*100</f>
        <v>95.714519546088951</v>
      </c>
      <c r="H95" s="2">
        <f t="shared" ref="H95:K95" si="39">H96+H97+H99+H100</f>
        <v>0</v>
      </c>
      <c r="I95" s="2">
        <f t="shared" si="39"/>
        <v>0</v>
      </c>
      <c r="J95" s="2">
        <f t="shared" si="39"/>
        <v>42</v>
      </c>
      <c r="K95" s="2">
        <f t="shared" si="39"/>
        <v>0</v>
      </c>
      <c r="L95" s="2">
        <f>L96+L97+L99+L100</f>
        <v>10337.5</v>
      </c>
      <c r="M95" s="2">
        <f t="shared" ref="M95:AE95" si="40">M96+M97+M99+M100</f>
        <v>10340.299999999999</v>
      </c>
      <c r="N95" s="2">
        <f t="shared" si="40"/>
        <v>632.5</v>
      </c>
      <c r="O95" s="2">
        <f t="shared" si="40"/>
        <v>592.5</v>
      </c>
      <c r="P95" s="2">
        <f t="shared" si="40"/>
        <v>2170</v>
      </c>
      <c r="Q95" s="2">
        <f t="shared" si="40"/>
        <v>322</v>
      </c>
      <c r="R95" s="2">
        <f t="shared" si="40"/>
        <v>12057.8</v>
      </c>
      <c r="S95" s="2">
        <f t="shared" si="40"/>
        <v>4931.6000000000004</v>
      </c>
      <c r="T95" s="2">
        <f t="shared" si="40"/>
        <v>7316.68</v>
      </c>
      <c r="U95" s="2">
        <f t="shared" si="40"/>
        <v>4006.16</v>
      </c>
      <c r="V95" s="2">
        <f t="shared" si="40"/>
        <v>3931.7</v>
      </c>
      <c r="W95" s="2">
        <f t="shared" si="40"/>
        <v>14200.800000000001</v>
      </c>
      <c r="X95" s="2">
        <f t="shared" si="40"/>
        <v>299.40000000000003</v>
      </c>
      <c r="Y95" s="2">
        <f t="shared" si="40"/>
        <v>431.20000000000005</v>
      </c>
      <c r="Z95" s="2">
        <f t="shared" si="40"/>
        <v>1328.6</v>
      </c>
      <c r="AA95" s="2">
        <f t="shared" si="40"/>
        <v>273</v>
      </c>
      <c r="AB95" s="2">
        <f t="shared" si="40"/>
        <v>617.4</v>
      </c>
      <c r="AC95" s="2">
        <f t="shared" si="40"/>
        <v>1976.1</v>
      </c>
      <c r="AD95" s="2">
        <f t="shared" si="40"/>
        <v>74.600000000000023</v>
      </c>
      <c r="AE95" s="2">
        <f t="shared" si="40"/>
        <v>0</v>
      </c>
      <c r="AF95" s="118"/>
      <c r="AG95" s="36"/>
      <c r="AH95" s="36"/>
      <c r="AI95" s="36"/>
    </row>
    <row r="96" spans="1:35" s="12" customFormat="1" ht="18.75" x14ac:dyDescent="0.3">
      <c r="A96" s="3" t="s">
        <v>13</v>
      </c>
      <c r="B96" s="20">
        <f>H96+J96+L96+N96+P96+R96+T96+V96+X96+Z96+AB96+AD96</f>
        <v>17102.379999999997</v>
      </c>
      <c r="C96" s="20">
        <f>H96+J96+L96+N96+P96+R96+T96+V96+X96+Z96</f>
        <v>17102.379999999997</v>
      </c>
      <c r="D96" s="18">
        <f>E96</f>
        <v>17102.439999999999</v>
      </c>
      <c r="E96" s="20">
        <f>I96+K96+M96+O96+Q96+S96+U96+W96+Y96+AA96+AC96+AE96</f>
        <v>17102.439999999999</v>
      </c>
      <c r="F96" s="21">
        <f>E96/B96*100</f>
        <v>100.00035082836425</v>
      </c>
      <c r="G96" s="21">
        <f>E96/C96*100</f>
        <v>100.00035082836425</v>
      </c>
      <c r="H96" s="14"/>
      <c r="I96" s="14"/>
      <c r="J96" s="14"/>
      <c r="K96" s="14"/>
      <c r="L96" s="14">
        <v>5996.9</v>
      </c>
      <c r="M96" s="14">
        <v>5996.9</v>
      </c>
      <c r="N96" s="14">
        <v>355.5</v>
      </c>
      <c r="O96" s="14">
        <v>355.5</v>
      </c>
      <c r="P96" s="14"/>
      <c r="Q96" s="14"/>
      <c r="R96" s="14">
        <v>4889.5</v>
      </c>
      <c r="S96" s="14">
        <v>0</v>
      </c>
      <c r="T96" s="14">
        <f>3999.4-62.32</f>
        <v>3937.08</v>
      </c>
      <c r="U96" s="14">
        <v>1626.14</v>
      </c>
      <c r="V96" s="14">
        <f>1861.1-81.3</f>
        <v>1779.8</v>
      </c>
      <c r="W96" s="14">
        <v>8871.2000000000007</v>
      </c>
      <c r="X96" s="14">
        <v>43.1</v>
      </c>
      <c r="Y96" s="14">
        <v>43.1</v>
      </c>
      <c r="Z96" s="14">
        <v>100.5</v>
      </c>
      <c r="AA96" s="14">
        <v>100.5</v>
      </c>
      <c r="AB96" s="14"/>
      <c r="AC96" s="14">
        <v>109.1</v>
      </c>
      <c r="AD96" s="14"/>
      <c r="AE96" s="14"/>
      <c r="AF96" s="118"/>
      <c r="AG96" s="36">
        <f>C96-E96</f>
        <v>-6.0000000001309672E-2</v>
      </c>
      <c r="AH96" s="36"/>
      <c r="AI96" s="36"/>
    </row>
    <row r="97" spans="1:35" s="12" customFormat="1" ht="18.75" x14ac:dyDescent="0.3">
      <c r="A97" s="3" t="s">
        <v>14</v>
      </c>
      <c r="B97" s="20">
        <f>H97+J97+L97+N97+P97+R97+T97+V97+X97+Z97+AB97+AD97</f>
        <v>21705.8</v>
      </c>
      <c r="C97" s="20">
        <f>H97+J97+L97+N97+P97+R97+T97+V97+X97+Z97+AB97</f>
        <v>21631.200000000001</v>
      </c>
      <c r="D97" s="18">
        <f>E97</f>
        <v>19971.22</v>
      </c>
      <c r="E97" s="20">
        <f>I97+K97+M97+O97+Q97+S97+U97+W97+Y97+AA97+AC97+AE97</f>
        <v>19971.22</v>
      </c>
      <c r="F97" s="21">
        <f>E97/B97*100</f>
        <v>92.008679707727893</v>
      </c>
      <c r="G97" s="21">
        <f>E97/C97*100</f>
        <v>92.32599208550613</v>
      </c>
      <c r="H97" s="14"/>
      <c r="I97" s="14"/>
      <c r="J97" s="14">
        <v>42</v>
      </c>
      <c r="K97" s="14"/>
      <c r="L97" s="14">
        <v>4340.6000000000004</v>
      </c>
      <c r="M97" s="14">
        <v>4343.3999999999996</v>
      </c>
      <c r="N97" s="14">
        <v>277</v>
      </c>
      <c r="O97" s="14">
        <v>237</v>
      </c>
      <c r="P97" s="14">
        <v>2170</v>
      </c>
      <c r="Q97" s="14">
        <v>322</v>
      </c>
      <c r="R97" s="14">
        <v>7168.3</v>
      </c>
      <c r="S97" s="14">
        <v>4931.6000000000004</v>
      </c>
      <c r="T97" s="14">
        <v>3379.6</v>
      </c>
      <c r="U97" s="14">
        <v>2380.02</v>
      </c>
      <c r="V97" s="14">
        <v>2151.9</v>
      </c>
      <c r="W97" s="14">
        <v>5329.6</v>
      </c>
      <c r="X97" s="14">
        <v>256.3</v>
      </c>
      <c r="Y97" s="14">
        <v>388.1</v>
      </c>
      <c r="Z97" s="14">
        <v>1228.0999999999999</v>
      </c>
      <c r="AA97" s="14">
        <v>172.5</v>
      </c>
      <c r="AB97" s="14">
        <f>250.5+366.9</f>
        <v>617.4</v>
      </c>
      <c r="AC97" s="14">
        <v>1867</v>
      </c>
      <c r="AD97" s="14">
        <f>441.5-366.9</f>
        <v>74.600000000000023</v>
      </c>
      <c r="AE97" s="14"/>
      <c r="AF97" s="118"/>
      <c r="AG97" s="36">
        <f t="shared" ref="AG97:AG98" si="41">C97-E97</f>
        <v>1659.9799999999996</v>
      </c>
      <c r="AH97" s="36"/>
      <c r="AI97" s="36"/>
    </row>
    <row r="98" spans="1:35" s="12" customFormat="1" ht="37.5" x14ac:dyDescent="0.3">
      <c r="A98" s="3" t="s">
        <v>39</v>
      </c>
      <c r="B98" s="20">
        <f>H98+J98+L98+N98+P98+R98+T98+V98+X98+Z98+AB98+AD98</f>
        <v>2611.4</v>
      </c>
      <c r="C98" s="20">
        <f t="shared" ref="C98" si="42">H98+J98+L98+N98+P98+R98+T98+V98+X98+Z98</f>
        <v>2611.4</v>
      </c>
      <c r="D98" s="20">
        <f>E98</f>
        <v>2611.35</v>
      </c>
      <c r="E98" s="20">
        <f>I98+K98+M98+O98+Q98+S98+U98+W98+Y98+AA98+AC98+AE98</f>
        <v>2611.35</v>
      </c>
      <c r="F98" s="21">
        <f>E98/B98*100</f>
        <v>99.998085318220106</v>
      </c>
      <c r="G98" s="21">
        <f>E98/C98*100</f>
        <v>99.998085318220106</v>
      </c>
      <c r="H98" s="14"/>
      <c r="I98" s="14"/>
      <c r="J98" s="14"/>
      <c r="K98" s="14"/>
      <c r="L98" s="14"/>
      <c r="M98" s="14"/>
      <c r="N98" s="14">
        <v>237</v>
      </c>
      <c r="O98" s="14">
        <v>237</v>
      </c>
      <c r="P98" s="14"/>
      <c r="Q98" s="14"/>
      <c r="R98" s="14">
        <f>1222.8-60.6</f>
        <v>1162.2</v>
      </c>
      <c r="S98" s="14"/>
      <c r="T98" s="14">
        <f>672-44.2</f>
        <v>627.79999999999995</v>
      </c>
      <c r="U98" s="14">
        <v>1048.55</v>
      </c>
      <c r="V98" s="14">
        <f>479.5+104.9</f>
        <v>584.4</v>
      </c>
      <c r="W98" s="14">
        <v>1246.7</v>
      </c>
      <c r="X98" s="14"/>
      <c r="Y98" s="14"/>
      <c r="Z98" s="14"/>
      <c r="AA98" s="14"/>
      <c r="AB98" s="14"/>
      <c r="AC98" s="14">
        <v>79.099999999999994</v>
      </c>
      <c r="AD98" s="14"/>
      <c r="AE98" s="14"/>
      <c r="AF98" s="118"/>
      <c r="AG98" s="36">
        <f t="shared" si="41"/>
        <v>5.0000000000181899E-2</v>
      </c>
      <c r="AH98" s="36"/>
      <c r="AI98" s="36"/>
    </row>
    <row r="99" spans="1:35" s="12" customFormat="1" ht="18.75" x14ac:dyDescent="0.3">
      <c r="A99" s="3" t="s">
        <v>15</v>
      </c>
      <c r="B99" s="19"/>
      <c r="C99" s="19"/>
      <c r="D99" s="19"/>
      <c r="E99" s="19"/>
      <c r="F99" s="19"/>
      <c r="G99" s="1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18"/>
      <c r="AG99" s="36"/>
      <c r="AH99" s="36"/>
      <c r="AI99" s="36"/>
    </row>
    <row r="100" spans="1:35" s="12" customFormat="1" ht="18.75" x14ac:dyDescent="0.3">
      <c r="A100" s="3" t="s">
        <v>16</v>
      </c>
      <c r="B100" s="19"/>
      <c r="C100" s="19"/>
      <c r="D100" s="19"/>
      <c r="E100" s="19"/>
      <c r="F100" s="19"/>
      <c r="G100" s="1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19"/>
      <c r="AG100" s="36"/>
      <c r="AH100" s="36"/>
      <c r="AI100" s="36"/>
    </row>
    <row r="101" spans="1:35" s="12" customFormat="1" ht="281.25" customHeight="1" x14ac:dyDescent="0.35">
      <c r="A101" s="3" t="s">
        <v>45</v>
      </c>
      <c r="B101" s="22"/>
      <c r="C101" s="22"/>
      <c r="D101" s="22"/>
      <c r="E101" s="22"/>
      <c r="F101" s="22"/>
      <c r="G101" s="2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32"/>
      <c r="AG101" s="36"/>
      <c r="AH101" s="36"/>
      <c r="AI101" s="36"/>
    </row>
    <row r="102" spans="1:35" s="12" customFormat="1" ht="21" customHeight="1" x14ac:dyDescent="0.3">
      <c r="A102" s="4" t="s">
        <v>17</v>
      </c>
      <c r="B102" s="17">
        <f>H102+J102+L102+N102+P102+R102+T102+V102+X102+Z102+AB102+AD102</f>
        <v>772.3</v>
      </c>
      <c r="C102" s="30">
        <f>C103+C104+C106+C107</f>
        <v>772.3</v>
      </c>
      <c r="D102" s="30">
        <f>D103+D104+D106+D107</f>
        <v>736.06999999999994</v>
      </c>
      <c r="E102" s="30">
        <f>E103+E104+E106+E107</f>
        <v>736.06999999999994</v>
      </c>
      <c r="F102" s="29">
        <f>E102/B102*100</f>
        <v>95.308817816910533</v>
      </c>
      <c r="G102" s="29">
        <f>E102/C102*100</f>
        <v>95.308817816910533</v>
      </c>
      <c r="H102" s="2">
        <f t="shared" ref="H102:K102" si="43">H103+H104+H106+H107</f>
        <v>0</v>
      </c>
      <c r="I102" s="2">
        <f t="shared" si="43"/>
        <v>0</v>
      </c>
      <c r="J102" s="2">
        <f t="shared" si="43"/>
        <v>3.9</v>
      </c>
      <c r="K102" s="2">
        <f t="shared" si="43"/>
        <v>3.9</v>
      </c>
      <c r="L102" s="2">
        <f>L103+L104+L106+L107</f>
        <v>0</v>
      </c>
      <c r="M102" s="2">
        <f t="shared" ref="M102:AE102" si="44">M103+M104+M106+M107</f>
        <v>0</v>
      </c>
      <c r="N102" s="2">
        <f t="shared" si="44"/>
        <v>0</v>
      </c>
      <c r="O102" s="2">
        <f t="shared" si="44"/>
        <v>0</v>
      </c>
      <c r="P102" s="2">
        <f t="shared" si="44"/>
        <v>55.5</v>
      </c>
      <c r="Q102" s="2">
        <f t="shared" si="44"/>
        <v>20.8</v>
      </c>
      <c r="R102" s="2">
        <f t="shared" si="44"/>
        <v>137.9</v>
      </c>
      <c r="S102" s="2">
        <f t="shared" si="44"/>
        <v>131.15</v>
      </c>
      <c r="T102" s="2">
        <f t="shared" si="44"/>
        <v>575</v>
      </c>
      <c r="U102" s="2">
        <f t="shared" si="44"/>
        <v>570.52</v>
      </c>
      <c r="V102" s="2">
        <f t="shared" si="44"/>
        <v>0</v>
      </c>
      <c r="W102" s="2">
        <f t="shared" si="44"/>
        <v>0</v>
      </c>
      <c r="X102" s="2">
        <f t="shared" si="44"/>
        <v>0</v>
      </c>
      <c r="Y102" s="2">
        <f t="shared" si="44"/>
        <v>9.6999999999999993</v>
      </c>
      <c r="Z102" s="2">
        <f t="shared" si="44"/>
        <v>0</v>
      </c>
      <c r="AA102" s="2">
        <f t="shared" si="44"/>
        <v>0</v>
      </c>
      <c r="AB102" s="2">
        <f t="shared" si="44"/>
        <v>0</v>
      </c>
      <c r="AC102" s="2">
        <f t="shared" si="44"/>
        <v>0</v>
      </c>
      <c r="AD102" s="2">
        <f t="shared" si="44"/>
        <v>0</v>
      </c>
      <c r="AE102" s="2">
        <f t="shared" si="44"/>
        <v>0</v>
      </c>
      <c r="AF102" s="32"/>
      <c r="AG102" s="36"/>
      <c r="AH102" s="36"/>
      <c r="AI102" s="36"/>
    </row>
    <row r="103" spans="1:35" s="12" customFormat="1" ht="312.75" customHeight="1" x14ac:dyDescent="0.3">
      <c r="A103" s="3" t="s">
        <v>13</v>
      </c>
      <c r="B103" s="20">
        <f>H103+J103+L103+N103+P103+R103+T103+V103+X103+Z103+AB103+AD103</f>
        <v>310</v>
      </c>
      <c r="C103" s="20">
        <f>H103+J103+L103+N103+P103+R103+T103</f>
        <v>310</v>
      </c>
      <c r="D103" s="20">
        <v>310</v>
      </c>
      <c r="E103" s="20">
        <f>I103+K103+M103+O103+Q103+S103+U103+W103+Y103+AA103+AC103+AE103</f>
        <v>310</v>
      </c>
      <c r="F103" s="21">
        <f>E103/B103*100</f>
        <v>100</v>
      </c>
      <c r="G103" s="21">
        <f>E103/C103*100</f>
        <v>100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>
        <f>80.5+229.5</f>
        <v>310</v>
      </c>
      <c r="U103" s="14">
        <f>80.5+229.5</f>
        <v>310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50"/>
      <c r="AG103" s="36"/>
      <c r="AH103" s="36"/>
      <c r="AI103" s="36"/>
    </row>
    <row r="104" spans="1:35" s="12" customFormat="1" ht="72.75" customHeight="1" x14ac:dyDescent="0.3">
      <c r="A104" s="3" t="s">
        <v>14</v>
      </c>
      <c r="B104" s="20">
        <f>H104+J104+L104+N104+P104+R104+T104+V104+X104+Z104+AB104+AD104</f>
        <v>462.3</v>
      </c>
      <c r="C104" s="20">
        <f>H104+J104+L104+N104+P104+R104+T104</f>
        <v>462.3</v>
      </c>
      <c r="D104" s="18">
        <f>E104</f>
        <v>426.07</v>
      </c>
      <c r="E104" s="20">
        <f>I104+K104+M104+O104+Q104+S104+U104+W104+Y104+AA104+AC104+AE104</f>
        <v>426.07</v>
      </c>
      <c r="F104" s="21">
        <f>E104/B104*100</f>
        <v>92.163097555699764</v>
      </c>
      <c r="G104" s="21">
        <f>E104/C104*100</f>
        <v>92.163097555699764</v>
      </c>
      <c r="H104" s="14"/>
      <c r="I104" s="14"/>
      <c r="J104" s="14">
        <v>3.9</v>
      </c>
      <c r="K104" s="14">
        <v>3.9</v>
      </c>
      <c r="L104" s="14"/>
      <c r="M104" s="14"/>
      <c r="N104" s="14"/>
      <c r="O104" s="14"/>
      <c r="P104" s="14">
        <f>7.8+47.7</f>
        <v>55.5</v>
      </c>
      <c r="Q104" s="14">
        <f>5.9+14.9</f>
        <v>20.8</v>
      </c>
      <c r="R104" s="14">
        <f>120.4+17.5</f>
        <v>137.9</v>
      </c>
      <c r="S104" s="14">
        <f>99.58+31.57</f>
        <v>131.15</v>
      </c>
      <c r="T104" s="14">
        <f>53.7+153+58.3</f>
        <v>265</v>
      </c>
      <c r="U104" s="14">
        <f>57.7+146.28+56.54</f>
        <v>260.52000000000004</v>
      </c>
      <c r="V104" s="14"/>
      <c r="W104" s="14"/>
      <c r="X104" s="14"/>
      <c r="Y104" s="14">
        <v>9.6999999999999993</v>
      </c>
      <c r="Z104" s="14"/>
      <c r="AA104" s="14"/>
      <c r="AB104" s="14"/>
      <c r="AC104" s="14"/>
      <c r="AD104" s="14"/>
      <c r="AE104" s="14"/>
      <c r="AF104" s="59" t="s">
        <v>117</v>
      </c>
      <c r="AG104" s="36"/>
      <c r="AH104" s="36"/>
      <c r="AI104" s="36"/>
    </row>
    <row r="105" spans="1:35" s="12" customFormat="1" ht="37.5" x14ac:dyDescent="0.3">
      <c r="A105" s="3" t="s">
        <v>39</v>
      </c>
      <c r="B105" s="20">
        <f>H105+J105+L105+N105+P105+R105+T105+V105+X105+Z105+AB105+AD105</f>
        <v>206.6</v>
      </c>
      <c r="C105" s="20">
        <f>H105+J105+L105+N105+P105+R105+T105</f>
        <v>206.6</v>
      </c>
      <c r="D105" s="20">
        <f>E105</f>
        <v>206.6</v>
      </c>
      <c r="E105" s="20">
        <f>I105+K105+M105+O105+Q105+S105+U105+W105+Y105+AA105+AC105+AE105</f>
        <v>206.6</v>
      </c>
      <c r="F105" s="21">
        <f>E105/B105*100</f>
        <v>100</v>
      </c>
      <c r="G105" s="21">
        <f>E105/C105*100</f>
        <v>100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>
        <f>53.6+153</f>
        <v>206.6</v>
      </c>
      <c r="U105" s="14">
        <v>56.5</v>
      </c>
      <c r="V105" s="14"/>
      <c r="W105" s="14">
        <v>150.1</v>
      </c>
      <c r="X105" s="14"/>
      <c r="Y105" s="14"/>
      <c r="Z105" s="14"/>
      <c r="AA105" s="14"/>
      <c r="AB105" s="14"/>
      <c r="AC105" s="14"/>
      <c r="AD105" s="14"/>
      <c r="AE105" s="14"/>
      <c r="AF105" s="50" t="s">
        <v>116</v>
      </c>
      <c r="AG105" s="36"/>
      <c r="AH105" s="36"/>
      <c r="AI105" s="36"/>
    </row>
    <row r="106" spans="1:35" s="12" customFormat="1" ht="18.75" x14ac:dyDescent="0.3">
      <c r="A106" s="3" t="s">
        <v>15</v>
      </c>
      <c r="B106" s="19"/>
      <c r="C106" s="19"/>
      <c r="D106" s="19"/>
      <c r="E106" s="19"/>
      <c r="F106" s="19"/>
      <c r="G106" s="1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32"/>
      <c r="AG106" s="36"/>
      <c r="AH106" s="36"/>
      <c r="AI106" s="36"/>
    </row>
    <row r="107" spans="1:35" s="12" customFormat="1" ht="18.75" x14ac:dyDescent="0.3">
      <c r="A107" s="3" t="s">
        <v>16</v>
      </c>
      <c r="B107" s="19"/>
      <c r="C107" s="19"/>
      <c r="D107" s="19"/>
      <c r="E107" s="19"/>
      <c r="F107" s="19"/>
      <c r="G107" s="1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32"/>
      <c r="AG107" s="36"/>
      <c r="AH107" s="36"/>
      <c r="AI107" s="36"/>
    </row>
    <row r="108" spans="1:35" s="92" customFormat="1" ht="18.75" x14ac:dyDescent="0.3">
      <c r="A108" s="93" t="s">
        <v>141</v>
      </c>
      <c r="B108" s="98">
        <f>B109+B110</f>
        <v>20230.379999999997</v>
      </c>
      <c r="C108" s="98">
        <f t="shared" ref="C108:E108" si="45">C109+C110</f>
        <v>20230.379999999997</v>
      </c>
      <c r="D108" s="98">
        <f t="shared" si="45"/>
        <v>20230.389999999996</v>
      </c>
      <c r="E108" s="98">
        <f t="shared" si="45"/>
        <v>20230.389999999996</v>
      </c>
      <c r="F108" s="99">
        <f>E108/B108*100</f>
        <v>100.00004943060881</v>
      </c>
      <c r="G108" s="99">
        <f>E108/C108*100</f>
        <v>100.00004943060881</v>
      </c>
      <c r="H108" s="98">
        <f t="shared" ref="H108" si="46">H109+H110</f>
        <v>0</v>
      </c>
      <c r="I108" s="98">
        <f t="shared" ref="I108" si="47">I109+I110</f>
        <v>0</v>
      </c>
      <c r="J108" s="98">
        <f t="shared" ref="J108" si="48">J109+J110</f>
        <v>0</v>
      </c>
      <c r="K108" s="98">
        <f t="shared" ref="K108" si="49">K109+K110</f>
        <v>0</v>
      </c>
      <c r="L108" s="98">
        <f t="shared" ref="L108" si="50">L109+L110</f>
        <v>5996.9</v>
      </c>
      <c r="M108" s="98">
        <f t="shared" ref="M108" si="51">M109+M110</f>
        <v>5996.9</v>
      </c>
      <c r="N108" s="98">
        <f t="shared" ref="N108" si="52">N109+N110</f>
        <v>592.5</v>
      </c>
      <c r="O108" s="98">
        <f t="shared" ref="O108" si="53">O109+O110</f>
        <v>592.5</v>
      </c>
      <c r="P108" s="98">
        <f t="shared" ref="P108" si="54">P109+P110</f>
        <v>0</v>
      </c>
      <c r="Q108" s="98">
        <f t="shared" ref="Q108" si="55">Q109+Q110</f>
        <v>0</v>
      </c>
      <c r="R108" s="98">
        <f t="shared" ref="R108" si="56">R109+R110</f>
        <v>6051.7</v>
      </c>
      <c r="S108" s="98">
        <f t="shared" ref="S108" si="57">S109+S110</f>
        <v>0</v>
      </c>
      <c r="T108" s="98">
        <f t="shared" ref="T108" si="58">T109+T110</f>
        <v>5081.4799999999996</v>
      </c>
      <c r="U108" s="98">
        <f t="shared" ref="U108" si="59">U109+U110</f>
        <v>3041.19</v>
      </c>
      <c r="V108" s="98">
        <f t="shared" ref="V108" si="60">V109+V110</f>
        <v>2364.1999999999998</v>
      </c>
      <c r="W108" s="98">
        <f t="shared" ref="W108" si="61">W109+W110</f>
        <v>10268</v>
      </c>
      <c r="X108" s="98">
        <f t="shared" ref="X108" si="62">X109+X110</f>
        <v>43.1</v>
      </c>
      <c r="Y108" s="98">
        <f t="shared" ref="Y108" si="63">Y109+Y110</f>
        <v>43.1</v>
      </c>
      <c r="Z108" s="98">
        <f t="shared" ref="Z108" si="64">Z109+Z110</f>
        <v>100.5</v>
      </c>
      <c r="AA108" s="98">
        <f t="shared" ref="AA108" si="65">AA109+AA110</f>
        <v>100.5</v>
      </c>
      <c r="AB108" s="98">
        <f t="shared" ref="AB108" si="66">AB109+AB110</f>
        <v>0</v>
      </c>
      <c r="AC108" s="98">
        <f t="shared" ref="AC108" si="67">AC109+AC110</f>
        <v>188.2</v>
      </c>
      <c r="AD108" s="98">
        <f t="shared" ref="AD108" si="68">AD109+AD110</f>
        <v>0</v>
      </c>
      <c r="AE108" s="98">
        <f t="shared" ref="AE108" si="69">AE109+AE110</f>
        <v>0</v>
      </c>
      <c r="AF108" s="100"/>
      <c r="AG108" s="91"/>
      <c r="AH108" s="91"/>
      <c r="AI108" s="91"/>
    </row>
    <row r="109" spans="1:35" s="97" customFormat="1" ht="18.75" x14ac:dyDescent="0.3">
      <c r="A109" s="83" t="s">
        <v>13</v>
      </c>
      <c r="B109" s="87">
        <f>H109+J109+L109+N109+P109+R109+T109+V109+X109+Z109+AB109+AD109</f>
        <v>17412.379999999997</v>
      </c>
      <c r="C109" s="20">
        <f t="shared" ref="C109:C110" si="70">H109+J109+L109+N109+P109+R109+T109+V109+X109+Z109</f>
        <v>17412.379999999997</v>
      </c>
      <c r="D109" s="87">
        <f>E109</f>
        <v>17412.439999999995</v>
      </c>
      <c r="E109" s="20">
        <f t="shared" ref="E109" si="71">I109+K109+M109+O109+Q109+S109+U109+W109+Y109+AA109+AC109+AE109</f>
        <v>17412.439999999995</v>
      </c>
      <c r="F109" s="86">
        <f>E109/B109*100</f>
        <v>100.00034458241778</v>
      </c>
      <c r="G109" s="86">
        <f>E109/C109*100</f>
        <v>100.00034458241778</v>
      </c>
      <c r="H109" s="85">
        <f>H96+H103</f>
        <v>0</v>
      </c>
      <c r="I109" s="85">
        <f t="shared" ref="I109:AE109" si="72">I96+I103</f>
        <v>0</v>
      </c>
      <c r="J109" s="85">
        <f t="shared" si="72"/>
        <v>0</v>
      </c>
      <c r="K109" s="85">
        <f t="shared" si="72"/>
        <v>0</v>
      </c>
      <c r="L109" s="85">
        <f t="shared" si="72"/>
        <v>5996.9</v>
      </c>
      <c r="M109" s="85">
        <f t="shared" si="72"/>
        <v>5996.9</v>
      </c>
      <c r="N109" s="85">
        <f t="shared" si="72"/>
        <v>355.5</v>
      </c>
      <c r="O109" s="85">
        <f t="shared" si="72"/>
        <v>355.5</v>
      </c>
      <c r="P109" s="85">
        <f t="shared" si="72"/>
        <v>0</v>
      </c>
      <c r="Q109" s="85">
        <f t="shared" si="72"/>
        <v>0</v>
      </c>
      <c r="R109" s="85">
        <f t="shared" si="72"/>
        <v>4889.5</v>
      </c>
      <c r="S109" s="85">
        <f t="shared" si="72"/>
        <v>0</v>
      </c>
      <c r="T109" s="89">
        <f t="shared" si="72"/>
        <v>4247.08</v>
      </c>
      <c r="U109" s="85">
        <f t="shared" si="72"/>
        <v>1936.14</v>
      </c>
      <c r="V109" s="89">
        <f t="shared" si="72"/>
        <v>1779.8</v>
      </c>
      <c r="W109" s="85">
        <f t="shared" si="72"/>
        <v>8871.2000000000007</v>
      </c>
      <c r="X109" s="89">
        <f t="shared" si="72"/>
        <v>43.1</v>
      </c>
      <c r="Y109" s="85">
        <f t="shared" si="72"/>
        <v>43.1</v>
      </c>
      <c r="Z109" s="89">
        <f t="shared" si="72"/>
        <v>100.5</v>
      </c>
      <c r="AA109" s="85">
        <f t="shared" si="72"/>
        <v>100.5</v>
      </c>
      <c r="AB109" s="85">
        <f t="shared" si="72"/>
        <v>0</v>
      </c>
      <c r="AC109" s="85">
        <f t="shared" si="72"/>
        <v>109.1</v>
      </c>
      <c r="AD109" s="85">
        <f t="shared" si="72"/>
        <v>0</v>
      </c>
      <c r="AE109" s="85">
        <f t="shared" si="72"/>
        <v>0</v>
      </c>
      <c r="AF109" s="94"/>
      <c r="AG109" s="96"/>
      <c r="AH109" s="96"/>
      <c r="AI109" s="96"/>
    </row>
    <row r="110" spans="1:35" s="97" customFormat="1" ht="37.5" x14ac:dyDescent="0.3">
      <c r="A110" s="83" t="s">
        <v>39</v>
      </c>
      <c r="B110" s="87">
        <f>H110+J110+L110+N110+P110+R110+T110+V110+X110+Z110+AB110+AD110</f>
        <v>2818</v>
      </c>
      <c r="C110" s="20">
        <f t="shared" si="70"/>
        <v>2818</v>
      </c>
      <c r="D110" s="87">
        <f t="shared" ref="D110" si="73">E110</f>
        <v>2817.95</v>
      </c>
      <c r="E110" s="20">
        <f>I110+K110+M110+O110+Q110+S110+U110+W110+Y110+AA110+AC110+AE110</f>
        <v>2817.95</v>
      </c>
      <c r="F110" s="86">
        <f t="shared" ref="F110" si="74">E110/B110*100</f>
        <v>99.998225691980124</v>
      </c>
      <c r="G110" s="86">
        <f t="shared" ref="G110" si="75">E110/C110*100</f>
        <v>99.998225691980124</v>
      </c>
      <c r="H110" s="85">
        <f>H98+H105</f>
        <v>0</v>
      </c>
      <c r="I110" s="85">
        <f t="shared" ref="I110:Q110" si="76">I98+I105</f>
        <v>0</v>
      </c>
      <c r="J110" s="85">
        <f t="shared" si="76"/>
        <v>0</v>
      </c>
      <c r="K110" s="85">
        <f t="shared" si="76"/>
        <v>0</v>
      </c>
      <c r="L110" s="85">
        <f t="shared" si="76"/>
        <v>0</v>
      </c>
      <c r="M110" s="85">
        <f t="shared" si="76"/>
        <v>0</v>
      </c>
      <c r="N110" s="85">
        <f t="shared" si="76"/>
        <v>237</v>
      </c>
      <c r="O110" s="85">
        <f t="shared" si="76"/>
        <v>237</v>
      </c>
      <c r="P110" s="85">
        <f t="shared" si="76"/>
        <v>0</v>
      </c>
      <c r="Q110" s="85">
        <f t="shared" si="76"/>
        <v>0</v>
      </c>
      <c r="R110" s="89">
        <f>R98+R105</f>
        <v>1162.2</v>
      </c>
      <c r="S110" s="85">
        <f>S98+S105</f>
        <v>0</v>
      </c>
      <c r="T110" s="89">
        <f t="shared" ref="T110:AE110" si="77">T98+T105</f>
        <v>834.4</v>
      </c>
      <c r="U110" s="85">
        <f>U98+U105</f>
        <v>1105.05</v>
      </c>
      <c r="V110" s="89">
        <f t="shared" si="77"/>
        <v>584.4</v>
      </c>
      <c r="W110" s="85">
        <f t="shared" si="77"/>
        <v>1396.8</v>
      </c>
      <c r="X110" s="85">
        <f t="shared" si="77"/>
        <v>0</v>
      </c>
      <c r="Y110" s="85">
        <f t="shared" si="77"/>
        <v>0</v>
      </c>
      <c r="Z110" s="85">
        <f t="shared" si="77"/>
        <v>0</v>
      </c>
      <c r="AA110" s="85">
        <f t="shared" si="77"/>
        <v>0</v>
      </c>
      <c r="AB110" s="85">
        <f t="shared" si="77"/>
        <v>0</v>
      </c>
      <c r="AC110" s="85">
        <f t="shared" si="77"/>
        <v>79.099999999999994</v>
      </c>
      <c r="AD110" s="85">
        <f t="shared" si="77"/>
        <v>0</v>
      </c>
      <c r="AE110" s="85">
        <f t="shared" si="77"/>
        <v>0</v>
      </c>
      <c r="AF110" s="94"/>
      <c r="AG110" s="96"/>
      <c r="AH110" s="96"/>
      <c r="AI110" s="96"/>
    </row>
    <row r="111" spans="1:35" s="12" customFormat="1" ht="175.5" customHeight="1" x14ac:dyDescent="0.3">
      <c r="A111" s="3" t="s">
        <v>46</v>
      </c>
      <c r="B111" s="22"/>
      <c r="C111" s="22"/>
      <c r="D111" s="22"/>
      <c r="E111" s="22"/>
      <c r="F111" s="22"/>
      <c r="G111" s="2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32"/>
      <c r="AG111" s="36"/>
      <c r="AH111" s="36"/>
      <c r="AI111" s="36"/>
    </row>
    <row r="112" spans="1:35" s="12" customFormat="1" ht="18.75" x14ac:dyDescent="0.3">
      <c r="A112" s="4" t="s">
        <v>17</v>
      </c>
      <c r="B112" s="17">
        <f>H112+J112+L112+N112+P112+R112+T112+V112+X112+Z112+AB112+AD112</f>
        <v>1706.8</v>
      </c>
      <c r="C112" s="30">
        <f>C113+C114+C115+C116</f>
        <v>1706.8</v>
      </c>
      <c r="D112" s="30">
        <f>D113+D114+D115+D116</f>
        <v>1540.0800000000002</v>
      </c>
      <c r="E112" s="30">
        <f>E113+E114+E115+E116</f>
        <v>1540.0800000000002</v>
      </c>
      <c r="F112" s="29">
        <f>E112/B112*100</f>
        <v>90.232013123974696</v>
      </c>
      <c r="G112" s="29">
        <f>E112/C112*100</f>
        <v>90.232013123974696</v>
      </c>
      <c r="H112" s="2">
        <f t="shared" ref="H112:K112" si="78">H113+H114+H115+H116</f>
        <v>0</v>
      </c>
      <c r="I112" s="2">
        <f t="shared" si="78"/>
        <v>0</v>
      </c>
      <c r="J112" s="2">
        <f t="shared" si="78"/>
        <v>29.1</v>
      </c>
      <c r="K112" s="2">
        <f t="shared" si="78"/>
        <v>13.9</v>
      </c>
      <c r="L112" s="2">
        <f>L113+L114+L115+L116</f>
        <v>11.7</v>
      </c>
      <c r="M112" s="2">
        <f t="shared" ref="M112:AE112" si="79">M113+M114+M115+M116</f>
        <v>14.7</v>
      </c>
      <c r="N112" s="2">
        <f t="shared" si="79"/>
        <v>0</v>
      </c>
      <c r="O112" s="2">
        <f t="shared" si="79"/>
        <v>8.1</v>
      </c>
      <c r="P112" s="2">
        <f t="shared" si="79"/>
        <v>336.29999999999995</v>
      </c>
      <c r="Q112" s="2">
        <f t="shared" si="79"/>
        <v>332.20000000000005</v>
      </c>
      <c r="R112" s="2">
        <f t="shared" si="79"/>
        <v>275.10000000000002</v>
      </c>
      <c r="S112" s="2">
        <f t="shared" si="79"/>
        <v>174.4</v>
      </c>
      <c r="T112" s="2">
        <f t="shared" si="79"/>
        <v>498</v>
      </c>
      <c r="U112" s="2">
        <f t="shared" si="79"/>
        <v>445.5</v>
      </c>
      <c r="V112" s="2">
        <f t="shared" si="79"/>
        <v>391.9</v>
      </c>
      <c r="W112" s="2">
        <f t="shared" si="79"/>
        <v>215.03</v>
      </c>
      <c r="X112" s="2">
        <f t="shared" si="79"/>
        <v>164.7</v>
      </c>
      <c r="Y112" s="2">
        <f t="shared" si="79"/>
        <v>336.25</v>
      </c>
      <c r="Z112" s="2">
        <f t="shared" si="79"/>
        <v>0</v>
      </c>
      <c r="AA112" s="2">
        <f t="shared" si="79"/>
        <v>0</v>
      </c>
      <c r="AB112" s="2">
        <f t="shared" si="79"/>
        <v>0</v>
      </c>
      <c r="AC112" s="2">
        <f t="shared" si="79"/>
        <v>0</v>
      </c>
      <c r="AD112" s="2">
        <f t="shared" si="79"/>
        <v>0</v>
      </c>
      <c r="AE112" s="2">
        <f t="shared" si="79"/>
        <v>0</v>
      </c>
      <c r="AF112" s="101" t="s">
        <v>115</v>
      </c>
      <c r="AG112" s="36"/>
      <c r="AH112" s="36"/>
      <c r="AI112" s="36"/>
    </row>
    <row r="113" spans="1:35" s="12" customFormat="1" ht="18.75" x14ac:dyDescent="0.3">
      <c r="A113" s="3" t="s">
        <v>13</v>
      </c>
      <c r="B113" s="20">
        <f>H113+J113+L113+N113+P113+R113+T113+V113+X113+Z113+AB113+AD113</f>
        <v>0</v>
      </c>
      <c r="C113" s="20">
        <f t="shared" ref="C113" si="80">H113+J113+L113+N113+P113+R113+T113</f>
        <v>0</v>
      </c>
      <c r="D113" s="20"/>
      <c r="E113" s="20">
        <f>I113+K113+M113+O113+Q113+S113+U113+W113+Y113+AA113+AC113+AE113</f>
        <v>0</v>
      </c>
      <c r="F113" s="21"/>
      <c r="G113" s="21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02"/>
      <c r="AG113" s="36"/>
      <c r="AH113" s="36"/>
      <c r="AI113" s="36"/>
    </row>
    <row r="114" spans="1:35" s="12" customFormat="1" ht="18" customHeight="1" x14ac:dyDescent="0.3">
      <c r="A114" s="3" t="s">
        <v>14</v>
      </c>
      <c r="B114" s="20">
        <f>H114+J114+L114+N114+P114+R114+T114+V114+X114+Z114+AB114+AD114</f>
        <v>1706.8</v>
      </c>
      <c r="C114" s="20">
        <f>H114+J114+L114+N114+P114+R114+T114+V114+X114</f>
        <v>1706.8</v>
      </c>
      <c r="D114" s="18">
        <f>E114</f>
        <v>1540.0800000000002</v>
      </c>
      <c r="E114" s="20">
        <f>I114+K114+M114+O114+Q114+S114+U114+W114+Y114+AA114+AC114+AE114</f>
        <v>1540.0800000000002</v>
      </c>
      <c r="F114" s="21">
        <f>E114/B114*100</f>
        <v>90.232013123974696</v>
      </c>
      <c r="G114" s="21">
        <f>E114/C114*100</f>
        <v>90.232013123974696</v>
      </c>
      <c r="H114" s="14"/>
      <c r="I114" s="14"/>
      <c r="J114" s="14">
        <v>29.1</v>
      </c>
      <c r="K114" s="14">
        <v>13.9</v>
      </c>
      <c r="L114" s="14">
        <v>11.7</v>
      </c>
      <c r="M114" s="14">
        <v>14.7</v>
      </c>
      <c r="N114" s="14"/>
      <c r="O114" s="14">
        <v>8.1</v>
      </c>
      <c r="P114" s="14">
        <f>242.7+93.6</f>
        <v>336.29999999999995</v>
      </c>
      <c r="Q114" s="14">
        <f>130.3+201.9</f>
        <v>332.20000000000005</v>
      </c>
      <c r="R114" s="14">
        <f>96.2+178.9</f>
        <v>275.10000000000002</v>
      </c>
      <c r="S114" s="14">
        <v>174.4</v>
      </c>
      <c r="T114" s="14">
        <f>320.2+177.8</f>
        <v>498</v>
      </c>
      <c r="U114" s="14">
        <f>153.99+291.51</f>
        <v>445.5</v>
      </c>
      <c r="V114" s="14">
        <f>214.1+177.8</f>
        <v>391.9</v>
      </c>
      <c r="W114" s="14">
        <v>215.03</v>
      </c>
      <c r="X114" s="14">
        <v>164.7</v>
      </c>
      <c r="Y114" s="14">
        <v>336.25</v>
      </c>
      <c r="Z114" s="14"/>
      <c r="AA114" s="14"/>
      <c r="AB114" s="14"/>
      <c r="AC114" s="14"/>
      <c r="AD114" s="14"/>
      <c r="AE114" s="14"/>
      <c r="AF114" s="102"/>
      <c r="AG114" s="36"/>
      <c r="AH114" s="36"/>
      <c r="AI114" s="36"/>
    </row>
    <row r="115" spans="1:35" s="12" customFormat="1" ht="18.75" x14ac:dyDescent="0.3">
      <c r="A115" s="3" t="s">
        <v>15</v>
      </c>
      <c r="B115" s="19"/>
      <c r="C115" s="19"/>
      <c r="D115" s="19"/>
      <c r="E115" s="19"/>
      <c r="F115" s="19"/>
      <c r="G115" s="1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02"/>
      <c r="AG115" s="36"/>
      <c r="AH115" s="36"/>
      <c r="AI115" s="36"/>
    </row>
    <row r="116" spans="1:35" s="12" customFormat="1" ht="64.5" customHeight="1" x14ac:dyDescent="0.3">
      <c r="A116" s="3" t="s">
        <v>16</v>
      </c>
      <c r="B116" s="19"/>
      <c r="C116" s="19"/>
      <c r="D116" s="19"/>
      <c r="E116" s="19"/>
      <c r="F116" s="19"/>
      <c r="G116" s="1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03"/>
      <c r="AG116" s="36"/>
      <c r="AH116" s="36"/>
      <c r="AI116" s="36"/>
    </row>
    <row r="117" spans="1:35" s="12" customFormat="1" ht="58.9" customHeight="1" x14ac:dyDescent="0.2">
      <c r="A117" s="40" t="s">
        <v>79</v>
      </c>
      <c r="B117" s="19"/>
      <c r="C117" s="18"/>
      <c r="D117" s="18"/>
      <c r="E117" s="19"/>
      <c r="F117" s="19"/>
      <c r="G117" s="1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7"/>
      <c r="AG117" s="36"/>
      <c r="AH117" s="36"/>
      <c r="AI117" s="36"/>
    </row>
    <row r="118" spans="1:35" s="12" customFormat="1" ht="18.75" x14ac:dyDescent="0.3">
      <c r="A118" s="4" t="s">
        <v>17</v>
      </c>
      <c r="B118" s="30">
        <f>H118+J118+L118+N118+P118+R118+T118+V118+X118+Z118+AB118+AD118</f>
        <v>2119069.58</v>
      </c>
      <c r="C118" s="2">
        <f t="shared" ref="C118:E118" si="81">C119+C120+C121+C122</f>
        <v>1854138.98</v>
      </c>
      <c r="D118" s="2">
        <f t="shared" si="81"/>
        <v>1875203.3900000001</v>
      </c>
      <c r="E118" s="2">
        <f t="shared" si="81"/>
        <v>1818314.85</v>
      </c>
      <c r="F118" s="29">
        <f>E118/B118*100</f>
        <v>85.807227245459302</v>
      </c>
      <c r="G118" s="29">
        <f>E118/C118*100</f>
        <v>98.067883239259672</v>
      </c>
      <c r="H118" s="2">
        <f>H119+H120+H121+H122</f>
        <v>132824.20000000001</v>
      </c>
      <c r="I118" s="2">
        <f t="shared" ref="I118:AE118" si="82">I119+I120+I121+I122</f>
        <v>152.4</v>
      </c>
      <c r="J118" s="2">
        <f t="shared" si="82"/>
        <v>177831</v>
      </c>
      <c r="K118" s="2">
        <f t="shared" si="82"/>
        <v>216024.2</v>
      </c>
      <c r="L118" s="2">
        <f t="shared" si="82"/>
        <v>191002</v>
      </c>
      <c r="M118" s="2">
        <f t="shared" si="82"/>
        <v>211508.8</v>
      </c>
      <c r="N118" s="2">
        <f t="shared" si="82"/>
        <v>193485.5</v>
      </c>
      <c r="O118" s="2">
        <f t="shared" si="82"/>
        <v>65649</v>
      </c>
      <c r="P118" s="2">
        <f t="shared" si="82"/>
        <v>337922.4</v>
      </c>
      <c r="Q118" s="2">
        <f t="shared" si="82"/>
        <v>216600.8</v>
      </c>
      <c r="R118" s="2">
        <f t="shared" si="82"/>
        <v>189002.1</v>
      </c>
      <c r="S118" s="2">
        <f t="shared" si="82"/>
        <v>299676.45</v>
      </c>
      <c r="T118" s="2">
        <f t="shared" si="82"/>
        <v>129572.88</v>
      </c>
      <c r="U118" s="2">
        <f t="shared" si="82"/>
        <v>165374.72</v>
      </c>
      <c r="V118" s="2">
        <f t="shared" si="82"/>
        <v>93328.3</v>
      </c>
      <c r="W118" s="2">
        <f t="shared" si="82"/>
        <v>120211.33</v>
      </c>
      <c r="X118" s="2">
        <f t="shared" si="82"/>
        <v>144672.1</v>
      </c>
      <c r="Y118" s="2">
        <f t="shared" si="82"/>
        <v>215264.25</v>
      </c>
      <c r="Z118" s="2">
        <f t="shared" si="82"/>
        <v>157170</v>
      </c>
      <c r="AA118" s="2">
        <f t="shared" si="82"/>
        <v>67481.5</v>
      </c>
      <c r="AB118" s="2">
        <f t="shared" si="82"/>
        <v>140542</v>
      </c>
      <c r="AC118" s="2">
        <f t="shared" si="82"/>
        <v>179858.10000000003</v>
      </c>
      <c r="AD118" s="2">
        <f t="shared" si="82"/>
        <v>231717.1</v>
      </c>
      <c r="AE118" s="2">
        <f t="shared" si="82"/>
        <v>0</v>
      </c>
      <c r="AF118" s="27"/>
      <c r="AG118" s="36"/>
      <c r="AH118" s="36"/>
      <c r="AI118" s="36"/>
    </row>
    <row r="119" spans="1:35" s="12" customFormat="1" ht="18.75" x14ac:dyDescent="0.3">
      <c r="A119" s="3" t="s">
        <v>13</v>
      </c>
      <c r="B119" s="20">
        <f>H119+J119+L119+N119+P119+R119+T119+V119+X119+Z119+AB119+AD119</f>
        <v>1636950.28</v>
      </c>
      <c r="C119" s="14">
        <f t="shared" ref="C119:E120" si="83">C89+C65+C35+C11</f>
        <v>1435625.78</v>
      </c>
      <c r="D119" s="14">
        <f t="shared" si="83"/>
        <v>1432568.54</v>
      </c>
      <c r="E119" s="14">
        <f t="shared" si="83"/>
        <v>1375680</v>
      </c>
      <c r="F119" s="21">
        <f>E119/B119*100</f>
        <v>84.039204904867361</v>
      </c>
      <c r="G119" s="21">
        <f>E119/C119*100</f>
        <v>95.824414632621043</v>
      </c>
      <c r="H119" s="14">
        <f>H89+H65+H35+H11</f>
        <v>89203</v>
      </c>
      <c r="I119" s="14">
        <f>I125+I144+I150</f>
        <v>152.4</v>
      </c>
      <c r="J119" s="14">
        <f t="shared" ref="J119:AD119" si="84">J89+J65+J35+J11</f>
        <v>129796.6</v>
      </c>
      <c r="K119" s="14">
        <f t="shared" si="84"/>
        <v>179241.7</v>
      </c>
      <c r="L119" s="14">
        <f t="shared" si="84"/>
        <v>147281.29999999999</v>
      </c>
      <c r="M119" s="14">
        <f t="shared" si="84"/>
        <v>147071.5</v>
      </c>
      <c r="N119" s="14">
        <f t="shared" si="84"/>
        <v>137324.5</v>
      </c>
      <c r="O119" s="14">
        <f t="shared" si="84"/>
        <v>46003.3</v>
      </c>
      <c r="P119" s="14">
        <f t="shared" si="84"/>
        <v>282402</v>
      </c>
      <c r="Q119" s="14">
        <f t="shared" si="84"/>
        <v>175020.4</v>
      </c>
      <c r="R119" s="14">
        <f t="shared" si="84"/>
        <v>152946.20000000001</v>
      </c>
      <c r="S119" s="14">
        <f t="shared" si="84"/>
        <v>244212</v>
      </c>
      <c r="T119" s="14">
        <f t="shared" si="84"/>
        <v>92965.08</v>
      </c>
      <c r="U119" s="14">
        <f t="shared" si="84"/>
        <v>120325.7</v>
      </c>
      <c r="V119" s="14">
        <f t="shared" si="84"/>
        <v>68093.900000000009</v>
      </c>
      <c r="W119" s="14">
        <f t="shared" si="84"/>
        <v>85475.9</v>
      </c>
      <c r="X119" s="14">
        <f t="shared" si="84"/>
        <v>102995.40000000001</v>
      </c>
      <c r="Y119" s="14">
        <f t="shared" si="84"/>
        <v>162165.70000000001</v>
      </c>
      <c r="Z119" s="14">
        <f t="shared" si="84"/>
        <v>122559.3</v>
      </c>
      <c r="AA119" s="14">
        <f t="shared" si="84"/>
        <v>41341.5</v>
      </c>
      <c r="AB119" s="14">
        <f t="shared" si="84"/>
        <v>110058.5</v>
      </c>
      <c r="AC119" s="14">
        <f t="shared" si="84"/>
        <v>135781.80000000002</v>
      </c>
      <c r="AD119" s="14">
        <f t="shared" si="84"/>
        <v>201324.5</v>
      </c>
      <c r="AE119" s="14">
        <f>AE125+AE144+AE150</f>
        <v>0</v>
      </c>
      <c r="AF119" s="27"/>
      <c r="AG119" s="36"/>
      <c r="AH119" s="36"/>
      <c r="AI119" s="36"/>
    </row>
    <row r="120" spans="1:35" s="12" customFormat="1" ht="18.75" x14ac:dyDescent="0.3">
      <c r="A120" s="3" t="s">
        <v>14</v>
      </c>
      <c r="B120" s="20">
        <f>H120+J120+L120+N120+P120+R120+T120+V120+X120+Z120+AB120+AD120</f>
        <v>465143.8</v>
      </c>
      <c r="C120" s="14">
        <f t="shared" si="83"/>
        <v>401571.6</v>
      </c>
      <c r="D120" s="14">
        <f t="shared" si="83"/>
        <v>427616.31000000006</v>
      </c>
      <c r="E120" s="14">
        <f t="shared" si="83"/>
        <v>427616.31000000006</v>
      </c>
      <c r="F120" s="21">
        <f>E120/B120*100</f>
        <v>91.932067029593881</v>
      </c>
      <c r="G120" s="21">
        <f>E120/C120*100</f>
        <v>106.48569520354529</v>
      </c>
      <c r="H120" s="14">
        <f>H90+H66+H36+H12</f>
        <v>43621.2</v>
      </c>
      <c r="I120" s="14">
        <f>I126+I145+I151</f>
        <v>0</v>
      </c>
      <c r="J120" s="14">
        <f t="shared" ref="J120:AD120" si="85">J90+J66+J36+J12</f>
        <v>47625.5</v>
      </c>
      <c r="K120" s="14">
        <f t="shared" si="85"/>
        <v>36782.5</v>
      </c>
      <c r="L120" s="14">
        <f t="shared" si="85"/>
        <v>43170.7</v>
      </c>
      <c r="M120" s="14">
        <f t="shared" si="85"/>
        <v>63478.5</v>
      </c>
      <c r="N120" s="14">
        <f t="shared" si="85"/>
        <v>52876.4</v>
      </c>
      <c r="O120" s="14">
        <f t="shared" si="85"/>
        <v>16486.099999999999</v>
      </c>
      <c r="P120" s="14">
        <f t="shared" si="85"/>
        <v>51935.5</v>
      </c>
      <c r="Q120" s="14">
        <f t="shared" si="85"/>
        <v>37900.9</v>
      </c>
      <c r="R120" s="14">
        <f t="shared" si="85"/>
        <v>36055.9</v>
      </c>
      <c r="S120" s="14">
        <f t="shared" si="85"/>
        <v>55464.450000000004</v>
      </c>
      <c r="T120" s="14">
        <f t="shared" si="85"/>
        <v>36458.800000000003</v>
      </c>
      <c r="U120" s="14">
        <f t="shared" si="85"/>
        <v>45041.98</v>
      </c>
      <c r="V120" s="14">
        <f t="shared" si="85"/>
        <v>24152.1</v>
      </c>
      <c r="W120" s="14">
        <f t="shared" si="85"/>
        <v>33812.83</v>
      </c>
      <c r="X120" s="14">
        <f t="shared" si="85"/>
        <v>35670.800000000003</v>
      </c>
      <c r="Y120" s="14">
        <f t="shared" si="85"/>
        <v>47813.05</v>
      </c>
      <c r="Z120" s="14">
        <f t="shared" si="85"/>
        <v>34034.699999999997</v>
      </c>
      <c r="AA120" s="14">
        <f t="shared" si="85"/>
        <v>25134.5</v>
      </c>
      <c r="AB120" s="14">
        <f t="shared" si="85"/>
        <v>29183.5</v>
      </c>
      <c r="AC120" s="14">
        <f t="shared" si="85"/>
        <v>44076.3</v>
      </c>
      <c r="AD120" s="14">
        <f t="shared" si="85"/>
        <v>30358.699999999997</v>
      </c>
      <c r="AE120" s="14">
        <f>AE126+AE145+AE151</f>
        <v>0</v>
      </c>
      <c r="AF120" s="27"/>
      <c r="AG120" s="36"/>
      <c r="AH120" s="36"/>
      <c r="AI120" s="36"/>
    </row>
    <row r="121" spans="1:35" s="12" customFormat="1" ht="18.75" x14ac:dyDescent="0.3">
      <c r="A121" s="3" t="s">
        <v>15</v>
      </c>
      <c r="B121" s="30">
        <f t="shared" ref="B121:B122" si="86">H121+J121+L121+N121+P121+R121+T121+V121+X121+Z121+AB121+AD121</f>
        <v>0</v>
      </c>
      <c r="C121" s="14"/>
      <c r="D121" s="14"/>
      <c r="E121" s="14"/>
      <c r="F121" s="19"/>
      <c r="G121" s="19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27"/>
      <c r="AG121" s="36"/>
      <c r="AH121" s="36"/>
      <c r="AI121" s="36"/>
    </row>
    <row r="122" spans="1:35" s="12" customFormat="1" ht="18.75" x14ac:dyDescent="0.3">
      <c r="A122" s="3" t="s">
        <v>16</v>
      </c>
      <c r="B122" s="30">
        <f t="shared" si="86"/>
        <v>16975.5</v>
      </c>
      <c r="C122" s="14">
        <f>C92+C68+C38+C14</f>
        <v>16941.599999999999</v>
      </c>
      <c r="D122" s="14">
        <f>D92+D68+D38+D14</f>
        <v>15018.54</v>
      </c>
      <c r="E122" s="14">
        <f>E92+E68+E38+E14</f>
        <v>15018.54</v>
      </c>
      <c r="F122" s="21">
        <f>E122/B122*100</f>
        <v>88.471856499072203</v>
      </c>
      <c r="G122" s="21">
        <f>E122/C122*100</f>
        <v>88.648887944468072</v>
      </c>
      <c r="H122" s="14">
        <f t="shared" ref="H122:AD122" si="87">H92+H68+H38+H14</f>
        <v>0</v>
      </c>
      <c r="I122" s="14">
        <f t="shared" si="87"/>
        <v>0</v>
      </c>
      <c r="J122" s="14">
        <f t="shared" si="87"/>
        <v>408.90000000000003</v>
      </c>
      <c r="K122" s="14">
        <f t="shared" si="87"/>
        <v>0</v>
      </c>
      <c r="L122" s="14">
        <f t="shared" si="87"/>
        <v>550</v>
      </c>
      <c r="M122" s="14">
        <f t="shared" si="87"/>
        <v>958.8</v>
      </c>
      <c r="N122" s="14">
        <f t="shared" si="87"/>
        <v>3284.6</v>
      </c>
      <c r="O122" s="14">
        <f t="shared" si="87"/>
        <v>3159.6</v>
      </c>
      <c r="P122" s="14">
        <f t="shared" si="87"/>
        <v>3584.9</v>
      </c>
      <c r="Q122" s="14">
        <f t="shared" si="87"/>
        <v>3679.5</v>
      </c>
      <c r="R122" s="14">
        <f t="shared" si="87"/>
        <v>0</v>
      </c>
      <c r="S122" s="14">
        <f t="shared" si="87"/>
        <v>0</v>
      </c>
      <c r="T122" s="14">
        <f t="shared" si="87"/>
        <v>149</v>
      </c>
      <c r="U122" s="14">
        <f t="shared" si="87"/>
        <v>7.04</v>
      </c>
      <c r="V122" s="14">
        <f t="shared" si="87"/>
        <v>1082.3</v>
      </c>
      <c r="W122" s="14">
        <f t="shared" si="87"/>
        <v>922.6</v>
      </c>
      <c r="X122" s="14">
        <f t="shared" si="87"/>
        <v>6005.9</v>
      </c>
      <c r="Y122" s="14">
        <f t="shared" si="87"/>
        <v>5285.5</v>
      </c>
      <c r="Z122" s="14">
        <f t="shared" si="87"/>
        <v>576</v>
      </c>
      <c r="AA122" s="14">
        <f t="shared" si="87"/>
        <v>1005.5</v>
      </c>
      <c r="AB122" s="14">
        <f t="shared" si="87"/>
        <v>1300</v>
      </c>
      <c r="AC122" s="14">
        <f t="shared" si="87"/>
        <v>0</v>
      </c>
      <c r="AD122" s="14">
        <f t="shared" si="87"/>
        <v>33.9</v>
      </c>
      <c r="AE122" s="14">
        <f>AE128+AE147+AE153</f>
        <v>0</v>
      </c>
      <c r="AF122" s="27"/>
      <c r="AG122" s="36"/>
      <c r="AH122" s="36"/>
      <c r="AI122" s="36"/>
    </row>
    <row r="123" spans="1:35" s="12" customFormat="1" ht="22.5" customHeight="1" x14ac:dyDescent="0.3">
      <c r="A123" s="3" t="s">
        <v>67</v>
      </c>
      <c r="B123" s="18"/>
      <c r="C123" s="20"/>
      <c r="D123" s="18"/>
      <c r="E123" s="20"/>
      <c r="F123" s="21"/>
      <c r="G123" s="2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80"/>
      <c r="AG123" s="36"/>
      <c r="AH123" s="36"/>
      <c r="AI123" s="36"/>
    </row>
    <row r="124" spans="1:35" s="12" customFormat="1" ht="45" customHeight="1" x14ac:dyDescent="0.3">
      <c r="A124" s="3" t="s">
        <v>107</v>
      </c>
      <c r="B124" s="18"/>
      <c r="C124" s="18"/>
      <c r="D124" s="18"/>
      <c r="E124" s="18"/>
      <c r="F124" s="18"/>
      <c r="G124" s="1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01"/>
      <c r="AG124" s="36"/>
      <c r="AH124" s="36"/>
      <c r="AI124" s="36"/>
    </row>
    <row r="125" spans="1:35" s="12" customFormat="1" ht="21" customHeight="1" x14ac:dyDescent="0.3">
      <c r="A125" s="4" t="s">
        <v>17</v>
      </c>
      <c r="B125" s="2">
        <f>B126+B127+B129</f>
        <v>7262</v>
      </c>
      <c r="C125" s="2">
        <f>C126+C127+C129+C146</f>
        <v>6254</v>
      </c>
      <c r="D125" s="2">
        <f>D126+D127+D129+D146</f>
        <v>5512.7999999999993</v>
      </c>
      <c r="E125" s="2">
        <f>E126+E127+E129+E146</f>
        <v>5512.7999999999993</v>
      </c>
      <c r="F125" s="29">
        <f>E125/B125*100</f>
        <v>75.912971633158904</v>
      </c>
      <c r="G125" s="29">
        <f>E125/C125*100</f>
        <v>88.148385033578506</v>
      </c>
      <c r="H125" s="2">
        <f t="shared" ref="H125:AD125" si="88">H126+H127+H129</f>
        <v>437.1</v>
      </c>
      <c r="I125" s="2">
        <f t="shared" si="88"/>
        <v>152.4</v>
      </c>
      <c r="J125" s="2">
        <f t="shared" si="88"/>
        <v>748</v>
      </c>
      <c r="K125" s="2">
        <f t="shared" si="88"/>
        <v>475.4</v>
      </c>
      <c r="L125" s="2">
        <f t="shared" si="88"/>
        <v>475.3</v>
      </c>
      <c r="M125" s="2">
        <f t="shared" si="88"/>
        <v>474.5</v>
      </c>
      <c r="N125" s="2">
        <f t="shared" si="88"/>
        <v>1109.3</v>
      </c>
      <c r="O125" s="2">
        <f t="shared" si="88"/>
        <v>678.9</v>
      </c>
      <c r="P125" s="2">
        <f t="shared" si="88"/>
        <v>1475.3</v>
      </c>
      <c r="Q125" s="2">
        <f t="shared" si="88"/>
        <v>1475.3</v>
      </c>
      <c r="R125" s="2">
        <f t="shared" si="88"/>
        <v>550.29999999999995</v>
      </c>
      <c r="S125" s="2">
        <f t="shared" si="88"/>
        <v>550.29999999999995</v>
      </c>
      <c r="T125" s="2">
        <f t="shared" si="88"/>
        <v>308.3</v>
      </c>
      <c r="U125" s="2">
        <f t="shared" si="88"/>
        <v>308.3</v>
      </c>
      <c r="V125" s="2">
        <f t="shared" si="88"/>
        <v>261.5</v>
      </c>
      <c r="W125" s="2">
        <f t="shared" si="88"/>
        <v>811.2</v>
      </c>
      <c r="X125" s="2">
        <f t="shared" si="88"/>
        <v>480.4</v>
      </c>
      <c r="Y125" s="2">
        <f t="shared" si="88"/>
        <v>286.60000000000002</v>
      </c>
      <c r="Z125" s="2">
        <f t="shared" si="88"/>
        <v>408.5</v>
      </c>
      <c r="AA125" s="2">
        <f t="shared" si="88"/>
        <v>299.89999999999998</v>
      </c>
      <c r="AB125" s="2">
        <f t="shared" si="88"/>
        <v>446.7</v>
      </c>
      <c r="AC125" s="2">
        <f t="shared" si="88"/>
        <v>0</v>
      </c>
      <c r="AD125" s="2">
        <f t="shared" si="88"/>
        <v>561.29999999999995</v>
      </c>
      <c r="AE125" s="2">
        <f>AE126+AE127+AE129+AE146</f>
        <v>0</v>
      </c>
      <c r="AF125" s="102"/>
      <c r="AG125" s="36"/>
      <c r="AH125" s="36"/>
      <c r="AI125" s="36"/>
    </row>
    <row r="126" spans="1:35" s="12" customFormat="1" ht="22.5" customHeight="1" x14ac:dyDescent="0.3">
      <c r="A126" s="3" t="s">
        <v>13</v>
      </c>
      <c r="B126" s="18"/>
      <c r="C126" s="20"/>
      <c r="D126" s="18"/>
      <c r="E126" s="20"/>
      <c r="F126" s="21"/>
      <c r="G126" s="2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4"/>
      <c r="U126" s="14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02"/>
      <c r="AG126" s="36"/>
      <c r="AH126" s="36"/>
      <c r="AI126" s="36"/>
    </row>
    <row r="127" spans="1:35" s="12" customFormat="1" ht="22.5" customHeight="1" x14ac:dyDescent="0.3">
      <c r="A127" s="3" t="s">
        <v>14</v>
      </c>
      <c r="B127" s="20">
        <f>H127+J127+L127+N127+P127+R127+T127+V127+X127+Z127+AB127+AD127</f>
        <v>7262</v>
      </c>
      <c r="C127" s="20">
        <f>H127+J127+L127+N127+P127+R127+T127+V127+X127+Z127</f>
        <v>6254</v>
      </c>
      <c r="D127" s="20">
        <f>E127</f>
        <v>5512.7999999999993</v>
      </c>
      <c r="E127" s="20">
        <f>K127+M127+O127+Q127+S127+U127+W127+Y127+AA127+AC127+AE127+AG127+I127</f>
        <v>5512.7999999999993</v>
      </c>
      <c r="F127" s="21">
        <f>E127/B127*100</f>
        <v>75.912971633158904</v>
      </c>
      <c r="G127" s="21">
        <f>E127/C127*100</f>
        <v>88.148385033578506</v>
      </c>
      <c r="H127" s="18">
        <v>437.1</v>
      </c>
      <c r="I127" s="18">
        <v>152.4</v>
      </c>
      <c r="J127" s="18">
        <v>748</v>
      </c>
      <c r="K127" s="18">
        <v>475.4</v>
      </c>
      <c r="L127" s="18">
        <v>475.3</v>
      </c>
      <c r="M127" s="18">
        <v>474.5</v>
      </c>
      <c r="N127" s="18">
        <v>1109.3</v>
      </c>
      <c r="O127" s="18">
        <v>678.9</v>
      </c>
      <c r="P127" s="18">
        <v>1475.3</v>
      </c>
      <c r="Q127" s="18">
        <v>1475.3</v>
      </c>
      <c r="R127" s="18">
        <v>550.29999999999995</v>
      </c>
      <c r="S127" s="18">
        <v>550.29999999999995</v>
      </c>
      <c r="T127" s="18">
        <v>308.3</v>
      </c>
      <c r="U127" s="18">
        <v>308.3</v>
      </c>
      <c r="V127" s="18">
        <v>261.5</v>
      </c>
      <c r="W127" s="18">
        <v>811.2</v>
      </c>
      <c r="X127" s="18">
        <v>480.4</v>
      </c>
      <c r="Y127" s="18">
        <v>286.60000000000002</v>
      </c>
      <c r="Z127" s="18">
        <v>408.5</v>
      </c>
      <c r="AA127" s="18">
        <v>299.89999999999998</v>
      </c>
      <c r="AB127" s="18">
        <v>446.7</v>
      </c>
      <c r="AC127" s="18"/>
      <c r="AD127" s="18">
        <v>561.29999999999995</v>
      </c>
      <c r="AE127" s="2"/>
      <c r="AF127" s="102"/>
      <c r="AG127" s="36"/>
      <c r="AH127" s="36"/>
      <c r="AI127" s="36"/>
    </row>
    <row r="128" spans="1:35" s="12" customFormat="1" ht="22.5" customHeight="1" x14ac:dyDescent="0.3">
      <c r="A128" s="3" t="s">
        <v>15</v>
      </c>
      <c r="B128" s="19"/>
      <c r="C128" s="19"/>
      <c r="D128" s="19"/>
      <c r="E128" s="19"/>
      <c r="F128" s="19"/>
      <c r="G128" s="1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32"/>
      <c r="AG128" s="36"/>
      <c r="AH128" s="36"/>
      <c r="AI128" s="36"/>
    </row>
    <row r="129" spans="1:35" s="12" customFormat="1" ht="22.5" customHeight="1" x14ac:dyDescent="0.3">
      <c r="A129" s="3" t="s">
        <v>16</v>
      </c>
      <c r="B129" s="18"/>
      <c r="C129" s="20"/>
      <c r="D129" s="18"/>
      <c r="E129" s="20"/>
      <c r="F129" s="21"/>
      <c r="G129" s="2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32"/>
      <c r="AG129" s="36"/>
      <c r="AH129" s="36"/>
      <c r="AI129" s="36"/>
    </row>
    <row r="130" spans="1:35" s="12" customFormat="1" ht="26.25" customHeight="1" x14ac:dyDescent="0.3">
      <c r="A130" s="3" t="s">
        <v>68</v>
      </c>
      <c r="B130" s="18"/>
      <c r="C130" s="18"/>
      <c r="D130" s="18"/>
      <c r="E130" s="18"/>
      <c r="F130" s="18"/>
      <c r="G130" s="1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01"/>
      <c r="AG130" s="36"/>
      <c r="AH130" s="36"/>
      <c r="AI130" s="36"/>
    </row>
    <row r="131" spans="1:35" s="12" customFormat="1" ht="21.6" customHeight="1" x14ac:dyDescent="0.3">
      <c r="A131" s="4" t="s">
        <v>17</v>
      </c>
      <c r="B131" s="2">
        <f>B132+B133+B135</f>
        <v>52453.700000000004</v>
      </c>
      <c r="C131" s="2">
        <f t="shared" ref="C131:E131" si="89">C132+C133+C135</f>
        <v>46406.9</v>
      </c>
      <c r="D131" s="2">
        <f t="shared" si="89"/>
        <v>42814.9</v>
      </c>
      <c r="E131" s="2">
        <f t="shared" si="89"/>
        <v>42814.9</v>
      </c>
      <c r="F131" s="29">
        <f>E131/B131*100</f>
        <v>81.62417522500796</v>
      </c>
      <c r="G131" s="29">
        <f>E131/C131*100</f>
        <v>92.259771714982037</v>
      </c>
      <c r="H131" s="2">
        <f t="shared" ref="H131:AE131" si="90">H132+H133+H135</f>
        <v>5551.3</v>
      </c>
      <c r="I131" s="2">
        <f t="shared" si="90"/>
        <v>3851.8</v>
      </c>
      <c r="J131" s="2">
        <f t="shared" si="90"/>
        <v>5692.0999999999995</v>
      </c>
      <c r="K131" s="2">
        <f t="shared" si="90"/>
        <v>5461.2</v>
      </c>
      <c r="L131" s="2">
        <f t="shared" si="90"/>
        <v>5585.4000000000005</v>
      </c>
      <c r="M131" s="2">
        <f t="shared" si="90"/>
        <v>5449</v>
      </c>
      <c r="N131" s="2">
        <f t="shared" si="90"/>
        <v>5551.2</v>
      </c>
      <c r="O131" s="2">
        <f t="shared" si="90"/>
        <v>5467.8</v>
      </c>
      <c r="P131" s="2">
        <f t="shared" si="90"/>
        <v>5551.2</v>
      </c>
      <c r="Q131" s="2">
        <f t="shared" si="90"/>
        <v>5451.7</v>
      </c>
      <c r="R131" s="2">
        <f t="shared" si="90"/>
        <v>0</v>
      </c>
      <c r="S131" s="2">
        <f t="shared" si="90"/>
        <v>1091.3</v>
      </c>
      <c r="T131" s="2">
        <f t="shared" si="90"/>
        <v>0</v>
      </c>
      <c r="U131" s="2">
        <f t="shared" si="90"/>
        <v>0</v>
      </c>
      <c r="V131" s="2">
        <f t="shared" si="90"/>
        <v>0</v>
      </c>
      <c r="W131" s="2">
        <f t="shared" si="90"/>
        <v>0.4</v>
      </c>
      <c r="X131" s="2">
        <f t="shared" si="90"/>
        <v>6146.9</v>
      </c>
      <c r="Y131" s="2">
        <f t="shared" si="90"/>
        <v>3502</v>
      </c>
      <c r="Z131" s="2">
        <f t="shared" si="90"/>
        <v>6183.7</v>
      </c>
      <c r="AA131" s="2">
        <f t="shared" si="90"/>
        <v>6709.1</v>
      </c>
      <c r="AB131" s="2">
        <f t="shared" si="90"/>
        <v>6145.0999999999995</v>
      </c>
      <c r="AC131" s="2">
        <f t="shared" si="90"/>
        <v>5830.6</v>
      </c>
      <c r="AD131" s="2">
        <f t="shared" si="90"/>
        <v>6046.8</v>
      </c>
      <c r="AE131" s="2">
        <f t="shared" si="90"/>
        <v>0</v>
      </c>
      <c r="AF131" s="102"/>
      <c r="AG131" s="36"/>
      <c r="AH131" s="36"/>
      <c r="AI131" s="36"/>
    </row>
    <row r="132" spans="1:35" s="12" customFormat="1" ht="19.149999999999999" customHeight="1" x14ac:dyDescent="0.3">
      <c r="A132" s="3" t="s">
        <v>13</v>
      </c>
      <c r="B132" s="18"/>
      <c r="C132" s="20"/>
      <c r="D132" s="18"/>
      <c r="E132" s="20"/>
      <c r="F132" s="21"/>
      <c r="G132" s="2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4"/>
      <c r="U132" s="14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02"/>
      <c r="AG132" s="36"/>
      <c r="AH132" s="36"/>
      <c r="AI132" s="36"/>
    </row>
    <row r="133" spans="1:35" s="12" customFormat="1" ht="21" customHeight="1" x14ac:dyDescent="0.3">
      <c r="A133" s="3" t="s">
        <v>14</v>
      </c>
      <c r="B133" s="18">
        <f>B60+B54+B48</f>
        <v>52453.700000000004</v>
      </c>
      <c r="C133" s="18">
        <f>C60+C54+C48</f>
        <v>46406.9</v>
      </c>
      <c r="D133" s="18">
        <f>D60+D54+D48</f>
        <v>42814.9</v>
      </c>
      <c r="E133" s="18">
        <f>E60+E54+E48</f>
        <v>42814.9</v>
      </c>
      <c r="F133" s="21">
        <f>E133/B133*100</f>
        <v>81.62417522500796</v>
      </c>
      <c r="G133" s="21">
        <f>E133/C133*100</f>
        <v>92.259771714982037</v>
      </c>
      <c r="H133" s="18">
        <f t="shared" ref="H133:AD133" si="91">H60+H54+H48</f>
        <v>5551.3</v>
      </c>
      <c r="I133" s="18">
        <f t="shared" si="91"/>
        <v>3851.8</v>
      </c>
      <c r="J133" s="18">
        <f t="shared" si="91"/>
        <v>5692.0999999999995</v>
      </c>
      <c r="K133" s="18">
        <f t="shared" si="91"/>
        <v>5461.2</v>
      </c>
      <c r="L133" s="18">
        <f t="shared" si="91"/>
        <v>5585.4000000000005</v>
      </c>
      <c r="M133" s="18">
        <f t="shared" si="91"/>
        <v>5449</v>
      </c>
      <c r="N133" s="18">
        <f t="shared" si="91"/>
        <v>5551.2</v>
      </c>
      <c r="O133" s="18">
        <f t="shared" si="91"/>
        <v>5467.8</v>
      </c>
      <c r="P133" s="18">
        <f t="shared" si="91"/>
        <v>5551.2</v>
      </c>
      <c r="Q133" s="18">
        <f t="shared" si="91"/>
        <v>5451.7</v>
      </c>
      <c r="R133" s="18">
        <f t="shared" si="91"/>
        <v>0</v>
      </c>
      <c r="S133" s="18">
        <f t="shared" si="91"/>
        <v>1091.3</v>
      </c>
      <c r="T133" s="18">
        <f t="shared" si="91"/>
        <v>0</v>
      </c>
      <c r="U133" s="18">
        <f t="shared" si="91"/>
        <v>0</v>
      </c>
      <c r="V133" s="18">
        <f t="shared" si="91"/>
        <v>0</v>
      </c>
      <c r="W133" s="18">
        <f t="shared" si="91"/>
        <v>0.4</v>
      </c>
      <c r="X133" s="18">
        <f t="shared" si="91"/>
        <v>6146.9</v>
      </c>
      <c r="Y133" s="18">
        <f t="shared" si="91"/>
        <v>3502</v>
      </c>
      <c r="Z133" s="18">
        <f t="shared" si="91"/>
        <v>6183.7</v>
      </c>
      <c r="AA133" s="18">
        <f t="shared" si="91"/>
        <v>6709.1</v>
      </c>
      <c r="AB133" s="18">
        <f t="shared" si="91"/>
        <v>6145.0999999999995</v>
      </c>
      <c r="AC133" s="18">
        <f t="shared" si="91"/>
        <v>5830.6</v>
      </c>
      <c r="AD133" s="18">
        <f t="shared" si="91"/>
        <v>6046.8</v>
      </c>
      <c r="AE133" s="2"/>
      <c r="AF133" s="102"/>
      <c r="AG133" s="36"/>
      <c r="AH133" s="36"/>
      <c r="AI133" s="36"/>
    </row>
    <row r="134" spans="1:35" s="12" customFormat="1" ht="19.899999999999999" customHeight="1" x14ac:dyDescent="0.3">
      <c r="A134" s="3" t="s">
        <v>15</v>
      </c>
      <c r="B134" s="19"/>
      <c r="C134" s="19"/>
      <c r="D134" s="19"/>
      <c r="E134" s="19"/>
      <c r="F134" s="19"/>
      <c r="G134" s="1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32"/>
      <c r="AG134" s="36"/>
      <c r="AH134" s="36"/>
      <c r="AI134" s="36"/>
    </row>
    <row r="135" spans="1:35" s="12" customFormat="1" ht="19.899999999999999" customHeight="1" x14ac:dyDescent="0.3">
      <c r="A135" s="3" t="s">
        <v>16</v>
      </c>
      <c r="B135" s="18"/>
      <c r="C135" s="20"/>
      <c r="D135" s="18"/>
      <c r="E135" s="20"/>
      <c r="F135" s="21"/>
      <c r="G135" s="2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32"/>
      <c r="AG135" s="36"/>
      <c r="AH135" s="36"/>
      <c r="AI135" s="36"/>
    </row>
    <row r="136" spans="1:35" s="12" customFormat="1" ht="24" customHeight="1" x14ac:dyDescent="0.3">
      <c r="A136" s="3" t="s">
        <v>67</v>
      </c>
      <c r="B136" s="18"/>
      <c r="C136" s="20"/>
      <c r="D136" s="18"/>
      <c r="E136" s="20"/>
      <c r="F136" s="21"/>
      <c r="G136" s="2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80"/>
      <c r="AG136" s="36"/>
      <c r="AH136" s="36"/>
      <c r="AI136" s="36"/>
    </row>
    <row r="137" spans="1:35" s="12" customFormat="1" ht="23.45" customHeight="1" x14ac:dyDescent="0.3">
      <c r="A137" s="3" t="s">
        <v>70</v>
      </c>
      <c r="B137" s="18"/>
      <c r="C137" s="18"/>
      <c r="D137" s="18"/>
      <c r="E137" s="18"/>
      <c r="F137" s="18"/>
      <c r="G137" s="1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01"/>
      <c r="AG137" s="36"/>
      <c r="AH137" s="36"/>
      <c r="AI137" s="36"/>
    </row>
    <row r="138" spans="1:35" s="12" customFormat="1" ht="24" customHeight="1" x14ac:dyDescent="0.3">
      <c r="A138" s="4" t="s">
        <v>17</v>
      </c>
      <c r="B138" s="2">
        <f>B139+B140+B142</f>
        <v>0</v>
      </c>
      <c r="C138" s="2">
        <f t="shared" ref="C138:E138" si="92">C139+C140+C142</f>
        <v>0</v>
      </c>
      <c r="D138" s="2">
        <f t="shared" si="92"/>
        <v>0</v>
      </c>
      <c r="E138" s="2">
        <f t="shared" si="92"/>
        <v>0</v>
      </c>
      <c r="F138" s="29" t="e">
        <f>E138/B138*100</f>
        <v>#DIV/0!</v>
      </c>
      <c r="G138" s="29" t="e">
        <f>E138/C138*100</f>
        <v>#DIV/0!</v>
      </c>
      <c r="H138" s="2">
        <f t="shared" ref="H138:AC138" si="93">H139+H140+H142</f>
        <v>0</v>
      </c>
      <c r="I138" s="2">
        <f t="shared" si="93"/>
        <v>0</v>
      </c>
      <c r="J138" s="2">
        <f t="shared" si="93"/>
        <v>0</v>
      </c>
      <c r="K138" s="2">
        <f t="shared" si="93"/>
        <v>0</v>
      </c>
      <c r="L138" s="2">
        <f t="shared" si="93"/>
        <v>0</v>
      </c>
      <c r="M138" s="2">
        <f t="shared" si="93"/>
        <v>0</v>
      </c>
      <c r="N138" s="2">
        <f t="shared" si="93"/>
        <v>0</v>
      </c>
      <c r="O138" s="2">
        <f t="shared" si="93"/>
        <v>0</v>
      </c>
      <c r="P138" s="2">
        <f t="shared" si="93"/>
        <v>0</v>
      </c>
      <c r="Q138" s="2">
        <f t="shared" si="93"/>
        <v>0</v>
      </c>
      <c r="R138" s="2">
        <f t="shared" si="93"/>
        <v>0</v>
      </c>
      <c r="S138" s="2">
        <f t="shared" si="93"/>
        <v>0</v>
      </c>
      <c r="T138" s="2">
        <f t="shared" si="93"/>
        <v>0</v>
      </c>
      <c r="U138" s="2">
        <f t="shared" si="93"/>
        <v>0</v>
      </c>
      <c r="V138" s="2">
        <f t="shared" si="93"/>
        <v>0</v>
      </c>
      <c r="W138" s="2">
        <f t="shared" si="93"/>
        <v>0</v>
      </c>
      <c r="X138" s="2">
        <f t="shared" si="93"/>
        <v>0</v>
      </c>
      <c r="Y138" s="2">
        <f t="shared" si="93"/>
        <v>0</v>
      </c>
      <c r="Z138" s="2">
        <f t="shared" si="93"/>
        <v>0</v>
      </c>
      <c r="AA138" s="2">
        <f t="shared" si="93"/>
        <v>0</v>
      </c>
      <c r="AB138" s="2">
        <f t="shared" si="93"/>
        <v>0</v>
      </c>
      <c r="AC138" s="2">
        <f t="shared" si="93"/>
        <v>0</v>
      </c>
      <c r="AD138" s="2">
        <f>AD139+AD140+AD142</f>
        <v>0</v>
      </c>
      <c r="AE138" s="2">
        <f>AE139+AE140+AE142</f>
        <v>0</v>
      </c>
      <c r="AF138" s="102"/>
      <c r="AG138" s="36"/>
      <c r="AH138" s="36"/>
      <c r="AI138" s="36"/>
    </row>
    <row r="139" spans="1:35" s="12" customFormat="1" ht="24" customHeight="1" x14ac:dyDescent="0.3">
      <c r="A139" s="3" t="s">
        <v>13</v>
      </c>
      <c r="B139" s="18">
        <f>B83+B77</f>
        <v>0</v>
      </c>
      <c r="C139" s="18">
        <f>C83+C77</f>
        <v>0</v>
      </c>
      <c r="D139" s="18">
        <f>D83+D77</f>
        <v>0</v>
      </c>
      <c r="E139" s="18">
        <f>E83+E77</f>
        <v>0</v>
      </c>
      <c r="F139" s="21"/>
      <c r="G139" s="21"/>
      <c r="H139" s="18">
        <f t="shared" ref="H139:AD139" si="94">H83+H77</f>
        <v>0</v>
      </c>
      <c r="I139" s="18">
        <f t="shared" si="94"/>
        <v>0</v>
      </c>
      <c r="J139" s="18">
        <f t="shared" si="94"/>
        <v>0</v>
      </c>
      <c r="K139" s="18">
        <f t="shared" si="94"/>
        <v>0</v>
      </c>
      <c r="L139" s="18">
        <f t="shared" si="94"/>
        <v>0</v>
      </c>
      <c r="M139" s="18">
        <f t="shared" si="94"/>
        <v>0</v>
      </c>
      <c r="N139" s="18">
        <f t="shared" si="94"/>
        <v>0</v>
      </c>
      <c r="O139" s="18">
        <f t="shared" si="94"/>
        <v>0</v>
      </c>
      <c r="P139" s="18">
        <f t="shared" si="94"/>
        <v>0</v>
      </c>
      <c r="Q139" s="18">
        <f t="shared" si="94"/>
        <v>0</v>
      </c>
      <c r="R139" s="18">
        <f t="shared" si="94"/>
        <v>0</v>
      </c>
      <c r="S139" s="18">
        <f t="shared" si="94"/>
        <v>0</v>
      </c>
      <c r="T139" s="18">
        <f t="shared" si="94"/>
        <v>0</v>
      </c>
      <c r="U139" s="18">
        <f t="shared" si="94"/>
        <v>0</v>
      </c>
      <c r="V139" s="18">
        <f t="shared" si="94"/>
        <v>0</v>
      </c>
      <c r="W139" s="18">
        <f t="shared" si="94"/>
        <v>0</v>
      </c>
      <c r="X139" s="18">
        <f t="shared" si="94"/>
        <v>0</v>
      </c>
      <c r="Y139" s="18">
        <f t="shared" si="94"/>
        <v>0</v>
      </c>
      <c r="Z139" s="18">
        <f t="shared" si="94"/>
        <v>0</v>
      </c>
      <c r="AA139" s="18">
        <f t="shared" si="94"/>
        <v>0</v>
      </c>
      <c r="AB139" s="18">
        <f t="shared" si="94"/>
        <v>0</v>
      </c>
      <c r="AC139" s="18">
        <f t="shared" si="94"/>
        <v>0</v>
      </c>
      <c r="AD139" s="18">
        <f t="shared" si="94"/>
        <v>0</v>
      </c>
      <c r="AE139" s="2"/>
      <c r="AF139" s="102"/>
      <c r="AG139" s="36"/>
      <c r="AH139" s="36"/>
      <c r="AI139" s="36"/>
    </row>
    <row r="140" spans="1:35" s="12" customFormat="1" ht="21" customHeight="1" x14ac:dyDescent="0.3">
      <c r="A140" s="3" t="s">
        <v>14</v>
      </c>
      <c r="B140" s="18">
        <f>B78</f>
        <v>0</v>
      </c>
      <c r="C140" s="20"/>
      <c r="D140" s="18"/>
      <c r="E140" s="20">
        <f>I140+K140+M140+O140+Q140+S140+U140+W140+Y140+AA140+AC140+AE140</f>
        <v>0</v>
      </c>
      <c r="F140" s="21" t="e">
        <f>E140/B140*100</f>
        <v>#DIV/0!</v>
      </c>
      <c r="G140" s="21" t="e">
        <f>E140/C140*100</f>
        <v>#DIV/0!</v>
      </c>
      <c r="H140" s="18">
        <f t="shared" ref="H140:AD140" si="95">H78</f>
        <v>0</v>
      </c>
      <c r="I140" s="18">
        <f t="shared" si="95"/>
        <v>0</v>
      </c>
      <c r="J140" s="18">
        <f t="shared" si="95"/>
        <v>0</v>
      </c>
      <c r="K140" s="18">
        <f t="shared" si="95"/>
        <v>0</v>
      </c>
      <c r="L140" s="18">
        <f t="shared" si="95"/>
        <v>0</v>
      </c>
      <c r="M140" s="18">
        <f t="shared" si="95"/>
        <v>0</v>
      </c>
      <c r="N140" s="18">
        <f t="shared" si="95"/>
        <v>0</v>
      </c>
      <c r="O140" s="18">
        <f t="shared" si="95"/>
        <v>0</v>
      </c>
      <c r="P140" s="18">
        <f t="shared" si="95"/>
        <v>0</v>
      </c>
      <c r="Q140" s="18">
        <f t="shared" si="95"/>
        <v>0</v>
      </c>
      <c r="R140" s="18">
        <f t="shared" si="95"/>
        <v>0</v>
      </c>
      <c r="S140" s="18">
        <f t="shared" si="95"/>
        <v>0</v>
      </c>
      <c r="T140" s="18">
        <f t="shared" si="95"/>
        <v>0</v>
      </c>
      <c r="U140" s="18">
        <f t="shared" si="95"/>
        <v>0</v>
      </c>
      <c r="V140" s="18">
        <f t="shared" si="95"/>
        <v>0</v>
      </c>
      <c r="W140" s="18">
        <f t="shared" si="95"/>
        <v>0</v>
      </c>
      <c r="X140" s="18">
        <f t="shared" si="95"/>
        <v>0</v>
      </c>
      <c r="Y140" s="18">
        <f t="shared" si="95"/>
        <v>0</v>
      </c>
      <c r="Z140" s="18">
        <f t="shared" si="95"/>
        <v>0</v>
      </c>
      <c r="AA140" s="18">
        <f t="shared" si="95"/>
        <v>0</v>
      </c>
      <c r="AB140" s="18">
        <f t="shared" si="95"/>
        <v>0</v>
      </c>
      <c r="AC140" s="18">
        <f t="shared" si="95"/>
        <v>0</v>
      </c>
      <c r="AD140" s="18">
        <f t="shared" si="95"/>
        <v>0</v>
      </c>
      <c r="AE140" s="2"/>
      <c r="AF140" s="102"/>
      <c r="AG140" s="36"/>
      <c r="AH140" s="36"/>
      <c r="AI140" s="36"/>
    </row>
    <row r="141" spans="1:35" s="12" customFormat="1" ht="22.9" customHeight="1" x14ac:dyDescent="0.3">
      <c r="A141" s="3" t="s">
        <v>15</v>
      </c>
      <c r="B141" s="19"/>
      <c r="C141" s="19"/>
      <c r="D141" s="19"/>
      <c r="E141" s="19"/>
      <c r="F141" s="19"/>
      <c r="G141" s="1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32"/>
      <c r="AG141" s="36"/>
      <c r="AH141" s="36"/>
      <c r="AI141" s="36"/>
    </row>
    <row r="142" spans="1:35" s="12" customFormat="1" ht="22.5" customHeight="1" x14ac:dyDescent="0.3">
      <c r="A142" s="3" t="s">
        <v>16</v>
      </c>
      <c r="B142" s="18"/>
      <c r="C142" s="20"/>
      <c r="D142" s="18"/>
      <c r="E142" s="20"/>
      <c r="F142" s="21"/>
      <c r="G142" s="2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32"/>
      <c r="AG142" s="36"/>
      <c r="AH142" s="36"/>
      <c r="AI142" s="36"/>
    </row>
    <row r="143" spans="1:35" s="12" customFormat="1" ht="73.150000000000006" customHeight="1" x14ac:dyDescent="0.3">
      <c r="A143" s="4" t="s">
        <v>21</v>
      </c>
      <c r="B143" s="17">
        <f>H143+J143+L143+N143+P143+R143+T143+V143+X143+Z143+AB143+AD143</f>
        <v>0</v>
      </c>
      <c r="C143" s="2">
        <f>C146</f>
        <v>0</v>
      </c>
      <c r="D143" s="2">
        <f>D146</f>
        <v>0</v>
      </c>
      <c r="E143" s="2">
        <f>E146</f>
        <v>0</v>
      </c>
      <c r="F143" s="29"/>
      <c r="G143" s="29"/>
      <c r="H143" s="2">
        <f>H146</f>
        <v>0</v>
      </c>
      <c r="I143" s="2">
        <f>I146</f>
        <v>0</v>
      </c>
      <c r="J143" s="2">
        <f t="shared" ref="J143:AD143" si="96">J146</f>
        <v>0</v>
      </c>
      <c r="K143" s="2">
        <f>K146</f>
        <v>0</v>
      </c>
      <c r="L143" s="2">
        <f t="shared" si="96"/>
        <v>0</v>
      </c>
      <c r="M143" s="2">
        <f>M146</f>
        <v>0</v>
      </c>
      <c r="N143" s="2">
        <f t="shared" si="96"/>
        <v>0</v>
      </c>
      <c r="O143" s="2">
        <f>O146</f>
        <v>0</v>
      </c>
      <c r="P143" s="2">
        <f t="shared" si="96"/>
        <v>0</v>
      </c>
      <c r="Q143" s="2">
        <f>Q146</f>
        <v>0</v>
      </c>
      <c r="R143" s="2">
        <f t="shared" si="96"/>
        <v>0</v>
      </c>
      <c r="S143" s="2">
        <f>S146</f>
        <v>0</v>
      </c>
      <c r="T143" s="2">
        <f t="shared" si="96"/>
        <v>0</v>
      </c>
      <c r="U143" s="2">
        <f>U146</f>
        <v>0</v>
      </c>
      <c r="V143" s="2">
        <f t="shared" si="96"/>
        <v>0</v>
      </c>
      <c r="W143" s="2">
        <f>W146</f>
        <v>0</v>
      </c>
      <c r="X143" s="2">
        <f t="shared" si="96"/>
        <v>0</v>
      </c>
      <c r="Y143" s="2">
        <f>Y146</f>
        <v>0</v>
      </c>
      <c r="Z143" s="2">
        <f t="shared" si="96"/>
        <v>0</v>
      </c>
      <c r="AA143" s="2">
        <f>AA146</f>
        <v>0</v>
      </c>
      <c r="AB143" s="2">
        <f t="shared" si="96"/>
        <v>0</v>
      </c>
      <c r="AC143" s="2">
        <f>AC146</f>
        <v>0</v>
      </c>
      <c r="AD143" s="2">
        <f t="shared" si="96"/>
        <v>0</v>
      </c>
      <c r="AE143" s="2">
        <f>AE146</f>
        <v>0</v>
      </c>
      <c r="AF143" s="32"/>
      <c r="AG143" s="36"/>
      <c r="AH143" s="36"/>
      <c r="AI143" s="36"/>
    </row>
    <row r="144" spans="1:35" s="12" customFormat="1" ht="24.75" customHeight="1" x14ac:dyDescent="0.3">
      <c r="A144" s="104" t="s">
        <v>73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6"/>
      <c r="AE144" s="2"/>
      <c r="AF144" s="32"/>
      <c r="AG144" s="36"/>
      <c r="AH144" s="36"/>
      <c r="AI144" s="36"/>
    </row>
    <row r="145" spans="1:35" s="12" customFormat="1" ht="153" customHeight="1" x14ac:dyDescent="0.3">
      <c r="A145" s="4" t="s">
        <v>55</v>
      </c>
      <c r="B145" s="19"/>
      <c r="C145" s="19"/>
      <c r="D145" s="19"/>
      <c r="E145" s="19"/>
      <c r="F145" s="19"/>
      <c r="G145" s="1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32"/>
      <c r="AG145" s="36"/>
      <c r="AH145" s="36"/>
      <c r="AI145" s="36"/>
    </row>
    <row r="146" spans="1:35" s="12" customFormat="1" ht="18.75" x14ac:dyDescent="0.3">
      <c r="A146" s="4" t="s">
        <v>17</v>
      </c>
      <c r="B146" s="17"/>
      <c r="C146" s="2"/>
      <c r="D146" s="2"/>
      <c r="E146" s="2"/>
      <c r="F146" s="29"/>
      <c r="G146" s="2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32"/>
      <c r="AG146" s="36"/>
      <c r="AH146" s="36"/>
      <c r="AI146" s="36"/>
    </row>
    <row r="147" spans="1:35" s="12" customFormat="1" ht="18.75" x14ac:dyDescent="0.3">
      <c r="A147" s="3" t="s">
        <v>13</v>
      </c>
      <c r="B147" s="14"/>
      <c r="C147" s="14"/>
      <c r="D147" s="14"/>
      <c r="E147" s="14"/>
      <c r="F147" s="21"/>
      <c r="G147" s="21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32"/>
      <c r="AG147" s="36"/>
      <c r="AH147" s="36"/>
      <c r="AI147" s="36"/>
    </row>
    <row r="148" spans="1:35" s="12" customFormat="1" ht="18.75" x14ac:dyDescent="0.3">
      <c r="A148" s="3" t="s">
        <v>14</v>
      </c>
      <c r="B148" s="20"/>
      <c r="C148" s="14"/>
      <c r="D148" s="14"/>
      <c r="E148" s="14"/>
      <c r="F148" s="21"/>
      <c r="G148" s="21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32"/>
      <c r="AG148" s="36"/>
      <c r="AH148" s="36"/>
      <c r="AI148" s="36"/>
    </row>
    <row r="149" spans="1:35" s="12" customFormat="1" ht="18.75" x14ac:dyDescent="0.3">
      <c r="A149" s="3" t="s">
        <v>15</v>
      </c>
      <c r="B149" s="19"/>
      <c r="C149" s="14"/>
      <c r="D149" s="19"/>
      <c r="E149" s="19"/>
      <c r="F149" s="19"/>
      <c r="G149" s="19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32"/>
      <c r="AG149" s="36"/>
      <c r="AH149" s="36"/>
      <c r="AI149" s="36"/>
    </row>
    <row r="150" spans="1:35" s="12" customFormat="1" ht="18.75" x14ac:dyDescent="0.3">
      <c r="A150" s="3" t="s">
        <v>16</v>
      </c>
      <c r="B150" s="19"/>
      <c r="C150" s="2"/>
      <c r="D150" s="19"/>
      <c r="E150" s="19"/>
      <c r="F150" s="19"/>
      <c r="G150" s="1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32"/>
      <c r="AG150" s="36"/>
      <c r="AH150" s="36"/>
      <c r="AI150" s="36"/>
    </row>
    <row r="151" spans="1:35" s="12" customFormat="1" ht="37.5" x14ac:dyDescent="0.3">
      <c r="A151" s="3" t="s">
        <v>56</v>
      </c>
      <c r="B151" s="22"/>
      <c r="C151" s="22"/>
      <c r="D151" s="22"/>
      <c r="E151" s="22"/>
      <c r="F151" s="22"/>
      <c r="G151" s="2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32"/>
      <c r="AG151" s="36"/>
      <c r="AH151" s="36"/>
      <c r="AI151" s="36"/>
    </row>
    <row r="152" spans="1:35" s="12" customFormat="1" ht="18.75" x14ac:dyDescent="0.3">
      <c r="A152" s="4" t="s">
        <v>17</v>
      </c>
      <c r="B152" s="17">
        <f>H152+J152+L152+N152+P152+R152+T152+V152+X152+Z152+AB152+AD152</f>
        <v>0</v>
      </c>
      <c r="C152" s="30">
        <f>C153+C154+C155+C156</f>
        <v>0</v>
      </c>
      <c r="D152" s="30">
        <f>D153+D154+D155+D156</f>
        <v>0</v>
      </c>
      <c r="E152" s="30">
        <f>E153+E154+E155+E156</f>
        <v>0</v>
      </c>
      <c r="F152" s="29"/>
      <c r="G152" s="29"/>
      <c r="H152" s="2">
        <f t="shared" ref="H152:AE152" si="97">H153+H154+H155+H156</f>
        <v>0</v>
      </c>
      <c r="I152" s="2">
        <f t="shared" si="97"/>
        <v>0</v>
      </c>
      <c r="J152" s="2">
        <f t="shared" si="97"/>
        <v>0</v>
      </c>
      <c r="K152" s="2">
        <f t="shared" si="97"/>
        <v>0</v>
      </c>
      <c r="L152" s="2">
        <f t="shared" si="97"/>
        <v>0</v>
      </c>
      <c r="M152" s="2">
        <f t="shared" si="97"/>
        <v>0</v>
      </c>
      <c r="N152" s="2">
        <f t="shared" si="97"/>
        <v>0</v>
      </c>
      <c r="O152" s="2">
        <f t="shared" si="97"/>
        <v>0</v>
      </c>
      <c r="P152" s="2">
        <f t="shared" si="97"/>
        <v>0</v>
      </c>
      <c r="Q152" s="2">
        <f t="shared" si="97"/>
        <v>0</v>
      </c>
      <c r="R152" s="2">
        <f t="shared" si="97"/>
        <v>0</v>
      </c>
      <c r="S152" s="2">
        <f t="shared" si="97"/>
        <v>0</v>
      </c>
      <c r="T152" s="2">
        <f t="shared" si="97"/>
        <v>0</v>
      </c>
      <c r="U152" s="2">
        <f t="shared" si="97"/>
        <v>0</v>
      </c>
      <c r="V152" s="2">
        <f t="shared" si="97"/>
        <v>0</v>
      </c>
      <c r="W152" s="2">
        <f t="shared" si="97"/>
        <v>0</v>
      </c>
      <c r="X152" s="2">
        <f t="shared" si="97"/>
        <v>0</v>
      </c>
      <c r="Y152" s="2">
        <f t="shared" si="97"/>
        <v>0</v>
      </c>
      <c r="Z152" s="2">
        <f t="shared" si="97"/>
        <v>0</v>
      </c>
      <c r="AA152" s="2">
        <f t="shared" si="97"/>
        <v>0</v>
      </c>
      <c r="AB152" s="2">
        <f t="shared" si="97"/>
        <v>0</v>
      </c>
      <c r="AC152" s="2">
        <f t="shared" si="97"/>
        <v>0</v>
      </c>
      <c r="AD152" s="2">
        <f t="shared" si="97"/>
        <v>0</v>
      </c>
      <c r="AE152" s="2">
        <f t="shared" si="97"/>
        <v>0</v>
      </c>
      <c r="AF152" s="32"/>
      <c r="AG152" s="36"/>
      <c r="AH152" s="36"/>
      <c r="AI152" s="36"/>
    </row>
    <row r="153" spans="1:35" s="12" customFormat="1" ht="47.25" customHeight="1" x14ac:dyDescent="0.3">
      <c r="A153" s="3" t="s">
        <v>13</v>
      </c>
      <c r="B153" s="20">
        <f>H153+J153+L153+N153+P153+R153+T153+V153+X153+Z153+AB153+AD153</f>
        <v>0</v>
      </c>
      <c r="C153" s="20"/>
      <c r="D153" s="19"/>
      <c r="E153" s="18">
        <f>Q153+S153+U153</f>
        <v>0</v>
      </c>
      <c r="F153" s="21"/>
      <c r="G153" s="2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32" t="s">
        <v>40</v>
      </c>
      <c r="AG153" s="36"/>
      <c r="AH153" s="36"/>
      <c r="AI153" s="36"/>
    </row>
    <row r="154" spans="1:35" s="12" customFormat="1" ht="18.75" x14ac:dyDescent="0.3">
      <c r="A154" s="3" t="s">
        <v>14</v>
      </c>
      <c r="B154" s="20">
        <f>H154+J154+L154+N154+P154+R154+T154+V154+X154+Z154+AB154+AD154</f>
        <v>0</v>
      </c>
      <c r="C154" s="20">
        <f>H154+J154+L154+N154+P154+R154+T154</f>
        <v>0</v>
      </c>
      <c r="D154" s="20"/>
      <c r="E154" s="20">
        <f>I154+K154+M154+O154+Q154+S154+U154+W154+Y154+AA154+AC154+AE154</f>
        <v>0</v>
      </c>
      <c r="F154" s="21"/>
      <c r="G154" s="2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32"/>
      <c r="AG154" s="36"/>
      <c r="AH154" s="36"/>
      <c r="AI154" s="36"/>
    </row>
    <row r="155" spans="1:35" s="12" customFormat="1" ht="18.75" x14ac:dyDescent="0.3">
      <c r="A155" s="3" t="s">
        <v>15</v>
      </c>
      <c r="B155" s="19"/>
      <c r="C155" s="19"/>
      <c r="D155" s="19"/>
      <c r="E155" s="19"/>
      <c r="F155" s="19"/>
      <c r="G155" s="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32"/>
      <c r="AG155" s="36"/>
      <c r="AH155" s="36"/>
      <c r="AI155" s="36"/>
    </row>
    <row r="156" spans="1:35" s="12" customFormat="1" ht="18.75" x14ac:dyDescent="0.3">
      <c r="A156" s="3" t="s">
        <v>16</v>
      </c>
      <c r="B156" s="19"/>
      <c r="C156" s="19"/>
      <c r="D156" s="19"/>
      <c r="E156" s="19"/>
      <c r="F156" s="19"/>
      <c r="G156" s="1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32"/>
      <c r="AG156" s="36"/>
      <c r="AH156" s="36"/>
      <c r="AI156" s="36"/>
    </row>
    <row r="157" spans="1:35" s="12" customFormat="1" ht="37.5" x14ac:dyDescent="0.3">
      <c r="A157" s="4" t="s">
        <v>78</v>
      </c>
      <c r="B157" s="17">
        <f>H157+J157+L157+N157+P157+R157+T157+V157+X157+Z157+AB157+AD157</f>
        <v>35743.519999999997</v>
      </c>
      <c r="C157" s="2">
        <f>C160+C178+C196</f>
        <v>27067.26</v>
      </c>
      <c r="D157" s="2">
        <f>D160+D178+D196</f>
        <v>29640.030000000002</v>
      </c>
      <c r="E157" s="2">
        <f>E160+E178+E196</f>
        <v>29640.030000000002</v>
      </c>
      <c r="F157" s="29">
        <f>E157/B157*100</f>
        <v>82.924205562294944</v>
      </c>
      <c r="G157" s="29">
        <f>E157/C157*100</f>
        <v>109.50509951875441</v>
      </c>
      <c r="H157" s="2">
        <f t="shared" ref="H157:AE157" si="98">H160+H178+H196</f>
        <v>2892.19</v>
      </c>
      <c r="I157" s="2">
        <f t="shared" si="98"/>
        <v>2261.75</v>
      </c>
      <c r="J157" s="2">
        <f t="shared" si="98"/>
        <v>2929.53</v>
      </c>
      <c r="K157" s="2">
        <f t="shared" si="98"/>
        <v>2638.48</v>
      </c>
      <c r="L157" s="2">
        <f t="shared" si="98"/>
        <v>3254.43</v>
      </c>
      <c r="M157" s="2">
        <f t="shared" si="98"/>
        <v>2717.19</v>
      </c>
      <c r="N157" s="2">
        <f t="shared" si="98"/>
        <v>4156.95</v>
      </c>
      <c r="O157" s="2">
        <f t="shared" si="98"/>
        <v>3722.4</v>
      </c>
      <c r="P157" s="2">
        <f t="shared" si="98"/>
        <v>3263.68</v>
      </c>
      <c r="Q157" s="2">
        <f t="shared" si="98"/>
        <v>2309.17</v>
      </c>
      <c r="R157" s="2">
        <f t="shared" si="98"/>
        <v>2927.67</v>
      </c>
      <c r="S157" s="2">
        <f t="shared" si="98"/>
        <v>3355.02</v>
      </c>
      <c r="T157" s="2">
        <f t="shared" si="98"/>
        <v>3779.31</v>
      </c>
      <c r="U157" s="2">
        <f t="shared" si="98"/>
        <v>3577.22</v>
      </c>
      <c r="V157" s="2">
        <f t="shared" si="98"/>
        <v>1835.71</v>
      </c>
      <c r="W157" s="2">
        <f t="shared" si="98"/>
        <v>2011.1</v>
      </c>
      <c r="X157" s="2">
        <f t="shared" si="98"/>
        <v>1832.57</v>
      </c>
      <c r="Y157" s="2">
        <f t="shared" si="98"/>
        <v>1407.3</v>
      </c>
      <c r="Z157" s="2">
        <f t="shared" si="98"/>
        <v>3705.5</v>
      </c>
      <c r="AA157" s="2">
        <f t="shared" si="98"/>
        <v>2118.5</v>
      </c>
      <c r="AB157" s="2">
        <f t="shared" si="98"/>
        <v>2821.11</v>
      </c>
      <c r="AC157" s="2">
        <f t="shared" si="98"/>
        <v>3521.9</v>
      </c>
      <c r="AD157" s="2">
        <f t="shared" si="98"/>
        <v>2344.87</v>
      </c>
      <c r="AE157" s="2">
        <f t="shared" si="98"/>
        <v>0</v>
      </c>
      <c r="AF157" s="32"/>
      <c r="AG157" s="36"/>
      <c r="AH157" s="36"/>
      <c r="AI157" s="36"/>
    </row>
    <row r="158" spans="1:35" s="12" customFormat="1" ht="21" customHeight="1" x14ac:dyDescent="0.3">
      <c r="A158" s="104" t="s">
        <v>74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6"/>
      <c r="AE158" s="2"/>
      <c r="AF158" s="32"/>
      <c r="AG158" s="36"/>
      <c r="AH158" s="36"/>
      <c r="AI158" s="36"/>
    </row>
    <row r="159" spans="1:35" s="12" customFormat="1" ht="107.25" customHeight="1" x14ac:dyDescent="0.3">
      <c r="A159" s="4" t="s">
        <v>57</v>
      </c>
      <c r="B159" s="19"/>
      <c r="C159" s="18"/>
      <c r="D159" s="19"/>
      <c r="E159" s="19"/>
      <c r="F159" s="19"/>
      <c r="G159" s="1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32"/>
      <c r="AG159" s="36"/>
      <c r="AH159" s="36"/>
      <c r="AI159" s="36"/>
    </row>
    <row r="160" spans="1:35" s="12" customFormat="1" ht="18.75" x14ac:dyDescent="0.3">
      <c r="A160" s="4" t="s">
        <v>17</v>
      </c>
      <c r="B160" s="17">
        <f>H160+J160+L160+N160+P160+R160+T160+V160+X160+Z160+AB160+AD160</f>
        <v>750.6</v>
      </c>
      <c r="C160" s="2">
        <f>C161+C162+C163+C164</f>
        <v>750.6</v>
      </c>
      <c r="D160" s="2">
        <f>D161+D162+D163+D164</f>
        <v>677.55000000000007</v>
      </c>
      <c r="E160" s="2">
        <f>E161+E162+E163+E164</f>
        <v>677.55000000000007</v>
      </c>
      <c r="F160" s="29">
        <f>E160/B160*100</f>
        <v>90.267785771382904</v>
      </c>
      <c r="G160" s="29">
        <f>E160/C160*100</f>
        <v>90.267785771382904</v>
      </c>
      <c r="H160" s="2">
        <f>H161+H162+H163+H164</f>
        <v>0</v>
      </c>
      <c r="I160" s="2">
        <f t="shared" ref="I160:AE160" si="99">I161+I162+I163+I164</f>
        <v>0</v>
      </c>
      <c r="J160" s="2">
        <f t="shared" si="99"/>
        <v>266.82</v>
      </c>
      <c r="K160" s="2">
        <f t="shared" si="99"/>
        <v>0.3</v>
      </c>
      <c r="L160" s="2">
        <f t="shared" si="99"/>
        <v>306.54000000000002</v>
      </c>
      <c r="M160" s="2">
        <f t="shared" si="99"/>
        <v>448.06</v>
      </c>
      <c r="N160" s="2">
        <f t="shared" si="99"/>
        <v>164.62</v>
      </c>
      <c r="O160" s="2">
        <f t="shared" si="99"/>
        <v>147.06</v>
      </c>
      <c r="P160" s="2">
        <f t="shared" si="99"/>
        <v>12.62</v>
      </c>
      <c r="Q160" s="2">
        <f t="shared" si="99"/>
        <v>68.790000000000006</v>
      </c>
      <c r="R160" s="2">
        <f t="shared" si="99"/>
        <v>0</v>
      </c>
      <c r="S160" s="2">
        <f t="shared" si="99"/>
        <v>13.34</v>
      </c>
      <c r="T160" s="2">
        <f t="shared" si="99"/>
        <v>0</v>
      </c>
      <c r="U160" s="2">
        <f t="shared" si="99"/>
        <v>0</v>
      </c>
      <c r="V160" s="2">
        <f t="shared" si="99"/>
        <v>0</v>
      </c>
      <c r="W160" s="2">
        <f t="shared" si="99"/>
        <v>0</v>
      </c>
      <c r="X160" s="2">
        <f t="shared" si="99"/>
        <v>0</v>
      </c>
      <c r="Y160" s="2">
        <f t="shared" si="99"/>
        <v>0</v>
      </c>
      <c r="Z160" s="2">
        <f t="shared" si="99"/>
        <v>0</v>
      </c>
      <c r="AA160" s="2">
        <f t="shared" si="99"/>
        <v>0</v>
      </c>
      <c r="AB160" s="2">
        <f t="shared" si="99"/>
        <v>0</v>
      </c>
      <c r="AC160" s="2">
        <f t="shared" si="99"/>
        <v>0</v>
      </c>
      <c r="AD160" s="2">
        <f t="shared" si="99"/>
        <v>0</v>
      </c>
      <c r="AE160" s="2">
        <f t="shared" si="99"/>
        <v>0</v>
      </c>
      <c r="AF160" s="32"/>
      <c r="AG160" s="36"/>
      <c r="AH160" s="36"/>
      <c r="AI160" s="36"/>
    </row>
    <row r="161" spans="1:35" s="12" customFormat="1" ht="18.75" x14ac:dyDescent="0.3">
      <c r="A161" s="3" t="s">
        <v>13</v>
      </c>
      <c r="B161" s="19"/>
      <c r="C161" s="2"/>
      <c r="D161" s="2"/>
      <c r="E161" s="2"/>
      <c r="F161" s="19"/>
      <c r="G161" s="1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32"/>
      <c r="AG161" s="36"/>
      <c r="AH161" s="36"/>
      <c r="AI161" s="36"/>
    </row>
    <row r="162" spans="1:35" s="12" customFormat="1" ht="18.75" x14ac:dyDescent="0.3">
      <c r="A162" s="3" t="s">
        <v>14</v>
      </c>
      <c r="B162" s="20">
        <f>H162+J162+L162+N162+P162+R162+T162+V162+X162+Z162+AB162+AD162</f>
        <v>750.6</v>
      </c>
      <c r="C162" s="14">
        <f>C168+C174</f>
        <v>750.6</v>
      </c>
      <c r="D162" s="14">
        <f>D168+D174</f>
        <v>677.55000000000007</v>
      </c>
      <c r="E162" s="14">
        <f>E168+E174</f>
        <v>677.55000000000007</v>
      </c>
      <c r="F162" s="21">
        <f>E162/B162*100</f>
        <v>90.267785771382904</v>
      </c>
      <c r="G162" s="21">
        <f>E162/C162*100</f>
        <v>90.267785771382904</v>
      </c>
      <c r="H162" s="14">
        <f>H168+H174</f>
        <v>0</v>
      </c>
      <c r="I162" s="14">
        <f t="shared" ref="I162:AE162" si="100">I168+I174</f>
        <v>0</v>
      </c>
      <c r="J162" s="14">
        <f t="shared" si="100"/>
        <v>266.82</v>
      </c>
      <c r="K162" s="14">
        <f t="shared" si="100"/>
        <v>0.3</v>
      </c>
      <c r="L162" s="14">
        <f t="shared" si="100"/>
        <v>306.54000000000002</v>
      </c>
      <c r="M162" s="14">
        <f t="shared" si="100"/>
        <v>448.06</v>
      </c>
      <c r="N162" s="14">
        <f t="shared" si="100"/>
        <v>164.62</v>
      </c>
      <c r="O162" s="14">
        <f t="shared" si="100"/>
        <v>147.06</v>
      </c>
      <c r="P162" s="14">
        <f t="shared" si="100"/>
        <v>12.62</v>
      </c>
      <c r="Q162" s="14">
        <f t="shared" si="100"/>
        <v>68.790000000000006</v>
      </c>
      <c r="R162" s="14">
        <f t="shared" si="100"/>
        <v>0</v>
      </c>
      <c r="S162" s="14">
        <f t="shared" si="100"/>
        <v>13.34</v>
      </c>
      <c r="T162" s="14">
        <f t="shared" si="100"/>
        <v>0</v>
      </c>
      <c r="U162" s="14">
        <f t="shared" si="100"/>
        <v>0</v>
      </c>
      <c r="V162" s="14">
        <f t="shared" si="100"/>
        <v>0</v>
      </c>
      <c r="W162" s="14">
        <f t="shared" si="100"/>
        <v>0</v>
      </c>
      <c r="X162" s="14">
        <f t="shared" si="100"/>
        <v>0</v>
      </c>
      <c r="Y162" s="14">
        <f t="shared" si="100"/>
        <v>0</v>
      </c>
      <c r="Z162" s="14">
        <f t="shared" si="100"/>
        <v>0</v>
      </c>
      <c r="AA162" s="14">
        <f t="shared" si="100"/>
        <v>0</v>
      </c>
      <c r="AB162" s="14">
        <f t="shared" si="100"/>
        <v>0</v>
      </c>
      <c r="AC162" s="14">
        <f t="shared" si="100"/>
        <v>0</v>
      </c>
      <c r="AD162" s="14">
        <f t="shared" si="100"/>
        <v>0</v>
      </c>
      <c r="AE162" s="14">
        <f t="shared" si="100"/>
        <v>0</v>
      </c>
      <c r="AF162" s="32"/>
      <c r="AG162" s="36"/>
      <c r="AH162" s="36"/>
      <c r="AI162" s="36"/>
    </row>
    <row r="163" spans="1:35" s="12" customFormat="1" ht="18.75" x14ac:dyDescent="0.3">
      <c r="A163" s="3" t="s">
        <v>15</v>
      </c>
      <c r="B163" s="19"/>
      <c r="C163" s="2"/>
      <c r="D163" s="19"/>
      <c r="E163" s="19"/>
      <c r="F163" s="19"/>
      <c r="G163" s="1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32"/>
      <c r="AG163" s="36"/>
      <c r="AH163" s="36"/>
      <c r="AI163" s="36"/>
    </row>
    <row r="164" spans="1:35" s="12" customFormat="1" ht="18.75" x14ac:dyDescent="0.3">
      <c r="A164" s="3" t="s">
        <v>16</v>
      </c>
      <c r="B164" s="19"/>
      <c r="C164" s="2"/>
      <c r="D164" s="19"/>
      <c r="E164" s="19"/>
      <c r="F164" s="19"/>
      <c r="G164" s="1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32"/>
      <c r="AG164" s="36"/>
      <c r="AH164" s="36"/>
      <c r="AI164" s="36"/>
    </row>
    <row r="165" spans="1:35" s="12" customFormat="1" ht="75" customHeight="1" x14ac:dyDescent="0.3">
      <c r="A165" s="3" t="s">
        <v>22</v>
      </c>
      <c r="B165" s="22"/>
      <c r="C165" s="22"/>
      <c r="D165" s="22"/>
      <c r="E165" s="22"/>
      <c r="F165" s="22"/>
      <c r="G165" s="2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01" t="s">
        <v>105</v>
      </c>
      <c r="AG165" s="36"/>
      <c r="AH165" s="36"/>
      <c r="AI165" s="36"/>
    </row>
    <row r="166" spans="1:35" s="12" customFormat="1" ht="22.5" customHeight="1" x14ac:dyDescent="0.3">
      <c r="A166" s="4" t="s">
        <v>17</v>
      </c>
      <c r="B166" s="17">
        <f>H166+J166+L166+N166+P166+R166+T166+V166+X166+Z166+AB166+AD166</f>
        <v>650.6</v>
      </c>
      <c r="C166" s="2">
        <f>C167+C168+C169+C170</f>
        <v>650.6</v>
      </c>
      <c r="D166" s="2">
        <f>D167+D168+D169+D170</f>
        <v>577.55000000000007</v>
      </c>
      <c r="E166" s="2">
        <f>E167+E168+E169+E170</f>
        <v>577.55000000000007</v>
      </c>
      <c r="F166" s="29">
        <f>E166/B166*100</f>
        <v>88.771902858899495</v>
      </c>
      <c r="G166" s="29">
        <f>E166/C166*100</f>
        <v>88.771902858899495</v>
      </c>
      <c r="H166" s="2">
        <f t="shared" ref="H166:AE166" si="101">H167+H168+H169+H170</f>
        <v>0</v>
      </c>
      <c r="I166" s="2">
        <f t="shared" si="101"/>
        <v>0</v>
      </c>
      <c r="J166" s="2">
        <f t="shared" si="101"/>
        <v>166.82</v>
      </c>
      <c r="K166" s="2">
        <f t="shared" si="101"/>
        <v>0.3</v>
      </c>
      <c r="L166" s="2">
        <f t="shared" si="101"/>
        <v>306.54000000000002</v>
      </c>
      <c r="M166" s="2">
        <f t="shared" si="101"/>
        <v>348.06</v>
      </c>
      <c r="N166" s="2">
        <f t="shared" si="101"/>
        <v>164.62</v>
      </c>
      <c r="O166" s="2">
        <f t="shared" si="101"/>
        <v>147.06</v>
      </c>
      <c r="P166" s="2">
        <f t="shared" si="101"/>
        <v>12.62</v>
      </c>
      <c r="Q166" s="2">
        <f t="shared" si="101"/>
        <v>68.790000000000006</v>
      </c>
      <c r="R166" s="2">
        <f t="shared" si="101"/>
        <v>0</v>
      </c>
      <c r="S166" s="2">
        <f t="shared" si="101"/>
        <v>13.34</v>
      </c>
      <c r="T166" s="2">
        <f t="shared" si="101"/>
        <v>0</v>
      </c>
      <c r="U166" s="2">
        <f t="shared" si="101"/>
        <v>0</v>
      </c>
      <c r="V166" s="2">
        <f t="shared" si="101"/>
        <v>0</v>
      </c>
      <c r="W166" s="2">
        <f t="shared" si="101"/>
        <v>0</v>
      </c>
      <c r="X166" s="2">
        <f t="shared" si="101"/>
        <v>0</v>
      </c>
      <c r="Y166" s="2">
        <f t="shared" si="101"/>
        <v>0</v>
      </c>
      <c r="Z166" s="2">
        <f t="shared" si="101"/>
        <v>0</v>
      </c>
      <c r="AA166" s="2">
        <f t="shared" si="101"/>
        <v>0</v>
      </c>
      <c r="AB166" s="2">
        <f t="shared" si="101"/>
        <v>0</v>
      </c>
      <c r="AC166" s="2">
        <f t="shared" si="101"/>
        <v>0</v>
      </c>
      <c r="AD166" s="2">
        <f t="shared" si="101"/>
        <v>0</v>
      </c>
      <c r="AE166" s="2">
        <f t="shared" si="101"/>
        <v>0</v>
      </c>
      <c r="AF166" s="102"/>
      <c r="AG166" s="36"/>
      <c r="AH166" s="36"/>
      <c r="AI166" s="36"/>
    </row>
    <row r="167" spans="1:35" s="12" customFormat="1" ht="22.5" customHeight="1" x14ac:dyDescent="0.3">
      <c r="A167" s="3" t="s">
        <v>13</v>
      </c>
      <c r="B167" s="19"/>
      <c r="C167" s="2"/>
      <c r="D167" s="19"/>
      <c r="E167" s="19"/>
      <c r="F167" s="19"/>
      <c r="G167" s="1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02"/>
      <c r="AG167" s="36"/>
      <c r="AH167" s="36"/>
      <c r="AI167" s="36"/>
    </row>
    <row r="168" spans="1:35" s="12" customFormat="1" ht="22.5" customHeight="1" x14ac:dyDescent="0.3">
      <c r="A168" s="3" t="s">
        <v>14</v>
      </c>
      <c r="B168" s="20">
        <f>H168+J168+L168+N168+P168+R168+T168+V168+X168+Z168+AB168+AD168</f>
        <v>650.6</v>
      </c>
      <c r="C168" s="20">
        <f>H168+J168+L168+N168+P168+R168+T168</f>
        <v>650.6</v>
      </c>
      <c r="D168" s="18">
        <f>E168</f>
        <v>577.55000000000007</v>
      </c>
      <c r="E168" s="20">
        <f>I168+K168+M168+O168+Q168+S168+U168+W168+Y168+AA168+AC168+AE168</f>
        <v>577.55000000000007</v>
      </c>
      <c r="F168" s="21">
        <f>E168/B168*100</f>
        <v>88.771902858899495</v>
      </c>
      <c r="G168" s="21">
        <f>E168/C168*100</f>
        <v>88.771902858899495</v>
      </c>
      <c r="H168" s="2"/>
      <c r="I168" s="2"/>
      <c r="J168" s="2">
        <v>166.82</v>
      </c>
      <c r="K168" s="2">
        <v>0.3</v>
      </c>
      <c r="L168" s="2">
        <v>306.54000000000002</v>
      </c>
      <c r="M168" s="2">
        <v>348.06</v>
      </c>
      <c r="N168" s="2">
        <v>164.62</v>
      </c>
      <c r="O168" s="2">
        <v>147.06</v>
      </c>
      <c r="P168" s="2">
        <v>12.62</v>
      </c>
      <c r="Q168" s="2">
        <v>68.790000000000006</v>
      </c>
      <c r="R168" s="2">
        <v>0</v>
      </c>
      <c r="S168" s="2">
        <v>13.34</v>
      </c>
      <c r="T168" s="2">
        <v>0</v>
      </c>
      <c r="U168" s="2">
        <v>0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02"/>
      <c r="AG168" s="36">
        <f>C168-E168</f>
        <v>73.049999999999955</v>
      </c>
      <c r="AH168" s="36"/>
      <c r="AI168" s="36"/>
    </row>
    <row r="169" spans="1:35" s="12" customFormat="1" ht="22.5" customHeight="1" x14ac:dyDescent="0.3">
      <c r="A169" s="3" t="s">
        <v>15</v>
      </c>
      <c r="B169" s="19"/>
      <c r="C169" s="2"/>
      <c r="D169" s="19"/>
      <c r="E169" s="19"/>
      <c r="F169" s="19"/>
      <c r="G169" s="1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02"/>
      <c r="AG169" s="36"/>
      <c r="AH169" s="36"/>
      <c r="AI169" s="36"/>
    </row>
    <row r="170" spans="1:35" s="12" customFormat="1" ht="22.5" customHeight="1" x14ac:dyDescent="0.3">
      <c r="A170" s="3" t="s">
        <v>16</v>
      </c>
      <c r="B170" s="19"/>
      <c r="C170" s="2"/>
      <c r="D170" s="19"/>
      <c r="E170" s="19"/>
      <c r="F170" s="19"/>
      <c r="G170" s="1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03"/>
      <c r="AG170" s="36"/>
      <c r="AH170" s="36"/>
      <c r="AI170" s="36"/>
    </row>
    <row r="171" spans="1:35" s="12" customFormat="1" ht="71.45" customHeight="1" x14ac:dyDescent="0.3">
      <c r="A171" s="3" t="s">
        <v>23</v>
      </c>
      <c r="B171" s="22"/>
      <c r="C171" s="22"/>
      <c r="D171" s="22"/>
      <c r="E171" s="22"/>
      <c r="F171" s="22"/>
      <c r="G171" s="2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01" t="s">
        <v>85</v>
      </c>
      <c r="AG171" s="36"/>
      <c r="AH171" s="36"/>
      <c r="AI171" s="36"/>
    </row>
    <row r="172" spans="1:35" s="12" customFormat="1" ht="18.75" x14ac:dyDescent="0.3">
      <c r="A172" s="4" t="s">
        <v>17</v>
      </c>
      <c r="B172" s="17">
        <f>H172+J172+L172+N172+P172+R172+T172+V172+X172+Z172+AB172+AD172</f>
        <v>100</v>
      </c>
      <c r="C172" s="2">
        <f>C173+C174+C175+C176</f>
        <v>100</v>
      </c>
      <c r="D172" s="2">
        <f>D173+D174+D175+D176</f>
        <v>100</v>
      </c>
      <c r="E172" s="2">
        <f>E173+E174+E175+E176</f>
        <v>100</v>
      </c>
      <c r="F172" s="29">
        <f>E172/B172*100</f>
        <v>100</v>
      </c>
      <c r="G172" s="29">
        <f>E172/C172*100</f>
        <v>100</v>
      </c>
      <c r="H172" s="2">
        <f t="shared" ref="H172:AD172" si="102">H173+H174+H175+H176</f>
        <v>0</v>
      </c>
      <c r="I172" s="2"/>
      <c r="J172" s="2">
        <f t="shared" si="102"/>
        <v>100</v>
      </c>
      <c r="K172" s="2">
        <f t="shared" si="102"/>
        <v>0</v>
      </c>
      <c r="L172" s="2">
        <f t="shared" si="102"/>
        <v>0</v>
      </c>
      <c r="M172" s="2">
        <f t="shared" si="102"/>
        <v>100</v>
      </c>
      <c r="N172" s="2">
        <f t="shared" si="102"/>
        <v>0</v>
      </c>
      <c r="O172" s="2">
        <f t="shared" si="102"/>
        <v>0</v>
      </c>
      <c r="P172" s="2">
        <f t="shared" si="102"/>
        <v>0</v>
      </c>
      <c r="Q172" s="2">
        <f t="shared" si="102"/>
        <v>0</v>
      </c>
      <c r="R172" s="2">
        <f t="shared" si="102"/>
        <v>0</v>
      </c>
      <c r="S172" s="2">
        <f t="shared" si="102"/>
        <v>0</v>
      </c>
      <c r="T172" s="2">
        <f t="shared" si="102"/>
        <v>0</v>
      </c>
      <c r="U172" s="2">
        <f t="shared" si="102"/>
        <v>0</v>
      </c>
      <c r="V172" s="2">
        <f t="shared" si="102"/>
        <v>0</v>
      </c>
      <c r="W172" s="2">
        <f t="shared" si="102"/>
        <v>0</v>
      </c>
      <c r="X172" s="2">
        <f t="shared" si="102"/>
        <v>0</v>
      </c>
      <c r="Y172" s="2"/>
      <c r="Z172" s="2">
        <f t="shared" si="102"/>
        <v>0</v>
      </c>
      <c r="AA172" s="2"/>
      <c r="AB172" s="2">
        <f t="shared" si="102"/>
        <v>0</v>
      </c>
      <c r="AC172" s="2"/>
      <c r="AD172" s="2">
        <f t="shared" si="102"/>
        <v>0</v>
      </c>
      <c r="AE172" s="2"/>
      <c r="AF172" s="102"/>
      <c r="AG172" s="36"/>
      <c r="AH172" s="36"/>
      <c r="AI172" s="36"/>
    </row>
    <row r="173" spans="1:35" s="12" customFormat="1" ht="18.75" x14ac:dyDescent="0.3">
      <c r="A173" s="3" t="s">
        <v>13</v>
      </c>
      <c r="B173" s="19"/>
      <c r="C173" s="2"/>
      <c r="D173" s="19"/>
      <c r="E173" s="19"/>
      <c r="F173" s="19"/>
      <c r="G173" s="1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02"/>
      <c r="AG173" s="36"/>
      <c r="AH173" s="36"/>
      <c r="AI173" s="36"/>
    </row>
    <row r="174" spans="1:35" s="12" customFormat="1" ht="22.5" customHeight="1" x14ac:dyDescent="0.3">
      <c r="A174" s="3" t="s">
        <v>14</v>
      </c>
      <c r="B174" s="20">
        <f>H174+J174+L174+N174+P174+R174+T174+V174+X174+Z174+AB174+AD174</f>
        <v>100</v>
      </c>
      <c r="C174" s="20">
        <f>H174+J174+L174+N174+P174+R174+T174</f>
        <v>100</v>
      </c>
      <c r="D174" s="18">
        <f>E174</f>
        <v>100</v>
      </c>
      <c r="E174" s="20">
        <f>I174+K174+M174+O174+Q174+S174+U174+W174+Y174+AA174+AC174+AE174</f>
        <v>100</v>
      </c>
      <c r="F174" s="21">
        <f>E174/B174*100</f>
        <v>100</v>
      </c>
      <c r="G174" s="21">
        <f>E174/C174*100</f>
        <v>100</v>
      </c>
      <c r="H174" s="2"/>
      <c r="I174" s="2"/>
      <c r="J174" s="2">
        <v>100</v>
      </c>
      <c r="K174" s="2"/>
      <c r="L174" s="2"/>
      <c r="M174" s="2">
        <v>100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03"/>
      <c r="AG174" s="36"/>
      <c r="AH174" s="36"/>
      <c r="AI174" s="36"/>
    </row>
    <row r="175" spans="1:35" s="12" customFormat="1" ht="18.75" x14ac:dyDescent="0.3">
      <c r="A175" s="3" t="s">
        <v>15</v>
      </c>
      <c r="B175" s="19"/>
      <c r="C175" s="2"/>
      <c r="D175" s="19"/>
      <c r="E175" s="19"/>
      <c r="F175" s="19"/>
      <c r="G175" s="1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32"/>
      <c r="AG175" s="36"/>
      <c r="AH175" s="36"/>
      <c r="AI175" s="36"/>
    </row>
    <row r="176" spans="1:35" s="12" customFormat="1" ht="18.75" x14ac:dyDescent="0.3">
      <c r="A176" s="3" t="s">
        <v>16</v>
      </c>
      <c r="B176" s="19"/>
      <c r="C176" s="19"/>
      <c r="D176" s="19"/>
      <c r="E176" s="19"/>
      <c r="F176" s="19"/>
      <c r="G176" s="1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32"/>
      <c r="AG176" s="36"/>
      <c r="AH176" s="36"/>
      <c r="AI176" s="36"/>
    </row>
    <row r="177" spans="1:35" s="12" customFormat="1" ht="78" customHeight="1" x14ac:dyDescent="0.2">
      <c r="A177" s="44" t="s">
        <v>58</v>
      </c>
      <c r="B177" s="19"/>
      <c r="C177" s="19"/>
      <c r="D177" s="19"/>
      <c r="E177" s="19"/>
      <c r="F177" s="19"/>
      <c r="G177" s="1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32"/>
      <c r="AG177" s="36"/>
      <c r="AH177" s="36"/>
      <c r="AI177" s="36"/>
    </row>
    <row r="178" spans="1:35" s="12" customFormat="1" ht="18.75" x14ac:dyDescent="0.3">
      <c r="A178" s="4" t="s">
        <v>17</v>
      </c>
      <c r="B178" s="17">
        <f>H178+J178+L178+N178+P178+R178+T178+V178+X178+Z178+AB178+AD178</f>
        <v>1005.65</v>
      </c>
      <c r="C178" s="2">
        <f>C179+C180+C181+C182</f>
        <v>1005.65</v>
      </c>
      <c r="D178" s="2">
        <f>D179+D180+D181+D182</f>
        <v>780.13</v>
      </c>
      <c r="E178" s="2">
        <f>E179+E180+E181+E182</f>
        <v>780.13</v>
      </c>
      <c r="F178" s="29">
        <f>E178/B178*100</f>
        <v>77.574702928454229</v>
      </c>
      <c r="G178" s="29">
        <f>E178/C178*100</f>
        <v>77.574702928454229</v>
      </c>
      <c r="H178" s="2">
        <f>H179+H180+H181+H182</f>
        <v>0</v>
      </c>
      <c r="I178" s="2">
        <f t="shared" ref="I178:AE178" si="103">I179+I180+I181+I182</f>
        <v>0</v>
      </c>
      <c r="J178" s="2">
        <f t="shared" si="103"/>
        <v>212.12</v>
      </c>
      <c r="K178" s="2">
        <f t="shared" si="103"/>
        <v>210.12</v>
      </c>
      <c r="L178" s="2">
        <f t="shared" si="103"/>
        <v>195.33</v>
      </c>
      <c r="M178" s="2">
        <f t="shared" si="103"/>
        <v>32.049999999999997</v>
      </c>
      <c r="N178" s="2">
        <f t="shared" si="103"/>
        <v>341.8</v>
      </c>
      <c r="O178" s="2">
        <f t="shared" si="103"/>
        <v>205.96</v>
      </c>
      <c r="P178" s="2">
        <f t="shared" si="103"/>
        <v>0</v>
      </c>
      <c r="Q178" s="2">
        <f t="shared" si="103"/>
        <v>2</v>
      </c>
      <c r="R178" s="2">
        <f t="shared" si="103"/>
        <v>9</v>
      </c>
      <c r="S178" s="2">
        <f t="shared" si="103"/>
        <v>109</v>
      </c>
      <c r="T178" s="2">
        <f t="shared" si="103"/>
        <v>0</v>
      </c>
      <c r="U178" s="2">
        <f t="shared" si="103"/>
        <v>0</v>
      </c>
      <c r="V178" s="2">
        <f t="shared" si="103"/>
        <v>0</v>
      </c>
      <c r="W178" s="2">
        <f t="shared" si="103"/>
        <v>0</v>
      </c>
      <c r="X178" s="2">
        <f t="shared" si="103"/>
        <v>0</v>
      </c>
      <c r="Y178" s="2">
        <f t="shared" si="103"/>
        <v>0</v>
      </c>
      <c r="Z178" s="2">
        <f t="shared" si="103"/>
        <v>89.4</v>
      </c>
      <c r="AA178" s="2">
        <f t="shared" si="103"/>
        <v>80</v>
      </c>
      <c r="AB178" s="2">
        <f t="shared" si="103"/>
        <v>158</v>
      </c>
      <c r="AC178" s="2">
        <f t="shared" si="103"/>
        <v>141</v>
      </c>
      <c r="AD178" s="2">
        <f t="shared" si="103"/>
        <v>0</v>
      </c>
      <c r="AE178" s="2">
        <f t="shared" si="103"/>
        <v>0</v>
      </c>
      <c r="AF178" s="32"/>
      <c r="AG178" s="36"/>
      <c r="AH178" s="36"/>
      <c r="AI178" s="36"/>
    </row>
    <row r="179" spans="1:35" s="12" customFormat="1" ht="18.75" x14ac:dyDescent="0.3">
      <c r="A179" s="3" t="s">
        <v>13</v>
      </c>
      <c r="B179" s="19"/>
      <c r="C179" s="2"/>
      <c r="D179" s="2"/>
      <c r="E179" s="2"/>
      <c r="F179" s="19"/>
      <c r="G179" s="1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32"/>
      <c r="AG179" s="36"/>
      <c r="AH179" s="36"/>
      <c r="AI179" s="36"/>
    </row>
    <row r="180" spans="1:35" s="12" customFormat="1" ht="18.75" x14ac:dyDescent="0.3">
      <c r="A180" s="3" t="s">
        <v>14</v>
      </c>
      <c r="B180" s="20">
        <f>H180+J180+L180+N180+P180+R180+T180+V180+X180+Z180+AB180+AD180</f>
        <v>1005.65</v>
      </c>
      <c r="C180" s="14">
        <f>C186+C192</f>
        <v>1005.65</v>
      </c>
      <c r="D180" s="14">
        <f>D186+D192</f>
        <v>780.13</v>
      </c>
      <c r="E180" s="14">
        <f>E186+E192</f>
        <v>780.13</v>
      </c>
      <c r="F180" s="21">
        <f>E180/B180*100</f>
        <v>77.574702928454229</v>
      </c>
      <c r="G180" s="21">
        <f>E180/C180*100</f>
        <v>77.574702928454229</v>
      </c>
      <c r="H180" s="14">
        <f t="shared" ref="H180:AE180" si="104">H186+H192</f>
        <v>0</v>
      </c>
      <c r="I180" s="14">
        <f t="shared" si="104"/>
        <v>0</v>
      </c>
      <c r="J180" s="14">
        <f t="shared" si="104"/>
        <v>212.12</v>
      </c>
      <c r="K180" s="14">
        <f t="shared" si="104"/>
        <v>210.12</v>
      </c>
      <c r="L180" s="14">
        <f t="shared" si="104"/>
        <v>195.33</v>
      </c>
      <c r="M180" s="14">
        <f t="shared" si="104"/>
        <v>32.049999999999997</v>
      </c>
      <c r="N180" s="14">
        <f t="shared" si="104"/>
        <v>341.8</v>
      </c>
      <c r="O180" s="14">
        <f t="shared" si="104"/>
        <v>205.96</v>
      </c>
      <c r="P180" s="14">
        <f t="shared" si="104"/>
        <v>0</v>
      </c>
      <c r="Q180" s="14">
        <f t="shared" si="104"/>
        <v>2</v>
      </c>
      <c r="R180" s="14">
        <f t="shared" si="104"/>
        <v>9</v>
      </c>
      <c r="S180" s="14">
        <f t="shared" si="104"/>
        <v>109</v>
      </c>
      <c r="T180" s="14">
        <f t="shared" si="104"/>
        <v>0</v>
      </c>
      <c r="U180" s="14">
        <f t="shared" si="104"/>
        <v>0</v>
      </c>
      <c r="V180" s="14">
        <f t="shared" si="104"/>
        <v>0</v>
      </c>
      <c r="W180" s="14">
        <f t="shared" si="104"/>
        <v>0</v>
      </c>
      <c r="X180" s="14">
        <f t="shared" si="104"/>
        <v>0</v>
      </c>
      <c r="Y180" s="14">
        <f t="shared" si="104"/>
        <v>0</v>
      </c>
      <c r="Z180" s="14">
        <f t="shared" si="104"/>
        <v>89.4</v>
      </c>
      <c r="AA180" s="14">
        <f t="shared" si="104"/>
        <v>80</v>
      </c>
      <c r="AB180" s="14">
        <f t="shared" si="104"/>
        <v>158</v>
      </c>
      <c r="AC180" s="14">
        <f t="shared" si="104"/>
        <v>141</v>
      </c>
      <c r="AD180" s="14">
        <f t="shared" si="104"/>
        <v>0</v>
      </c>
      <c r="AE180" s="14">
        <f t="shared" si="104"/>
        <v>0</v>
      </c>
      <c r="AF180" s="32"/>
      <c r="AG180" s="36"/>
      <c r="AH180" s="36"/>
      <c r="AI180" s="36"/>
    </row>
    <row r="181" spans="1:35" s="12" customFormat="1" ht="18.75" x14ac:dyDescent="0.3">
      <c r="A181" s="3" t="s">
        <v>15</v>
      </c>
      <c r="B181" s="19"/>
      <c r="C181" s="19"/>
      <c r="D181" s="19"/>
      <c r="E181" s="19"/>
      <c r="F181" s="19"/>
      <c r="G181" s="1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32"/>
      <c r="AG181" s="36"/>
      <c r="AH181" s="36"/>
      <c r="AI181" s="36"/>
    </row>
    <row r="182" spans="1:35" s="12" customFormat="1" ht="18.75" x14ac:dyDescent="0.3">
      <c r="A182" s="3" t="s">
        <v>16</v>
      </c>
      <c r="B182" s="19"/>
      <c r="C182" s="19"/>
      <c r="D182" s="19"/>
      <c r="E182" s="19"/>
      <c r="F182" s="19"/>
      <c r="G182" s="1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32"/>
      <c r="AG182" s="36"/>
      <c r="AH182" s="36"/>
      <c r="AI182" s="36"/>
    </row>
    <row r="183" spans="1:35" s="12" customFormat="1" ht="76.5" customHeight="1" x14ac:dyDescent="0.3">
      <c r="A183" s="3" t="s">
        <v>59</v>
      </c>
      <c r="B183" s="22"/>
      <c r="C183" s="22"/>
      <c r="D183" s="22"/>
      <c r="E183" s="22"/>
      <c r="F183" s="22"/>
      <c r="G183" s="2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01" t="s">
        <v>106</v>
      </c>
      <c r="AG183" s="36"/>
      <c r="AH183" s="36"/>
      <c r="AI183" s="36"/>
    </row>
    <row r="184" spans="1:35" s="12" customFormat="1" ht="24.75" customHeight="1" x14ac:dyDescent="0.3">
      <c r="A184" s="4" t="s">
        <v>17</v>
      </c>
      <c r="B184" s="17">
        <f>H184+J184+L184+N184+P184+R184+T184+V184+X184+Z184+AB184+AD184</f>
        <v>1005.65</v>
      </c>
      <c r="C184" s="2">
        <f>C185+C186+C187+C188</f>
        <v>1005.65</v>
      </c>
      <c r="D184" s="2">
        <f>D185+D186+D187+D188</f>
        <v>780.13</v>
      </c>
      <c r="E184" s="2">
        <f>E185+E186+E187+E188</f>
        <v>780.13</v>
      </c>
      <c r="F184" s="29">
        <f>E184/B184*100</f>
        <v>77.574702928454229</v>
      </c>
      <c r="G184" s="29">
        <f>E184/C184*100</f>
        <v>77.574702928454229</v>
      </c>
      <c r="H184" s="2">
        <f t="shared" ref="H184:AE184" si="105">H185+H186+H187+H188</f>
        <v>0</v>
      </c>
      <c r="I184" s="2">
        <f t="shared" si="105"/>
        <v>0</v>
      </c>
      <c r="J184" s="2">
        <f t="shared" si="105"/>
        <v>212.12</v>
      </c>
      <c r="K184" s="2">
        <f t="shared" si="105"/>
        <v>210.12</v>
      </c>
      <c r="L184" s="2">
        <f t="shared" si="105"/>
        <v>195.33</v>
      </c>
      <c r="M184" s="2">
        <f t="shared" si="105"/>
        <v>32.049999999999997</v>
      </c>
      <c r="N184" s="2">
        <f t="shared" si="105"/>
        <v>341.8</v>
      </c>
      <c r="O184" s="2">
        <f t="shared" si="105"/>
        <v>205.96</v>
      </c>
      <c r="P184" s="2">
        <f t="shared" si="105"/>
        <v>0</v>
      </c>
      <c r="Q184" s="2">
        <f t="shared" si="105"/>
        <v>2</v>
      </c>
      <c r="R184" s="2">
        <f t="shared" si="105"/>
        <v>9</v>
      </c>
      <c r="S184" s="2">
        <f t="shared" si="105"/>
        <v>109</v>
      </c>
      <c r="T184" s="2">
        <f t="shared" si="105"/>
        <v>0</v>
      </c>
      <c r="U184" s="2">
        <f t="shared" si="105"/>
        <v>0</v>
      </c>
      <c r="V184" s="2">
        <f t="shared" si="105"/>
        <v>0</v>
      </c>
      <c r="W184" s="2">
        <f t="shared" si="105"/>
        <v>0</v>
      </c>
      <c r="X184" s="2">
        <f t="shared" si="105"/>
        <v>0</v>
      </c>
      <c r="Y184" s="2">
        <f t="shared" si="105"/>
        <v>0</v>
      </c>
      <c r="Z184" s="2">
        <f t="shared" si="105"/>
        <v>89.4</v>
      </c>
      <c r="AA184" s="2">
        <f t="shared" si="105"/>
        <v>80</v>
      </c>
      <c r="AB184" s="2">
        <f t="shared" si="105"/>
        <v>158</v>
      </c>
      <c r="AC184" s="2">
        <f t="shared" si="105"/>
        <v>141</v>
      </c>
      <c r="AD184" s="2">
        <f t="shared" si="105"/>
        <v>0</v>
      </c>
      <c r="AE184" s="2">
        <f t="shared" si="105"/>
        <v>0</v>
      </c>
      <c r="AF184" s="102"/>
      <c r="AG184" s="36"/>
      <c r="AH184" s="36"/>
      <c r="AI184" s="36"/>
    </row>
    <row r="185" spans="1:35" s="12" customFormat="1" ht="19.899999999999999" customHeight="1" x14ac:dyDescent="0.3">
      <c r="A185" s="3" t="s">
        <v>13</v>
      </c>
      <c r="B185" s="19"/>
      <c r="C185" s="19"/>
      <c r="D185" s="19"/>
      <c r="E185" s="19"/>
      <c r="F185" s="19"/>
      <c r="G185" s="1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02"/>
      <c r="AG185" s="36"/>
      <c r="AH185" s="36"/>
      <c r="AI185" s="36"/>
    </row>
    <row r="186" spans="1:35" s="12" customFormat="1" ht="20.45" customHeight="1" x14ac:dyDescent="0.3">
      <c r="A186" s="3" t="s">
        <v>14</v>
      </c>
      <c r="B186" s="20">
        <f>H186+J186+L186+N186+P186+R186+T186+V186+X186+Z186+AB186+AD186</f>
        <v>1005.65</v>
      </c>
      <c r="C186" s="20">
        <f>H186+J186+L186+N186+P186+R186+T186+Z186+AB186</f>
        <v>1005.65</v>
      </c>
      <c r="D186" s="18">
        <f>E186</f>
        <v>780.13</v>
      </c>
      <c r="E186" s="20">
        <f>I186+K186+M186+O186+Q186+S186+U186+W186+Y186+AA186+AC186+AE186</f>
        <v>780.13</v>
      </c>
      <c r="F186" s="21">
        <f>E186/B186*100</f>
        <v>77.574702928454229</v>
      </c>
      <c r="G186" s="21">
        <f>E186/C186*100</f>
        <v>77.574702928454229</v>
      </c>
      <c r="H186" s="2"/>
      <c r="I186" s="2"/>
      <c r="J186" s="14">
        <v>212.12</v>
      </c>
      <c r="K186" s="14">
        <v>210.12</v>
      </c>
      <c r="L186" s="14">
        <v>195.33</v>
      </c>
      <c r="M186" s="14">
        <v>32.049999999999997</v>
      </c>
      <c r="N186" s="14">
        <v>341.8</v>
      </c>
      <c r="O186" s="14">
        <v>205.96</v>
      </c>
      <c r="P186" s="14"/>
      <c r="Q186" s="14">
        <v>2</v>
      </c>
      <c r="R186" s="14">
        <v>9</v>
      </c>
      <c r="S186" s="14">
        <v>109</v>
      </c>
      <c r="T186" s="14">
        <v>0</v>
      </c>
      <c r="U186" s="14"/>
      <c r="V186" s="14"/>
      <c r="W186" s="14"/>
      <c r="X186" s="14"/>
      <c r="Y186" s="14"/>
      <c r="Z186" s="14">
        <v>89.4</v>
      </c>
      <c r="AA186" s="14">
        <v>80</v>
      </c>
      <c r="AB186" s="14">
        <v>158</v>
      </c>
      <c r="AC186" s="14">
        <v>141</v>
      </c>
      <c r="AD186" s="14"/>
      <c r="AE186" s="14"/>
      <c r="AF186" s="102"/>
      <c r="AG186" s="36"/>
      <c r="AH186" s="36"/>
      <c r="AI186" s="36"/>
    </row>
    <row r="187" spans="1:35" s="12" customFormat="1" ht="16.899999999999999" customHeight="1" x14ac:dyDescent="0.3">
      <c r="A187" s="3" t="s">
        <v>15</v>
      </c>
      <c r="B187" s="19"/>
      <c r="C187" s="19"/>
      <c r="D187" s="19"/>
      <c r="E187" s="19"/>
      <c r="F187" s="19"/>
      <c r="G187" s="1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02"/>
      <c r="AG187" s="36"/>
      <c r="AH187" s="36"/>
      <c r="AI187" s="36"/>
    </row>
    <row r="188" spans="1:35" s="12" customFormat="1" ht="19.899999999999999" customHeight="1" x14ac:dyDescent="0.3">
      <c r="A188" s="3" t="s">
        <v>16</v>
      </c>
      <c r="B188" s="19"/>
      <c r="C188" s="19"/>
      <c r="D188" s="19"/>
      <c r="E188" s="19"/>
      <c r="F188" s="19"/>
      <c r="G188" s="1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03"/>
      <c r="AG188" s="36"/>
      <c r="AH188" s="36"/>
      <c r="AI188" s="36"/>
    </row>
    <row r="189" spans="1:35" s="12" customFormat="1" ht="43.5" customHeight="1" x14ac:dyDescent="0.3">
      <c r="A189" s="3" t="s">
        <v>24</v>
      </c>
      <c r="B189" s="22"/>
      <c r="C189" s="22"/>
      <c r="D189" s="22"/>
      <c r="E189" s="22"/>
      <c r="F189" s="22"/>
      <c r="G189" s="2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32"/>
      <c r="AG189" s="36"/>
      <c r="AH189" s="36"/>
      <c r="AI189" s="36"/>
    </row>
    <row r="190" spans="1:35" s="12" customFormat="1" ht="18.75" x14ac:dyDescent="0.3">
      <c r="A190" s="4" t="s">
        <v>17</v>
      </c>
      <c r="B190" s="19"/>
      <c r="C190" s="19"/>
      <c r="D190" s="19"/>
      <c r="E190" s="19"/>
      <c r="F190" s="19"/>
      <c r="G190" s="1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32"/>
      <c r="AG190" s="36"/>
      <c r="AH190" s="36"/>
      <c r="AI190" s="36"/>
    </row>
    <row r="191" spans="1:35" s="12" customFormat="1" ht="18.75" x14ac:dyDescent="0.3">
      <c r="A191" s="3" t="s">
        <v>13</v>
      </c>
      <c r="B191" s="19"/>
      <c r="C191" s="19"/>
      <c r="D191" s="19"/>
      <c r="E191" s="19"/>
      <c r="F191" s="19"/>
      <c r="G191" s="1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32"/>
      <c r="AG191" s="36"/>
      <c r="AH191" s="36"/>
      <c r="AI191" s="36"/>
    </row>
    <row r="192" spans="1:35" s="12" customFormat="1" ht="18.75" x14ac:dyDescent="0.3">
      <c r="A192" s="3" t="s">
        <v>14</v>
      </c>
      <c r="B192" s="19"/>
      <c r="C192" s="19"/>
      <c r="D192" s="19"/>
      <c r="E192" s="19"/>
      <c r="F192" s="19"/>
      <c r="G192" s="1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32"/>
      <c r="AG192" s="36"/>
      <c r="AH192" s="36"/>
      <c r="AI192" s="36"/>
    </row>
    <row r="193" spans="1:35" s="12" customFormat="1" ht="18.75" x14ac:dyDescent="0.3">
      <c r="A193" s="3" t="s">
        <v>15</v>
      </c>
      <c r="B193" s="19"/>
      <c r="C193" s="19"/>
      <c r="D193" s="19"/>
      <c r="E193" s="19"/>
      <c r="F193" s="19"/>
      <c r="G193" s="1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32"/>
      <c r="AG193" s="36"/>
      <c r="AH193" s="36"/>
      <c r="AI193" s="36"/>
    </row>
    <row r="194" spans="1:35" s="12" customFormat="1" ht="18.75" x14ac:dyDescent="0.3">
      <c r="A194" s="3" t="s">
        <v>16</v>
      </c>
      <c r="B194" s="19"/>
      <c r="C194" s="19"/>
      <c r="D194" s="19"/>
      <c r="E194" s="19"/>
      <c r="F194" s="19"/>
      <c r="G194" s="1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32"/>
      <c r="AG194" s="36"/>
      <c r="AH194" s="36"/>
      <c r="AI194" s="36"/>
    </row>
    <row r="195" spans="1:35" s="12" customFormat="1" ht="73.150000000000006" customHeight="1" x14ac:dyDescent="0.3">
      <c r="A195" s="4" t="s">
        <v>60</v>
      </c>
      <c r="B195" s="19"/>
      <c r="C195" s="19"/>
      <c r="D195" s="19"/>
      <c r="E195" s="19"/>
      <c r="F195" s="19"/>
      <c r="G195" s="1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32"/>
      <c r="AG195" s="36"/>
      <c r="AH195" s="36"/>
      <c r="AI195" s="36"/>
    </row>
    <row r="196" spans="1:35" s="12" customFormat="1" ht="18.75" x14ac:dyDescent="0.3">
      <c r="A196" s="4" t="s">
        <v>17</v>
      </c>
      <c r="B196" s="17">
        <f>H196+J196+L196+N196+P196+R196+T196+V196+X196+Z196+AB196+AD196</f>
        <v>33987.269999999997</v>
      </c>
      <c r="C196" s="2">
        <f>C197+C198+C199+C200</f>
        <v>25311.01</v>
      </c>
      <c r="D196" s="2">
        <f>D197+D198+D199+D200</f>
        <v>28182.350000000002</v>
      </c>
      <c r="E196" s="2">
        <f>E197+E198+E199+E200</f>
        <v>28182.350000000002</v>
      </c>
      <c r="F196" s="29">
        <f>E196/B196*100</f>
        <v>82.920311045871003</v>
      </c>
      <c r="G196" s="29">
        <f>E196/C196*100</f>
        <v>111.34423320128278</v>
      </c>
      <c r="H196" s="2">
        <f t="shared" ref="H196:AD196" si="106">H197+H198+H199+H200</f>
        <v>2892.19</v>
      </c>
      <c r="I196" s="2">
        <f>I197+I198+I199+I200</f>
        <v>2261.75</v>
      </c>
      <c r="J196" s="2">
        <f t="shared" si="106"/>
        <v>2450.59</v>
      </c>
      <c r="K196" s="2">
        <f>K197+K198+K199+K200</f>
        <v>2428.06</v>
      </c>
      <c r="L196" s="2">
        <f t="shared" si="106"/>
        <v>2752.56</v>
      </c>
      <c r="M196" s="2">
        <f>M197+M198+M199+M200</f>
        <v>2237.08</v>
      </c>
      <c r="N196" s="2">
        <f t="shared" si="106"/>
        <v>3650.53</v>
      </c>
      <c r="O196" s="2">
        <f>O197+O198+O199+O200</f>
        <v>3369.38</v>
      </c>
      <c r="P196" s="2">
        <f t="shared" si="106"/>
        <v>3251.06</v>
      </c>
      <c r="Q196" s="2">
        <f>Q197+Q198+Q199+Q200</f>
        <v>2238.38</v>
      </c>
      <c r="R196" s="2">
        <f t="shared" si="106"/>
        <v>2918.67</v>
      </c>
      <c r="S196" s="2">
        <f>S197+S198+S199+S200</f>
        <v>3232.68</v>
      </c>
      <c r="T196" s="2">
        <f t="shared" si="106"/>
        <v>3779.31</v>
      </c>
      <c r="U196" s="2">
        <f>U197+U198+U199+U200</f>
        <v>3577.22</v>
      </c>
      <c r="V196" s="2">
        <f t="shared" si="106"/>
        <v>1835.71</v>
      </c>
      <c r="W196" s="2">
        <f>W197+W198+W199+W200</f>
        <v>2011.1</v>
      </c>
      <c r="X196" s="2">
        <f t="shared" si="106"/>
        <v>1832.57</v>
      </c>
      <c r="Y196" s="2">
        <f>Y197+Y198+Y199+Y200</f>
        <v>1407.3</v>
      </c>
      <c r="Z196" s="2">
        <f t="shared" si="106"/>
        <v>3616.1</v>
      </c>
      <c r="AA196" s="2">
        <f>AA197+AA198+AA199+AA200</f>
        <v>2038.5</v>
      </c>
      <c r="AB196" s="2">
        <f t="shared" si="106"/>
        <v>2663.11</v>
      </c>
      <c r="AC196" s="2">
        <f>AC197+AC198+AC199+AC200</f>
        <v>3380.9</v>
      </c>
      <c r="AD196" s="2">
        <f t="shared" si="106"/>
        <v>2344.87</v>
      </c>
      <c r="AE196" s="2">
        <f>AE197+AE198+AE199+AE200</f>
        <v>0</v>
      </c>
      <c r="AF196" s="101" t="s">
        <v>118</v>
      </c>
      <c r="AG196" s="36"/>
      <c r="AH196" s="36"/>
      <c r="AI196" s="36"/>
    </row>
    <row r="197" spans="1:35" s="12" customFormat="1" ht="18.75" x14ac:dyDescent="0.3">
      <c r="A197" s="3" t="s">
        <v>13</v>
      </c>
      <c r="B197" s="19"/>
      <c r="C197" s="2"/>
      <c r="D197" s="19"/>
      <c r="E197" s="19"/>
      <c r="F197" s="19"/>
      <c r="G197" s="1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102"/>
      <c r="AG197" s="36"/>
      <c r="AH197" s="36"/>
      <c r="AI197" s="36"/>
    </row>
    <row r="198" spans="1:35" s="12" customFormat="1" ht="18.75" x14ac:dyDescent="0.3">
      <c r="A198" s="3" t="s">
        <v>14</v>
      </c>
      <c r="B198" s="20">
        <f>H198+J198+L198+N198+P198+R198+T198+V198+X198+Z198+AB198+AD198</f>
        <v>33987.269999999997</v>
      </c>
      <c r="C198" s="20">
        <f>H198+J198+L198+N198+P198+R198+T198+Z198</f>
        <v>25311.01</v>
      </c>
      <c r="D198" s="14">
        <f>D204</f>
        <v>28182.350000000002</v>
      </c>
      <c r="E198" s="14">
        <f>E204</f>
        <v>28182.350000000002</v>
      </c>
      <c r="F198" s="21">
        <f>E198/B198*100</f>
        <v>82.920311045871003</v>
      </c>
      <c r="G198" s="21">
        <f>E198/C198*100</f>
        <v>111.34423320128278</v>
      </c>
      <c r="H198" s="14">
        <f>H204</f>
        <v>2892.19</v>
      </c>
      <c r="I198" s="14">
        <f>I204</f>
        <v>2261.75</v>
      </c>
      <c r="J198" s="14">
        <f t="shared" ref="J198:AD198" si="107">J204</f>
        <v>2450.59</v>
      </c>
      <c r="K198" s="14">
        <f>K204</f>
        <v>2428.06</v>
      </c>
      <c r="L198" s="14">
        <f t="shared" si="107"/>
        <v>2752.56</v>
      </c>
      <c r="M198" s="14">
        <f>M204</f>
        <v>2237.08</v>
      </c>
      <c r="N198" s="14">
        <f t="shared" si="107"/>
        <v>3650.53</v>
      </c>
      <c r="O198" s="14">
        <f>O204</f>
        <v>3369.38</v>
      </c>
      <c r="P198" s="14">
        <f t="shared" si="107"/>
        <v>3251.06</v>
      </c>
      <c r="Q198" s="14">
        <f>Q204</f>
        <v>2238.38</v>
      </c>
      <c r="R198" s="14">
        <f t="shared" si="107"/>
        <v>2918.67</v>
      </c>
      <c r="S198" s="14">
        <f>S204</f>
        <v>3232.68</v>
      </c>
      <c r="T198" s="14">
        <f t="shared" si="107"/>
        <v>3779.31</v>
      </c>
      <c r="U198" s="14">
        <f>U204</f>
        <v>3577.22</v>
      </c>
      <c r="V198" s="14">
        <f t="shared" si="107"/>
        <v>1835.71</v>
      </c>
      <c r="W198" s="14">
        <f>W204</f>
        <v>2011.1</v>
      </c>
      <c r="X198" s="14">
        <f t="shared" si="107"/>
        <v>1832.57</v>
      </c>
      <c r="Y198" s="14">
        <f>Y204</f>
        <v>1407.3</v>
      </c>
      <c r="Z198" s="14">
        <f t="shared" si="107"/>
        <v>3616.1</v>
      </c>
      <c r="AA198" s="14">
        <f>AA204</f>
        <v>2038.5</v>
      </c>
      <c r="AB198" s="14">
        <f t="shared" si="107"/>
        <v>2663.11</v>
      </c>
      <c r="AC198" s="14">
        <f>AC204</f>
        <v>3380.9</v>
      </c>
      <c r="AD198" s="14">
        <f t="shared" si="107"/>
        <v>2344.87</v>
      </c>
      <c r="AE198" s="14">
        <f>AE204</f>
        <v>0</v>
      </c>
      <c r="AF198" s="102"/>
      <c r="AG198" s="36"/>
      <c r="AH198" s="36"/>
      <c r="AI198" s="36"/>
    </row>
    <row r="199" spans="1:35" s="12" customFormat="1" ht="18.75" x14ac:dyDescent="0.3">
      <c r="A199" s="3" t="s">
        <v>15</v>
      </c>
      <c r="B199" s="19"/>
      <c r="C199" s="19"/>
      <c r="D199" s="19"/>
      <c r="E199" s="19"/>
      <c r="F199" s="19"/>
      <c r="G199" s="1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102"/>
      <c r="AG199" s="36"/>
      <c r="AH199" s="36"/>
      <c r="AI199" s="36"/>
    </row>
    <row r="200" spans="1:35" s="12" customFormat="1" ht="18.75" x14ac:dyDescent="0.3">
      <c r="A200" s="3" t="s">
        <v>16</v>
      </c>
      <c r="B200" s="19"/>
      <c r="C200" s="19"/>
      <c r="D200" s="19"/>
      <c r="E200" s="19"/>
      <c r="F200" s="19"/>
      <c r="G200" s="1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102"/>
      <c r="AG200" s="36"/>
      <c r="AH200" s="36"/>
      <c r="AI200" s="36"/>
    </row>
    <row r="201" spans="1:35" s="12" customFormat="1" ht="107.45" customHeight="1" x14ac:dyDescent="0.3">
      <c r="A201" s="3" t="s">
        <v>25</v>
      </c>
      <c r="B201" s="22"/>
      <c r="C201" s="22"/>
      <c r="D201" s="22"/>
      <c r="E201" s="22"/>
      <c r="F201" s="22"/>
      <c r="G201" s="2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02"/>
      <c r="AG201" s="36"/>
      <c r="AH201" s="36"/>
      <c r="AI201" s="36"/>
    </row>
    <row r="202" spans="1:35" s="12" customFormat="1" ht="18.75" x14ac:dyDescent="0.3">
      <c r="A202" s="4" t="s">
        <v>17</v>
      </c>
      <c r="B202" s="17">
        <f>H202+J202+L202+N202+P202+R202+T202+V202+X202+Z202+AB202+AD202</f>
        <v>33987.269999999997</v>
      </c>
      <c r="C202" s="2">
        <f>C203+C204+C205+C206</f>
        <v>31642.399999999998</v>
      </c>
      <c r="D202" s="2">
        <f>D203+D204+D205+D206</f>
        <v>28182.350000000002</v>
      </c>
      <c r="E202" s="2">
        <f>E203+E204+E205+E206</f>
        <v>28182.350000000002</v>
      </c>
      <c r="F202" s="29">
        <f>E202/B202*100</f>
        <v>82.920311045871003</v>
      </c>
      <c r="G202" s="29">
        <f>E202/C202*100</f>
        <v>89.065146765099996</v>
      </c>
      <c r="H202" s="2">
        <f t="shared" ref="H202:AE202" si="108">H203+H204+H205+H206</f>
        <v>2892.19</v>
      </c>
      <c r="I202" s="2">
        <f t="shared" si="108"/>
        <v>2261.75</v>
      </c>
      <c r="J202" s="2">
        <f t="shared" si="108"/>
        <v>2450.59</v>
      </c>
      <c r="K202" s="2">
        <f t="shared" si="108"/>
        <v>2428.06</v>
      </c>
      <c r="L202" s="2">
        <f t="shared" si="108"/>
        <v>2752.56</v>
      </c>
      <c r="M202" s="2">
        <f t="shared" si="108"/>
        <v>2237.08</v>
      </c>
      <c r="N202" s="2">
        <f t="shared" si="108"/>
        <v>3650.53</v>
      </c>
      <c r="O202" s="2">
        <f t="shared" si="108"/>
        <v>3369.38</v>
      </c>
      <c r="P202" s="2">
        <f t="shared" si="108"/>
        <v>3251.06</v>
      </c>
      <c r="Q202" s="2">
        <f t="shared" si="108"/>
        <v>2238.38</v>
      </c>
      <c r="R202" s="2">
        <f t="shared" si="108"/>
        <v>2918.67</v>
      </c>
      <c r="S202" s="2">
        <f t="shared" si="108"/>
        <v>3232.68</v>
      </c>
      <c r="T202" s="2">
        <f t="shared" si="108"/>
        <v>3779.31</v>
      </c>
      <c r="U202" s="2">
        <f t="shared" si="108"/>
        <v>3577.22</v>
      </c>
      <c r="V202" s="2">
        <f t="shared" si="108"/>
        <v>1835.71</v>
      </c>
      <c r="W202" s="2">
        <f t="shared" si="108"/>
        <v>2011.1</v>
      </c>
      <c r="X202" s="2">
        <f t="shared" si="108"/>
        <v>1832.57</v>
      </c>
      <c r="Y202" s="2">
        <f t="shared" si="108"/>
        <v>1407.3</v>
      </c>
      <c r="Z202" s="2">
        <f t="shared" si="108"/>
        <v>3616.1</v>
      </c>
      <c r="AA202" s="2">
        <f t="shared" si="108"/>
        <v>2038.5</v>
      </c>
      <c r="AB202" s="2">
        <f t="shared" si="108"/>
        <v>2663.11</v>
      </c>
      <c r="AC202" s="2">
        <f t="shared" si="108"/>
        <v>3380.9</v>
      </c>
      <c r="AD202" s="2">
        <f t="shared" si="108"/>
        <v>2344.87</v>
      </c>
      <c r="AE202" s="2">
        <f t="shared" si="108"/>
        <v>0</v>
      </c>
      <c r="AF202" s="102"/>
      <c r="AG202" s="36"/>
      <c r="AH202" s="36"/>
      <c r="AI202" s="36"/>
    </row>
    <row r="203" spans="1:35" s="12" customFormat="1" ht="18.75" x14ac:dyDescent="0.3">
      <c r="A203" s="3" t="s">
        <v>13</v>
      </c>
      <c r="B203" s="19"/>
      <c r="C203" s="19"/>
      <c r="D203" s="19"/>
      <c r="E203" s="19"/>
      <c r="F203" s="19"/>
      <c r="G203" s="1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02"/>
      <c r="AG203" s="36"/>
      <c r="AH203" s="36"/>
      <c r="AI203" s="36"/>
    </row>
    <row r="204" spans="1:35" s="55" customFormat="1" ht="18.75" x14ac:dyDescent="0.3">
      <c r="A204" s="54" t="s">
        <v>14</v>
      </c>
      <c r="B204" s="20">
        <f>H204+J204+L204+N204+P204+R204+T204+V204+X204+Z204+AB204+AD204</f>
        <v>33987.269999999997</v>
      </c>
      <c r="C204" s="20">
        <f>H204+J204+L204+N204+P204+R204+T204+Z204+AB204+V204+X204</f>
        <v>31642.399999999998</v>
      </c>
      <c r="D204" s="18">
        <f>E204</f>
        <v>28182.350000000002</v>
      </c>
      <c r="E204" s="20">
        <f>I204+K204+M204+O204+Q204+S204+U204+W204+Y204+AA204+AC204+AE204</f>
        <v>28182.350000000002</v>
      </c>
      <c r="F204" s="21">
        <f>E204/B204*100</f>
        <v>82.920311045871003</v>
      </c>
      <c r="G204" s="21">
        <f>E204/C204*100</f>
        <v>89.065146765099996</v>
      </c>
      <c r="H204" s="51">
        <v>2892.19</v>
      </c>
      <c r="I204" s="51">
        <v>2261.75</v>
      </c>
      <c r="J204" s="51">
        <v>2450.59</v>
      </c>
      <c r="K204" s="51">
        <v>2428.06</v>
      </c>
      <c r="L204" s="51">
        <v>2752.56</v>
      </c>
      <c r="M204" s="51">
        <v>2237.08</v>
      </c>
      <c r="N204" s="51">
        <v>3650.53</v>
      </c>
      <c r="O204" s="51">
        <v>3369.38</v>
      </c>
      <c r="P204" s="51">
        <v>3251.06</v>
      </c>
      <c r="Q204" s="51">
        <v>2238.38</v>
      </c>
      <c r="R204" s="51">
        <v>2918.67</v>
      </c>
      <c r="S204" s="51">
        <v>3232.68</v>
      </c>
      <c r="T204" s="51">
        <v>3779.31</v>
      </c>
      <c r="U204" s="51">
        <v>3577.22</v>
      </c>
      <c r="V204" s="51">
        <v>1835.71</v>
      </c>
      <c r="W204" s="51">
        <v>2011.1</v>
      </c>
      <c r="X204" s="51">
        <v>1832.57</v>
      </c>
      <c r="Y204" s="51">
        <v>1407.3</v>
      </c>
      <c r="Z204" s="51">
        <v>3616.1</v>
      </c>
      <c r="AA204" s="51">
        <v>2038.5</v>
      </c>
      <c r="AB204" s="51">
        <f>2214.71+700-251.6</f>
        <v>2663.11</v>
      </c>
      <c r="AC204" s="51">
        <v>3380.9</v>
      </c>
      <c r="AD204" s="51">
        <f>2093.27+251.6</f>
        <v>2344.87</v>
      </c>
      <c r="AE204" s="51"/>
      <c r="AF204" s="103"/>
      <c r="AG204" s="36">
        <f>C204-E204</f>
        <v>3460.0499999999956</v>
      </c>
      <c r="AH204" s="36"/>
      <c r="AI204" s="36"/>
    </row>
    <row r="205" spans="1:35" s="12" customFormat="1" ht="18.75" x14ac:dyDescent="0.3">
      <c r="A205" s="3" t="s">
        <v>15</v>
      </c>
      <c r="B205" s="19"/>
      <c r="C205" s="19"/>
      <c r="D205" s="19"/>
      <c r="E205" s="19"/>
      <c r="F205" s="19"/>
      <c r="G205" s="1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32"/>
      <c r="AG205" s="36"/>
      <c r="AH205" s="36"/>
      <c r="AI205" s="36"/>
    </row>
    <row r="206" spans="1:35" s="12" customFormat="1" ht="18.75" x14ac:dyDescent="0.3">
      <c r="A206" s="3" t="s">
        <v>16</v>
      </c>
      <c r="B206" s="19"/>
      <c r="C206" s="19"/>
      <c r="D206" s="19"/>
      <c r="E206" s="19"/>
      <c r="F206" s="19"/>
      <c r="G206" s="1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32"/>
      <c r="AG206" s="36"/>
      <c r="AH206" s="36"/>
      <c r="AI206" s="36"/>
    </row>
    <row r="207" spans="1:35" s="12" customFormat="1" ht="39.6" customHeight="1" x14ac:dyDescent="0.2">
      <c r="A207" s="40" t="s">
        <v>76</v>
      </c>
      <c r="B207" s="19"/>
      <c r="C207" s="18"/>
      <c r="D207" s="18"/>
      <c r="E207" s="19"/>
      <c r="F207" s="19"/>
      <c r="G207" s="1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7"/>
      <c r="AG207" s="36"/>
      <c r="AH207" s="36"/>
      <c r="AI207" s="36"/>
    </row>
    <row r="208" spans="1:35" s="12" customFormat="1" ht="18.75" x14ac:dyDescent="0.3">
      <c r="A208" s="4" t="s">
        <v>17</v>
      </c>
      <c r="B208" s="30">
        <f>H208+J208+L208+N208+P208+R208+T208+V208+X208+Z208+AB208+AD208</f>
        <v>35743.519999999997</v>
      </c>
      <c r="C208" s="2">
        <f t="shared" ref="C208:E208" si="109">C209+C210+C211+C212</f>
        <v>27067.26</v>
      </c>
      <c r="D208" s="2">
        <f t="shared" si="109"/>
        <v>29640.030000000002</v>
      </c>
      <c r="E208" s="2">
        <f t="shared" si="109"/>
        <v>29640.030000000002</v>
      </c>
      <c r="F208" s="29">
        <f>E208/B208*100</f>
        <v>82.924205562294944</v>
      </c>
      <c r="G208" s="29">
        <f>E208/C208*100</f>
        <v>109.50509951875441</v>
      </c>
      <c r="H208" s="2">
        <f>H209+H210+H211+H212</f>
        <v>2892.19</v>
      </c>
      <c r="I208" s="2">
        <f t="shared" ref="I208:AE208" si="110">I209+I210+I211+I212</f>
        <v>6588.6</v>
      </c>
      <c r="J208" s="2">
        <f t="shared" si="110"/>
        <v>2929.53</v>
      </c>
      <c r="K208" s="2">
        <f t="shared" si="110"/>
        <v>2638.48</v>
      </c>
      <c r="L208" s="2">
        <f t="shared" si="110"/>
        <v>3254.43</v>
      </c>
      <c r="M208" s="2">
        <f t="shared" si="110"/>
        <v>2717.19</v>
      </c>
      <c r="N208" s="2">
        <f t="shared" si="110"/>
        <v>4156.9500000000007</v>
      </c>
      <c r="O208" s="2">
        <f t="shared" si="110"/>
        <v>3722.4</v>
      </c>
      <c r="P208" s="2">
        <f t="shared" si="110"/>
        <v>3263.68</v>
      </c>
      <c r="Q208" s="2">
        <f t="shared" si="110"/>
        <v>2309.17</v>
      </c>
      <c r="R208" s="2">
        <f t="shared" si="110"/>
        <v>2927.67</v>
      </c>
      <c r="S208" s="2">
        <f t="shared" si="110"/>
        <v>3355.02</v>
      </c>
      <c r="T208" s="2">
        <f t="shared" si="110"/>
        <v>3779.31</v>
      </c>
      <c r="U208" s="2">
        <f t="shared" si="110"/>
        <v>3577.22</v>
      </c>
      <c r="V208" s="2">
        <f t="shared" si="110"/>
        <v>1835.71</v>
      </c>
      <c r="W208" s="2">
        <f t="shared" si="110"/>
        <v>2011.1</v>
      </c>
      <c r="X208" s="2">
        <f t="shared" si="110"/>
        <v>1832.57</v>
      </c>
      <c r="Y208" s="2">
        <f t="shared" si="110"/>
        <v>1407.3</v>
      </c>
      <c r="Z208" s="2">
        <f t="shared" si="110"/>
        <v>3705.5</v>
      </c>
      <c r="AA208" s="2">
        <f t="shared" si="110"/>
        <v>2118.5</v>
      </c>
      <c r="AB208" s="2">
        <f t="shared" si="110"/>
        <v>2821.11</v>
      </c>
      <c r="AC208" s="2">
        <f t="shared" si="110"/>
        <v>3521.9</v>
      </c>
      <c r="AD208" s="2">
        <f t="shared" si="110"/>
        <v>2344.87</v>
      </c>
      <c r="AE208" s="2">
        <f t="shared" si="110"/>
        <v>0</v>
      </c>
      <c r="AF208" s="27"/>
      <c r="AG208" s="36"/>
      <c r="AH208" s="36"/>
      <c r="AI208" s="36"/>
    </row>
    <row r="209" spans="1:35" s="12" customFormat="1" ht="18.75" x14ac:dyDescent="0.3">
      <c r="A209" s="3" t="s">
        <v>13</v>
      </c>
      <c r="B209" s="30">
        <f t="shared" ref="B209" si="111">H209+J209+L209+N209+P209+R209+T209+V209+X209+Z209+AB209+AD209</f>
        <v>0</v>
      </c>
      <c r="C209" s="14">
        <f t="shared" ref="C209:E210" si="112">C197+C179+C161</f>
        <v>0</v>
      </c>
      <c r="D209" s="14">
        <f t="shared" si="112"/>
        <v>0</v>
      </c>
      <c r="E209" s="14">
        <f t="shared" si="112"/>
        <v>0</v>
      </c>
      <c r="F209" s="19"/>
      <c r="G209" s="19"/>
      <c r="H209" s="14">
        <f>H197+H179+H161</f>
        <v>0</v>
      </c>
      <c r="I209" s="14">
        <f>I215+I229+I235</f>
        <v>6588.6</v>
      </c>
      <c r="J209" s="14">
        <f t="shared" ref="J209:AE210" si="113">J197+J179+J161</f>
        <v>0</v>
      </c>
      <c r="K209" s="14">
        <f t="shared" si="113"/>
        <v>0</v>
      </c>
      <c r="L209" s="14">
        <f t="shared" si="113"/>
        <v>0</v>
      </c>
      <c r="M209" s="14">
        <f t="shared" si="113"/>
        <v>0</v>
      </c>
      <c r="N209" s="14">
        <f t="shared" si="113"/>
        <v>0</v>
      </c>
      <c r="O209" s="14">
        <f t="shared" si="113"/>
        <v>0</v>
      </c>
      <c r="P209" s="14">
        <f t="shared" si="113"/>
        <v>0</v>
      </c>
      <c r="Q209" s="14">
        <f t="shared" si="113"/>
        <v>0</v>
      </c>
      <c r="R209" s="14">
        <f t="shared" si="113"/>
        <v>0</v>
      </c>
      <c r="S209" s="14">
        <f t="shared" si="113"/>
        <v>0</v>
      </c>
      <c r="T209" s="14">
        <f t="shared" si="113"/>
        <v>0</v>
      </c>
      <c r="U209" s="14">
        <f t="shared" si="113"/>
        <v>0</v>
      </c>
      <c r="V209" s="14">
        <f t="shared" si="113"/>
        <v>0</v>
      </c>
      <c r="W209" s="14">
        <f t="shared" si="113"/>
        <v>0</v>
      </c>
      <c r="X209" s="14">
        <f t="shared" si="113"/>
        <v>0</v>
      </c>
      <c r="Y209" s="14">
        <f t="shared" si="113"/>
        <v>0</v>
      </c>
      <c r="Z209" s="14">
        <f t="shared" si="113"/>
        <v>0</v>
      </c>
      <c r="AA209" s="14">
        <f t="shared" si="113"/>
        <v>0</v>
      </c>
      <c r="AB209" s="14">
        <f t="shared" si="113"/>
        <v>0</v>
      </c>
      <c r="AC209" s="14">
        <f t="shared" si="113"/>
        <v>0</v>
      </c>
      <c r="AD209" s="14">
        <f t="shared" si="113"/>
        <v>0</v>
      </c>
      <c r="AE209" s="14">
        <f t="shared" si="113"/>
        <v>0</v>
      </c>
      <c r="AF209" s="27"/>
      <c r="AG209" s="36"/>
      <c r="AH209" s="36"/>
      <c r="AI209" s="36"/>
    </row>
    <row r="210" spans="1:35" s="12" customFormat="1" ht="18.75" x14ac:dyDescent="0.3">
      <c r="A210" s="3" t="s">
        <v>14</v>
      </c>
      <c r="B210" s="20">
        <f>H210+J210+L210+N210+P210+R210+T210+V210+X210+Z210+AB210+AD210</f>
        <v>35743.519999999997</v>
      </c>
      <c r="C210" s="14">
        <f t="shared" si="112"/>
        <v>27067.26</v>
      </c>
      <c r="D210" s="14">
        <f t="shared" si="112"/>
        <v>29640.030000000002</v>
      </c>
      <c r="E210" s="14">
        <f t="shared" si="112"/>
        <v>29640.030000000002</v>
      </c>
      <c r="F210" s="21">
        <f>E210/B210*100</f>
        <v>82.924205562294944</v>
      </c>
      <c r="G210" s="21">
        <f>E210/C210*100</f>
        <v>109.50509951875441</v>
      </c>
      <c r="H210" s="14">
        <f>H198+H180+H162</f>
        <v>2892.19</v>
      </c>
      <c r="I210" s="14">
        <f>I216+I230+I236</f>
        <v>0</v>
      </c>
      <c r="J210" s="14">
        <f t="shared" si="113"/>
        <v>2929.53</v>
      </c>
      <c r="K210" s="14">
        <f t="shared" si="113"/>
        <v>2638.48</v>
      </c>
      <c r="L210" s="14">
        <f t="shared" si="113"/>
        <v>3254.43</v>
      </c>
      <c r="M210" s="14">
        <f t="shared" si="113"/>
        <v>2717.19</v>
      </c>
      <c r="N210" s="14">
        <f t="shared" si="113"/>
        <v>4156.9500000000007</v>
      </c>
      <c r="O210" s="14">
        <f t="shared" si="113"/>
        <v>3722.4</v>
      </c>
      <c r="P210" s="14">
        <f t="shared" si="113"/>
        <v>3263.68</v>
      </c>
      <c r="Q210" s="14">
        <f t="shared" si="113"/>
        <v>2309.17</v>
      </c>
      <c r="R210" s="14">
        <f t="shared" si="113"/>
        <v>2927.67</v>
      </c>
      <c r="S210" s="14">
        <f t="shared" si="113"/>
        <v>3355.02</v>
      </c>
      <c r="T210" s="14">
        <f t="shared" si="113"/>
        <v>3779.31</v>
      </c>
      <c r="U210" s="14">
        <f t="shared" si="113"/>
        <v>3577.22</v>
      </c>
      <c r="V210" s="14">
        <f t="shared" si="113"/>
        <v>1835.71</v>
      </c>
      <c r="W210" s="14">
        <f t="shared" si="113"/>
        <v>2011.1</v>
      </c>
      <c r="X210" s="14">
        <f t="shared" si="113"/>
        <v>1832.57</v>
      </c>
      <c r="Y210" s="14">
        <f t="shared" si="113"/>
        <v>1407.3</v>
      </c>
      <c r="Z210" s="14">
        <f t="shared" si="113"/>
        <v>3705.5</v>
      </c>
      <c r="AA210" s="14">
        <f t="shared" si="113"/>
        <v>2118.5</v>
      </c>
      <c r="AB210" s="14">
        <f t="shared" si="113"/>
        <v>2821.11</v>
      </c>
      <c r="AC210" s="14">
        <f t="shared" si="113"/>
        <v>3521.9</v>
      </c>
      <c r="AD210" s="14">
        <f t="shared" si="113"/>
        <v>2344.87</v>
      </c>
      <c r="AE210" s="14">
        <f t="shared" si="113"/>
        <v>0</v>
      </c>
      <c r="AF210" s="27"/>
      <c r="AG210" s="36"/>
      <c r="AH210" s="36"/>
      <c r="AI210" s="36"/>
    </row>
    <row r="211" spans="1:35" s="12" customFormat="1" ht="18.75" x14ac:dyDescent="0.3">
      <c r="A211" s="3" t="s">
        <v>15</v>
      </c>
      <c r="B211" s="30">
        <f t="shared" ref="B211:B212" si="114">H211+J211+L211+N211+P211+R211+T211+V211+X211+Z211+AB211+AD211</f>
        <v>0</v>
      </c>
      <c r="C211" s="14"/>
      <c r="D211" s="14"/>
      <c r="E211" s="14"/>
      <c r="F211" s="19"/>
      <c r="G211" s="19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27"/>
      <c r="AG211" s="36"/>
      <c r="AH211" s="36"/>
      <c r="AI211" s="36"/>
    </row>
    <row r="212" spans="1:35" s="12" customFormat="1" ht="18.75" x14ac:dyDescent="0.3">
      <c r="A212" s="3" t="s">
        <v>16</v>
      </c>
      <c r="B212" s="30">
        <f t="shared" si="114"/>
        <v>0</v>
      </c>
      <c r="C212" s="14">
        <f t="shared" ref="C212:E212" si="115">C218+C232+C238</f>
        <v>0</v>
      </c>
      <c r="D212" s="14">
        <f t="shared" si="115"/>
        <v>0</v>
      </c>
      <c r="E212" s="14">
        <f t="shared" si="115"/>
        <v>0</v>
      </c>
      <c r="F212" s="21"/>
      <c r="G212" s="21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27"/>
      <c r="AG212" s="36"/>
      <c r="AH212" s="36"/>
      <c r="AI212" s="36"/>
    </row>
    <row r="213" spans="1:35" s="12" customFormat="1" ht="22.5" customHeight="1" x14ac:dyDescent="0.3">
      <c r="A213" s="3" t="s">
        <v>67</v>
      </c>
      <c r="B213" s="18"/>
      <c r="C213" s="20"/>
      <c r="D213" s="18"/>
      <c r="E213" s="20"/>
      <c r="F213" s="21"/>
      <c r="G213" s="2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80"/>
      <c r="AG213" s="36"/>
      <c r="AH213" s="36"/>
      <c r="AI213" s="36"/>
    </row>
    <row r="214" spans="1:35" s="12" customFormat="1" ht="31.5" customHeight="1" x14ac:dyDescent="0.3">
      <c r="A214" s="3" t="s">
        <v>69</v>
      </c>
      <c r="B214" s="18"/>
      <c r="C214" s="18"/>
      <c r="D214" s="18"/>
      <c r="E214" s="18"/>
      <c r="F214" s="18"/>
      <c r="G214" s="1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01"/>
      <c r="AG214" s="36"/>
      <c r="AH214" s="36"/>
      <c r="AI214" s="36"/>
    </row>
    <row r="215" spans="1:35" s="12" customFormat="1" ht="21" customHeight="1" x14ac:dyDescent="0.3">
      <c r="A215" s="4" t="s">
        <v>17</v>
      </c>
      <c r="B215" s="2">
        <f>B216+B217+B219</f>
        <v>8.6</v>
      </c>
      <c r="C215" s="2">
        <f t="shared" ref="C215:E215" si="116">C216+C217+C219</f>
        <v>8.6</v>
      </c>
      <c r="D215" s="2">
        <f t="shared" si="116"/>
        <v>8.6</v>
      </c>
      <c r="E215" s="2">
        <f t="shared" si="116"/>
        <v>8.6</v>
      </c>
      <c r="F215" s="29">
        <f>E215/B215*100</f>
        <v>100</v>
      </c>
      <c r="G215" s="29">
        <f>E215/C215*100</f>
        <v>100</v>
      </c>
      <c r="H215" s="2">
        <f>H216+H217+H219</f>
        <v>0</v>
      </c>
      <c r="I215" s="2">
        <f t="shared" ref="I215:AE215" si="117">I216+I217+I219</f>
        <v>0</v>
      </c>
      <c r="J215" s="2">
        <f t="shared" si="117"/>
        <v>0</v>
      </c>
      <c r="K215" s="2">
        <f t="shared" si="117"/>
        <v>0</v>
      </c>
      <c r="L215" s="2">
        <f t="shared" si="117"/>
        <v>8.6</v>
      </c>
      <c r="M215" s="2">
        <f t="shared" si="117"/>
        <v>8.6</v>
      </c>
      <c r="N215" s="2">
        <f t="shared" si="117"/>
        <v>0</v>
      </c>
      <c r="O215" s="2">
        <f t="shared" si="117"/>
        <v>0</v>
      </c>
      <c r="P215" s="2">
        <f t="shared" si="117"/>
        <v>0</v>
      </c>
      <c r="Q215" s="2">
        <f t="shared" si="117"/>
        <v>0</v>
      </c>
      <c r="R215" s="2">
        <f t="shared" si="117"/>
        <v>0</v>
      </c>
      <c r="S215" s="2">
        <f t="shared" si="117"/>
        <v>0</v>
      </c>
      <c r="T215" s="2">
        <f t="shared" si="117"/>
        <v>0</v>
      </c>
      <c r="U215" s="2">
        <f t="shared" si="117"/>
        <v>0</v>
      </c>
      <c r="V215" s="2">
        <f t="shared" si="117"/>
        <v>0</v>
      </c>
      <c r="W215" s="2">
        <f t="shared" si="117"/>
        <v>0</v>
      </c>
      <c r="X215" s="2">
        <f t="shared" si="117"/>
        <v>0</v>
      </c>
      <c r="Y215" s="2">
        <f t="shared" si="117"/>
        <v>0</v>
      </c>
      <c r="Z215" s="2">
        <f t="shared" si="117"/>
        <v>0</v>
      </c>
      <c r="AA215" s="2">
        <f t="shared" si="117"/>
        <v>0</v>
      </c>
      <c r="AB215" s="2">
        <f t="shared" si="117"/>
        <v>0</v>
      </c>
      <c r="AC215" s="2">
        <f t="shared" si="117"/>
        <v>0</v>
      </c>
      <c r="AD215" s="2">
        <f t="shared" si="117"/>
        <v>0</v>
      </c>
      <c r="AE215" s="2">
        <f t="shared" si="117"/>
        <v>0</v>
      </c>
      <c r="AF215" s="102"/>
      <c r="AG215" s="36"/>
      <c r="AH215" s="36"/>
      <c r="AI215" s="36"/>
    </row>
    <row r="216" spans="1:35" s="12" customFormat="1" ht="20.45" customHeight="1" x14ac:dyDescent="0.3">
      <c r="A216" s="3" t="s">
        <v>13</v>
      </c>
      <c r="B216" s="18"/>
      <c r="C216" s="2"/>
      <c r="D216" s="2"/>
      <c r="E216" s="2"/>
      <c r="F216" s="21"/>
      <c r="G216" s="2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14"/>
      <c r="U216" s="14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102"/>
      <c r="AG216" s="36"/>
      <c r="AH216" s="36"/>
      <c r="AI216" s="36"/>
    </row>
    <row r="217" spans="1:35" s="12" customFormat="1" ht="24" customHeight="1" x14ac:dyDescent="0.3">
      <c r="A217" s="3" t="s">
        <v>14</v>
      </c>
      <c r="B217" s="20">
        <f>H217+J217+L217+N217+P217+R217+T217+V217+X217+Z217+AB217+AD217</f>
        <v>8.6</v>
      </c>
      <c r="C217" s="20">
        <f>H217+J217+L217+N217+P217+R217+T217</f>
        <v>8.6</v>
      </c>
      <c r="D217" s="18">
        <f>E217</f>
        <v>8.6</v>
      </c>
      <c r="E217" s="20">
        <f>I217+K217+M217+O217+Q217+S217+U217+W217+Y217+AA217+AC217+AE217</f>
        <v>8.6</v>
      </c>
      <c r="F217" s="21">
        <f>E217/B217*100</f>
        <v>100</v>
      </c>
      <c r="G217" s="21">
        <f>E217/C217*100</f>
        <v>100</v>
      </c>
      <c r="H217" s="18"/>
      <c r="I217" s="18"/>
      <c r="J217" s="18"/>
      <c r="K217" s="18"/>
      <c r="L217" s="18">
        <v>8.6</v>
      </c>
      <c r="M217" s="18">
        <v>8.6</v>
      </c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2"/>
      <c r="AF217" s="102"/>
      <c r="AG217" s="36"/>
      <c r="AH217" s="36"/>
      <c r="AI217" s="36"/>
    </row>
    <row r="218" spans="1:35" s="12" customFormat="1" ht="21.6" customHeight="1" x14ac:dyDescent="0.3">
      <c r="A218" s="3" t="s">
        <v>15</v>
      </c>
      <c r="B218" s="19"/>
      <c r="C218" s="19"/>
      <c r="D218" s="19"/>
      <c r="E218" s="19"/>
      <c r="F218" s="19"/>
      <c r="G218" s="1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32"/>
      <c r="AG218" s="36"/>
      <c r="AH218" s="36"/>
      <c r="AI218" s="36"/>
    </row>
    <row r="219" spans="1:35" s="12" customFormat="1" ht="22.5" customHeight="1" x14ac:dyDescent="0.3">
      <c r="A219" s="3" t="s">
        <v>16</v>
      </c>
      <c r="B219" s="18"/>
      <c r="C219" s="20"/>
      <c r="D219" s="18"/>
      <c r="E219" s="20"/>
      <c r="F219" s="21"/>
      <c r="G219" s="2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32"/>
      <c r="AG219" s="36"/>
      <c r="AH219" s="36"/>
      <c r="AI219" s="36"/>
    </row>
    <row r="220" spans="1:35" s="12" customFormat="1" ht="40.5" customHeight="1" x14ac:dyDescent="0.3">
      <c r="A220" s="4" t="s">
        <v>26</v>
      </c>
      <c r="B220" s="17">
        <f>H220+J220+L220+N220+P220+R220+T220+V220+X220+Z220+AB220+AD220</f>
        <v>409525.70000000007</v>
      </c>
      <c r="C220" s="2">
        <f>C223+C247+C265</f>
        <v>256971.5</v>
      </c>
      <c r="D220" s="2">
        <f>D223+D247+D265</f>
        <v>238130.76000000004</v>
      </c>
      <c r="E220" s="2">
        <f>E223+E247+E265</f>
        <v>232039.66</v>
      </c>
      <c r="F220" s="29">
        <f>E220/B220*100</f>
        <v>56.660585648226714</v>
      </c>
      <c r="G220" s="29">
        <f>E220/C220*100</f>
        <v>90.297819018840613</v>
      </c>
      <c r="H220" s="2">
        <f t="shared" ref="H220:AE220" si="118">H223+H247+H265</f>
        <v>17211.599999999999</v>
      </c>
      <c r="I220" s="2">
        <f t="shared" si="118"/>
        <v>8915.4000000000015</v>
      </c>
      <c r="J220" s="2">
        <f t="shared" si="118"/>
        <v>17172.099999999999</v>
      </c>
      <c r="K220" s="2">
        <f t="shared" si="118"/>
        <v>19315.8</v>
      </c>
      <c r="L220" s="2">
        <f t="shared" si="118"/>
        <v>23110.800000000003</v>
      </c>
      <c r="M220" s="2">
        <f t="shared" si="118"/>
        <v>28007.300000000003</v>
      </c>
      <c r="N220" s="2">
        <f t="shared" si="118"/>
        <v>18036.5</v>
      </c>
      <c r="O220" s="2">
        <f t="shared" si="118"/>
        <v>7008.7999999999993</v>
      </c>
      <c r="P220" s="2">
        <f t="shared" si="118"/>
        <v>18884.8</v>
      </c>
      <c r="Q220" s="2">
        <f t="shared" si="118"/>
        <v>17337.3</v>
      </c>
      <c r="R220" s="2">
        <f t="shared" si="118"/>
        <v>13050.9</v>
      </c>
      <c r="S220" s="2">
        <f t="shared" si="118"/>
        <v>11482.8</v>
      </c>
      <c r="T220" s="2">
        <f t="shared" si="118"/>
        <v>36071.300000000003</v>
      </c>
      <c r="U220" s="2">
        <f t="shared" si="118"/>
        <v>25607.99</v>
      </c>
      <c r="V220" s="2">
        <f t="shared" si="118"/>
        <v>29000</v>
      </c>
      <c r="W220" s="2">
        <f t="shared" si="118"/>
        <v>16963.7</v>
      </c>
      <c r="X220" s="2">
        <f t="shared" si="118"/>
        <v>27561.7</v>
      </c>
      <c r="Y220" s="2">
        <f t="shared" si="118"/>
        <v>42453.600000000006</v>
      </c>
      <c r="Z220" s="2">
        <f t="shared" si="118"/>
        <v>56633.599999999999</v>
      </c>
      <c r="AA220" s="2">
        <f t="shared" si="118"/>
        <v>33080.1</v>
      </c>
      <c r="AB220" s="2">
        <f t="shared" si="118"/>
        <v>14886</v>
      </c>
      <c r="AC220" s="2">
        <f t="shared" si="118"/>
        <v>35122.400000000001</v>
      </c>
      <c r="AD220" s="2">
        <f t="shared" si="118"/>
        <v>137906.40000000002</v>
      </c>
      <c r="AE220" s="2">
        <f t="shared" si="118"/>
        <v>0</v>
      </c>
      <c r="AF220" s="32"/>
      <c r="AG220" s="36"/>
      <c r="AH220" s="36"/>
      <c r="AI220" s="36"/>
    </row>
    <row r="221" spans="1:35" s="12" customFormat="1" ht="59.45" customHeight="1" x14ac:dyDescent="0.2">
      <c r="A221" s="107" t="s">
        <v>75</v>
      </c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9"/>
      <c r="AE221" s="2"/>
      <c r="AF221" s="32"/>
      <c r="AG221" s="36"/>
      <c r="AH221" s="36"/>
      <c r="AI221" s="36"/>
    </row>
    <row r="222" spans="1:35" s="12" customFormat="1" ht="69" customHeight="1" x14ac:dyDescent="0.3">
      <c r="A222" s="4" t="s">
        <v>61</v>
      </c>
      <c r="B222" s="19" t="s">
        <v>41</v>
      </c>
      <c r="C222" s="18"/>
      <c r="D222" s="19"/>
      <c r="E222" s="19"/>
      <c r="F222" s="19"/>
      <c r="G222" s="1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32"/>
      <c r="AG222" s="36"/>
      <c r="AH222" s="36"/>
      <c r="AI222" s="36"/>
    </row>
    <row r="223" spans="1:35" s="12" customFormat="1" ht="18.75" x14ac:dyDescent="0.3">
      <c r="A223" s="4" t="s">
        <v>17</v>
      </c>
      <c r="B223" s="17">
        <f>H223+J223+L223+N223+P223+R223+T223+V223+X223+Z223+AB223+AD223</f>
        <v>54114.400000000001</v>
      </c>
      <c r="C223" s="2">
        <f>C224+C225+C226+C227</f>
        <v>35639.9</v>
      </c>
      <c r="D223" s="2">
        <f>D224+D225+D226+D227</f>
        <v>33884.449999999997</v>
      </c>
      <c r="E223" s="2">
        <f>E224+E225+E226+E227</f>
        <v>33884.449999999997</v>
      </c>
      <c r="F223" s="29">
        <f>E223/B223*100</f>
        <v>62.616327631831815</v>
      </c>
      <c r="G223" s="29">
        <f>E223/C223*100</f>
        <v>95.074481129296089</v>
      </c>
      <c r="H223" s="2">
        <f t="shared" ref="H223:AD223" si="119">H224+H225+H226+H227</f>
        <v>8362.7000000000007</v>
      </c>
      <c r="I223" s="2">
        <f>I224+I225+I226+I227</f>
        <v>6938.1</v>
      </c>
      <c r="J223" s="2">
        <f t="shared" si="119"/>
        <v>4713.2</v>
      </c>
      <c r="K223" s="2">
        <f>K224+K225+K226+K227</f>
        <v>5006.7999999999993</v>
      </c>
      <c r="L223" s="2">
        <f t="shared" si="119"/>
        <v>3346.5</v>
      </c>
      <c r="M223" s="2">
        <f>M224+M225+M226+M227</f>
        <v>3221.5</v>
      </c>
      <c r="N223" s="2">
        <f t="shared" si="119"/>
        <v>5293.8</v>
      </c>
      <c r="O223" s="2">
        <f>O224+O225+O226+O227</f>
        <v>4904.3999999999996</v>
      </c>
      <c r="P223" s="2">
        <f t="shared" si="119"/>
        <v>5740.9</v>
      </c>
      <c r="Q223" s="2">
        <f>Q224+Q225+Q226+Q227</f>
        <v>3813</v>
      </c>
      <c r="R223" s="2">
        <f t="shared" si="119"/>
        <v>5761.4</v>
      </c>
      <c r="S223" s="2">
        <f>S224+S225+S226+S227</f>
        <v>4384.1000000000004</v>
      </c>
      <c r="T223" s="2">
        <f t="shared" si="119"/>
        <v>5774.3</v>
      </c>
      <c r="U223" s="2">
        <f>U224+U225+U226+U227</f>
        <v>5597.18</v>
      </c>
      <c r="V223" s="2">
        <f t="shared" si="119"/>
        <v>2257.5</v>
      </c>
      <c r="W223" s="2">
        <f>W224+W225+W226+W227</f>
        <v>3488.6</v>
      </c>
      <c r="X223" s="2">
        <f t="shared" si="119"/>
        <v>2378.3000000000002</v>
      </c>
      <c r="Y223" s="2">
        <f>Y224+Y225+Y226+Y227</f>
        <v>2462.5</v>
      </c>
      <c r="Z223" s="2">
        <f t="shared" si="119"/>
        <v>3747.2000000000003</v>
      </c>
      <c r="AA223" s="2">
        <f>AA224+AA225+AA226+AA227</f>
        <v>4074.3</v>
      </c>
      <c r="AB223" s="2">
        <f t="shared" si="119"/>
        <v>2911.8999999999996</v>
      </c>
      <c r="AC223" s="2">
        <f>AC224+AC225+AC226+AC227</f>
        <v>3249.5</v>
      </c>
      <c r="AD223" s="2">
        <f t="shared" si="119"/>
        <v>3826.7000000000003</v>
      </c>
      <c r="AE223" s="2">
        <f>AE224+AE225+AE226+AE227</f>
        <v>0</v>
      </c>
      <c r="AF223" s="32"/>
      <c r="AG223" s="36"/>
      <c r="AH223" s="36"/>
      <c r="AI223" s="36"/>
    </row>
    <row r="224" spans="1:35" s="12" customFormat="1" ht="18.75" x14ac:dyDescent="0.3">
      <c r="A224" s="3" t="s">
        <v>13</v>
      </c>
      <c r="B224" s="19"/>
      <c r="C224" s="2"/>
      <c r="D224" s="2"/>
      <c r="E224" s="2"/>
      <c r="F224" s="19"/>
      <c r="G224" s="1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32"/>
      <c r="AG224" s="36"/>
      <c r="AH224" s="36"/>
      <c r="AI224" s="36"/>
    </row>
    <row r="225" spans="1:35" s="12" customFormat="1" ht="18.75" x14ac:dyDescent="0.3">
      <c r="A225" s="3" t="s">
        <v>14</v>
      </c>
      <c r="B225" s="18">
        <f>H225+J225+L225+N225+P225+R225+T225+V225+X225+Z225+AB225+AD225</f>
        <v>54114.400000000001</v>
      </c>
      <c r="C225" s="14">
        <f>C231+C237</f>
        <v>35639.9</v>
      </c>
      <c r="D225" s="14">
        <f>D231+D237</f>
        <v>33884.449999999997</v>
      </c>
      <c r="E225" s="14">
        <f>E231+E237</f>
        <v>33884.449999999997</v>
      </c>
      <c r="F225" s="21">
        <f>E225/B225*100</f>
        <v>62.616327631831815</v>
      </c>
      <c r="G225" s="21">
        <f>E225/C225*100</f>
        <v>95.074481129296089</v>
      </c>
      <c r="H225" s="14">
        <f>H231+H237+H243</f>
        <v>8362.7000000000007</v>
      </c>
      <c r="I225" s="14">
        <f t="shared" ref="I225:AF225" si="120">I231+I237+I243</f>
        <v>6938.1</v>
      </c>
      <c r="J225" s="14">
        <f t="shared" si="120"/>
        <v>4713.2</v>
      </c>
      <c r="K225" s="14">
        <f t="shared" si="120"/>
        <v>5006.7999999999993</v>
      </c>
      <c r="L225" s="14">
        <f t="shared" si="120"/>
        <v>3346.5</v>
      </c>
      <c r="M225" s="14">
        <f t="shared" si="120"/>
        <v>3221.5</v>
      </c>
      <c r="N225" s="14">
        <f t="shared" si="120"/>
        <v>5293.8</v>
      </c>
      <c r="O225" s="14">
        <f t="shared" si="120"/>
        <v>4904.3999999999996</v>
      </c>
      <c r="P225" s="14">
        <f t="shared" si="120"/>
        <v>5740.9</v>
      </c>
      <c r="Q225" s="14">
        <f t="shared" si="120"/>
        <v>3813</v>
      </c>
      <c r="R225" s="14">
        <f t="shared" si="120"/>
        <v>5761.4</v>
      </c>
      <c r="S225" s="14">
        <f t="shared" si="120"/>
        <v>4384.1000000000004</v>
      </c>
      <c r="T225" s="14">
        <f t="shared" si="120"/>
        <v>5774.3</v>
      </c>
      <c r="U225" s="14">
        <f t="shared" si="120"/>
        <v>5597.18</v>
      </c>
      <c r="V225" s="14">
        <f t="shared" si="120"/>
        <v>2257.5</v>
      </c>
      <c r="W225" s="14">
        <f t="shared" si="120"/>
        <v>3488.6</v>
      </c>
      <c r="X225" s="14">
        <f t="shared" si="120"/>
        <v>2378.3000000000002</v>
      </c>
      <c r="Y225" s="14">
        <f t="shared" si="120"/>
        <v>2462.5</v>
      </c>
      <c r="Z225" s="14">
        <f t="shared" si="120"/>
        <v>3747.2000000000003</v>
      </c>
      <c r="AA225" s="14">
        <f t="shared" si="120"/>
        <v>4074.3</v>
      </c>
      <c r="AB225" s="14">
        <f t="shared" si="120"/>
        <v>2911.8999999999996</v>
      </c>
      <c r="AC225" s="14">
        <f t="shared" si="120"/>
        <v>3249.5</v>
      </c>
      <c r="AD225" s="14">
        <f t="shared" si="120"/>
        <v>3826.7000000000003</v>
      </c>
      <c r="AE225" s="14">
        <f t="shared" si="120"/>
        <v>0</v>
      </c>
      <c r="AF225" s="14">
        <f t="shared" si="120"/>
        <v>0</v>
      </c>
      <c r="AG225" s="36"/>
      <c r="AH225" s="36"/>
      <c r="AI225" s="36"/>
    </row>
    <row r="226" spans="1:35" s="12" customFormat="1" ht="18.75" x14ac:dyDescent="0.3">
      <c r="A226" s="3" t="s">
        <v>15</v>
      </c>
      <c r="B226" s="19"/>
      <c r="C226" s="19"/>
      <c r="D226" s="19"/>
      <c r="E226" s="19"/>
      <c r="F226" s="19"/>
      <c r="G226" s="1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32"/>
      <c r="AG226" s="36"/>
      <c r="AH226" s="36"/>
      <c r="AI226" s="36"/>
    </row>
    <row r="227" spans="1:35" s="12" customFormat="1" ht="18.75" x14ac:dyDescent="0.3">
      <c r="A227" s="3" t="s">
        <v>16</v>
      </c>
      <c r="B227" s="19"/>
      <c r="C227" s="19"/>
      <c r="D227" s="19"/>
      <c r="E227" s="19"/>
      <c r="F227" s="19"/>
      <c r="G227" s="1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32"/>
      <c r="AG227" s="36"/>
      <c r="AH227" s="36"/>
      <c r="AI227" s="36"/>
    </row>
    <row r="228" spans="1:35" s="12" customFormat="1" ht="131.44999999999999" customHeight="1" x14ac:dyDescent="0.2">
      <c r="A228" s="52" t="s">
        <v>27</v>
      </c>
      <c r="B228" s="22"/>
      <c r="C228" s="22"/>
      <c r="D228" s="22"/>
      <c r="E228" s="22"/>
      <c r="F228" s="22"/>
      <c r="G228" s="2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32" t="s">
        <v>138</v>
      </c>
      <c r="AG228" s="36"/>
      <c r="AH228" s="36"/>
      <c r="AI228" s="36"/>
    </row>
    <row r="229" spans="1:35" s="12" customFormat="1" ht="18.75" x14ac:dyDescent="0.3">
      <c r="A229" s="4" t="s">
        <v>17</v>
      </c>
      <c r="B229" s="2">
        <f>B230+B231+B232+B233</f>
        <v>37863.5</v>
      </c>
      <c r="C229" s="2">
        <f>C230+C231+C232+C233</f>
        <v>35559.300000000003</v>
      </c>
      <c r="D229" s="2">
        <f>D230+D231+D232+D233</f>
        <v>33838.85</v>
      </c>
      <c r="E229" s="2">
        <f>E230+E231+E232+E233</f>
        <v>33838.85</v>
      </c>
      <c r="F229" s="29">
        <f>E229/B229*100</f>
        <v>89.370633987877497</v>
      </c>
      <c r="G229" s="29">
        <f>E229/C229*100</f>
        <v>95.161743903845121</v>
      </c>
      <c r="H229" s="2">
        <f t="shared" ref="H229:AE229" si="121">H230+H231+H232+H233</f>
        <v>7533.2</v>
      </c>
      <c r="I229" s="2">
        <f t="shared" si="121"/>
        <v>6588.6</v>
      </c>
      <c r="J229" s="2">
        <f t="shared" si="121"/>
        <v>3160.4</v>
      </c>
      <c r="K229" s="2">
        <f t="shared" si="121"/>
        <v>3681.1</v>
      </c>
      <c r="L229" s="2">
        <f t="shared" si="121"/>
        <v>2084.1</v>
      </c>
      <c r="M229" s="2">
        <f t="shared" si="121"/>
        <v>2010.7</v>
      </c>
      <c r="N229" s="2">
        <f t="shared" si="121"/>
        <v>4041.8</v>
      </c>
      <c r="O229" s="2">
        <f t="shared" si="121"/>
        <v>3807.6</v>
      </c>
      <c r="P229" s="2">
        <f t="shared" si="121"/>
        <v>3198.9</v>
      </c>
      <c r="Q229" s="2">
        <f t="shared" si="121"/>
        <v>2021</v>
      </c>
      <c r="R229" s="2">
        <f t="shared" si="121"/>
        <v>4010.9</v>
      </c>
      <c r="S229" s="2">
        <f t="shared" si="121"/>
        <v>2963.7</v>
      </c>
      <c r="T229" s="2">
        <f t="shared" si="121"/>
        <v>4590.3</v>
      </c>
      <c r="U229" s="2">
        <f t="shared" si="121"/>
        <v>4148.25</v>
      </c>
      <c r="V229" s="2">
        <f t="shared" si="121"/>
        <v>1346.1</v>
      </c>
      <c r="W229" s="2">
        <f t="shared" si="121"/>
        <v>2272.1</v>
      </c>
      <c r="X229" s="2">
        <f t="shared" si="121"/>
        <v>1259</v>
      </c>
      <c r="Y229" s="2">
        <f t="shared" si="121"/>
        <v>1646</v>
      </c>
      <c r="Z229" s="2">
        <f t="shared" si="121"/>
        <v>2576.3000000000002</v>
      </c>
      <c r="AA229" s="2">
        <f t="shared" si="121"/>
        <v>2594.5</v>
      </c>
      <c r="AB229" s="2">
        <f t="shared" si="121"/>
        <v>1758.3</v>
      </c>
      <c r="AC229" s="2">
        <f t="shared" si="121"/>
        <v>2105.3000000000002</v>
      </c>
      <c r="AD229" s="2">
        <f t="shared" si="121"/>
        <v>2304.2000000000003</v>
      </c>
      <c r="AE229" s="2">
        <f t="shared" si="121"/>
        <v>0</v>
      </c>
      <c r="AF229" s="32"/>
      <c r="AG229" s="36"/>
      <c r="AH229" s="36"/>
      <c r="AI229" s="36"/>
    </row>
    <row r="230" spans="1:35" s="12" customFormat="1" ht="18.75" x14ac:dyDescent="0.3">
      <c r="A230" s="3" t="s">
        <v>13</v>
      </c>
      <c r="B230" s="19"/>
      <c r="C230" s="19"/>
      <c r="D230" s="19"/>
      <c r="E230" s="19"/>
      <c r="F230" s="19"/>
      <c r="G230" s="1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32"/>
      <c r="AG230" s="36"/>
      <c r="AH230" s="36"/>
      <c r="AI230" s="36"/>
    </row>
    <row r="231" spans="1:35" s="12" customFormat="1" ht="18.75" x14ac:dyDescent="0.3">
      <c r="A231" s="3" t="s">
        <v>14</v>
      </c>
      <c r="B231" s="18">
        <f>H231+J231+L231+N231+P231+R231+T231+V231+X231+Z231+AB231+AD231</f>
        <v>37863.5</v>
      </c>
      <c r="C231" s="20">
        <f>H231+J231+L231+N231+P231+R231+T231+V231+X231+Z231+AB231</f>
        <v>35559.300000000003</v>
      </c>
      <c r="D231" s="18">
        <f>E231</f>
        <v>33838.85</v>
      </c>
      <c r="E231" s="20">
        <f>I231+K231+M231+O231+Q231+S231+U231+W231+Y231+AA231+AC231+AE231</f>
        <v>33838.85</v>
      </c>
      <c r="F231" s="21">
        <f>E231/B231*100</f>
        <v>89.370633987877497</v>
      </c>
      <c r="G231" s="21">
        <f>E231/C231*100</f>
        <v>95.161743903845121</v>
      </c>
      <c r="H231" s="14">
        <v>7533.2</v>
      </c>
      <c r="I231" s="14">
        <v>6588.6</v>
      </c>
      <c r="J231" s="14">
        <v>3160.4</v>
      </c>
      <c r="K231" s="14">
        <v>3681.1</v>
      </c>
      <c r="L231" s="14">
        <v>2084.1</v>
      </c>
      <c r="M231" s="14">
        <v>2010.7</v>
      </c>
      <c r="N231" s="14">
        <v>4041.8</v>
      </c>
      <c r="O231" s="14">
        <v>3807.6</v>
      </c>
      <c r="P231" s="14">
        <v>3198.9</v>
      </c>
      <c r="Q231" s="14">
        <v>2021</v>
      </c>
      <c r="R231" s="14">
        <v>4010.9</v>
      </c>
      <c r="S231" s="14">
        <v>2963.7</v>
      </c>
      <c r="T231" s="14">
        <v>4590.3</v>
      </c>
      <c r="U231" s="14">
        <v>4148.25</v>
      </c>
      <c r="V231" s="14">
        <v>1346.1</v>
      </c>
      <c r="W231" s="14">
        <v>2272.1</v>
      </c>
      <c r="X231" s="14">
        <v>1259</v>
      </c>
      <c r="Y231" s="14">
        <v>1646</v>
      </c>
      <c r="Z231" s="14">
        <v>2576.3000000000002</v>
      </c>
      <c r="AA231" s="14">
        <v>2594.5</v>
      </c>
      <c r="AB231" s="14">
        <f>1639.7+118.6</f>
        <v>1758.3</v>
      </c>
      <c r="AC231" s="14">
        <v>2105.3000000000002</v>
      </c>
      <c r="AD231" s="14">
        <f>1972.8+450-118.6</f>
        <v>2304.2000000000003</v>
      </c>
      <c r="AE231" s="14"/>
      <c r="AF231" s="32"/>
      <c r="AG231" s="36">
        <f>C231-E231</f>
        <v>1720.4500000000044</v>
      </c>
      <c r="AH231" s="36"/>
      <c r="AI231" s="36"/>
    </row>
    <row r="232" spans="1:35" s="12" customFormat="1" ht="18.75" x14ac:dyDescent="0.3">
      <c r="A232" s="3" t="s">
        <v>15</v>
      </c>
      <c r="B232" s="19"/>
      <c r="C232" s="19"/>
      <c r="D232" s="19"/>
      <c r="E232" s="19"/>
      <c r="F232" s="19"/>
      <c r="G232" s="1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32"/>
      <c r="AG232" s="36"/>
      <c r="AH232" s="36"/>
      <c r="AI232" s="36"/>
    </row>
    <row r="233" spans="1:35" s="12" customFormat="1" ht="18.75" x14ac:dyDescent="0.3">
      <c r="A233" s="3" t="s">
        <v>16</v>
      </c>
      <c r="B233" s="19"/>
      <c r="C233" s="19"/>
      <c r="D233" s="19"/>
      <c r="E233" s="19"/>
      <c r="F233" s="19"/>
      <c r="G233" s="1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32"/>
      <c r="AG233" s="36"/>
      <c r="AH233" s="36"/>
      <c r="AI233" s="36"/>
    </row>
    <row r="234" spans="1:35" s="12" customFormat="1" ht="37.5" x14ac:dyDescent="0.3">
      <c r="A234" s="3" t="s">
        <v>28</v>
      </c>
      <c r="B234" s="22"/>
      <c r="C234" s="22"/>
      <c r="D234" s="22"/>
      <c r="E234" s="22"/>
      <c r="F234" s="22"/>
      <c r="G234" s="2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32"/>
      <c r="AG234" s="36"/>
      <c r="AH234" s="36"/>
      <c r="AI234" s="36"/>
    </row>
    <row r="235" spans="1:35" s="12" customFormat="1" ht="18.75" x14ac:dyDescent="0.3">
      <c r="A235" s="4" t="s">
        <v>17</v>
      </c>
      <c r="B235" s="2">
        <f>B236+B237+B238+B239</f>
        <v>100</v>
      </c>
      <c r="C235" s="2">
        <f>C236+C237+C238+C239</f>
        <v>80.599999999999994</v>
      </c>
      <c r="D235" s="2">
        <f>D236+D237+D238+D239</f>
        <v>45.6</v>
      </c>
      <c r="E235" s="2">
        <f>E236+E237+E238+E239</f>
        <v>45.6</v>
      </c>
      <c r="F235" s="29">
        <f>E235/B235*100</f>
        <v>45.6</v>
      </c>
      <c r="G235" s="29">
        <f>E235/C235*100</f>
        <v>56.575682382133998</v>
      </c>
      <c r="H235" s="2">
        <f>H236+H237+H238+H239</f>
        <v>0</v>
      </c>
      <c r="I235" s="2">
        <f t="shared" ref="I235:AE235" si="122">I236+I237+I238+I239</f>
        <v>0</v>
      </c>
      <c r="J235" s="2">
        <f t="shared" si="122"/>
        <v>30.6</v>
      </c>
      <c r="K235" s="2">
        <f t="shared" si="122"/>
        <v>30.6</v>
      </c>
      <c r="L235" s="2">
        <f t="shared" si="122"/>
        <v>20</v>
      </c>
      <c r="M235" s="2">
        <f t="shared" si="122"/>
        <v>0</v>
      </c>
      <c r="N235" s="2">
        <f t="shared" si="122"/>
        <v>0</v>
      </c>
      <c r="O235" s="2">
        <f t="shared" si="122"/>
        <v>6</v>
      </c>
      <c r="P235" s="2">
        <f t="shared" si="122"/>
        <v>30</v>
      </c>
      <c r="Q235" s="2">
        <f t="shared" si="122"/>
        <v>0</v>
      </c>
      <c r="R235" s="2">
        <f t="shared" si="122"/>
        <v>0</v>
      </c>
      <c r="S235" s="2">
        <f t="shared" si="122"/>
        <v>0</v>
      </c>
      <c r="T235" s="2">
        <f t="shared" si="122"/>
        <v>0</v>
      </c>
      <c r="U235" s="2">
        <f t="shared" si="122"/>
        <v>0</v>
      </c>
      <c r="V235" s="2">
        <f t="shared" si="122"/>
        <v>19.399999999999999</v>
      </c>
      <c r="W235" s="2">
        <f t="shared" si="122"/>
        <v>9</v>
      </c>
      <c r="X235" s="2">
        <f t="shared" si="122"/>
        <v>0</v>
      </c>
      <c r="Y235" s="2">
        <f t="shared" si="122"/>
        <v>0</v>
      </c>
      <c r="Z235" s="2">
        <f t="shared" si="122"/>
        <v>0</v>
      </c>
      <c r="AA235" s="2">
        <f t="shared" si="122"/>
        <v>0</v>
      </c>
      <c r="AB235" s="2">
        <f t="shared" si="122"/>
        <v>0</v>
      </c>
      <c r="AC235" s="2">
        <f t="shared" si="122"/>
        <v>0</v>
      </c>
      <c r="AD235" s="2">
        <f t="shared" si="122"/>
        <v>0</v>
      </c>
      <c r="AE235" s="2">
        <f t="shared" si="122"/>
        <v>0</v>
      </c>
      <c r="AF235" s="101"/>
      <c r="AG235" s="36"/>
      <c r="AH235" s="36"/>
      <c r="AI235" s="36"/>
    </row>
    <row r="236" spans="1:35" s="12" customFormat="1" ht="18.75" x14ac:dyDescent="0.3">
      <c r="A236" s="3" t="s">
        <v>13</v>
      </c>
      <c r="B236" s="19"/>
      <c r="C236" s="19"/>
      <c r="D236" s="19"/>
      <c r="E236" s="19"/>
      <c r="F236" s="19"/>
      <c r="G236" s="1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102"/>
      <c r="AG236" s="36"/>
      <c r="AH236" s="36"/>
      <c r="AI236" s="36"/>
    </row>
    <row r="237" spans="1:35" s="12" customFormat="1" ht="20.45" customHeight="1" x14ac:dyDescent="0.3">
      <c r="A237" s="3" t="s">
        <v>14</v>
      </c>
      <c r="B237" s="18">
        <f>H237+J237+L237+N237+P237+R237+T237+V237+X237+Z237+AB237+AD237</f>
        <v>100</v>
      </c>
      <c r="C237" s="20">
        <f>H237+J237+L237+N237+P237+R237+T237</f>
        <v>80.599999999999994</v>
      </c>
      <c r="D237" s="18">
        <f>E237</f>
        <v>45.6</v>
      </c>
      <c r="E237" s="20">
        <f>I237+K237+M237+O237+Q237+S237+U237+W237+Y237+AA237+AC237+AE237</f>
        <v>45.6</v>
      </c>
      <c r="F237" s="21">
        <f>E237/B237*100</f>
        <v>45.6</v>
      </c>
      <c r="G237" s="21">
        <f>E237/C237*100</f>
        <v>56.575682382133998</v>
      </c>
      <c r="H237" s="14"/>
      <c r="I237" s="14"/>
      <c r="J237" s="14">
        <v>30.6</v>
      </c>
      <c r="K237" s="14">
        <v>30.6</v>
      </c>
      <c r="L237" s="14">
        <v>20</v>
      </c>
      <c r="M237" s="14"/>
      <c r="N237" s="14"/>
      <c r="O237" s="14">
        <v>6</v>
      </c>
      <c r="P237" s="14">
        <v>30</v>
      </c>
      <c r="Q237" s="14"/>
      <c r="R237" s="14"/>
      <c r="S237" s="14"/>
      <c r="T237" s="14"/>
      <c r="U237" s="14"/>
      <c r="V237" s="14">
        <v>19.399999999999999</v>
      </c>
      <c r="W237" s="14">
        <v>9</v>
      </c>
      <c r="X237" s="14"/>
      <c r="Y237" s="14"/>
      <c r="Z237" s="14"/>
      <c r="AA237" s="14"/>
      <c r="AB237" s="14"/>
      <c r="AC237" s="14"/>
      <c r="AD237" s="14"/>
      <c r="AE237" s="14"/>
      <c r="AF237" s="102"/>
      <c r="AG237" s="36"/>
      <c r="AH237" s="36"/>
      <c r="AI237" s="36"/>
    </row>
    <row r="238" spans="1:35" s="12" customFormat="1" ht="18.75" x14ac:dyDescent="0.3">
      <c r="A238" s="3" t="s">
        <v>15</v>
      </c>
      <c r="B238" s="19"/>
      <c r="C238" s="19"/>
      <c r="D238" s="19"/>
      <c r="E238" s="19"/>
      <c r="F238" s="19"/>
      <c r="G238" s="1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102"/>
      <c r="AG238" s="36"/>
      <c r="AH238" s="36"/>
      <c r="AI238" s="36"/>
    </row>
    <row r="239" spans="1:35" s="12" customFormat="1" ht="21.75" customHeight="1" x14ac:dyDescent="0.3">
      <c r="A239" s="3" t="s">
        <v>16</v>
      </c>
      <c r="B239" s="19"/>
      <c r="C239" s="19"/>
      <c r="D239" s="19"/>
      <c r="E239" s="19"/>
      <c r="F239" s="19"/>
      <c r="G239" s="1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103"/>
      <c r="AG239" s="36"/>
      <c r="AH239" s="36"/>
      <c r="AI239" s="36"/>
    </row>
    <row r="240" spans="1:35" s="12" customFormat="1" ht="149.25" customHeight="1" x14ac:dyDescent="0.3">
      <c r="A240" s="3" t="s">
        <v>62</v>
      </c>
      <c r="B240" s="22"/>
      <c r="C240" s="22"/>
      <c r="D240" s="22"/>
      <c r="E240" s="22"/>
      <c r="F240" s="22"/>
      <c r="G240" s="2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32"/>
      <c r="AG240" s="36"/>
      <c r="AH240" s="36"/>
      <c r="AI240" s="36"/>
    </row>
    <row r="241" spans="1:35" s="12" customFormat="1" ht="18.75" x14ac:dyDescent="0.3">
      <c r="A241" s="4" t="s">
        <v>17</v>
      </c>
      <c r="B241" s="2">
        <f>B242+B243+B244+B245</f>
        <v>16150.900000000001</v>
      </c>
      <c r="C241" s="2">
        <f>C242+C243+C244+C245</f>
        <v>14628.400000000001</v>
      </c>
      <c r="D241" s="2">
        <f>D242+D243+D244+D245</f>
        <v>13255.53</v>
      </c>
      <c r="E241" s="2">
        <f>E242+E243+E244+E245</f>
        <v>13255.53</v>
      </c>
      <c r="F241" s="29">
        <f>E241/B241*100</f>
        <v>82.073011411128789</v>
      </c>
      <c r="G241" s="29">
        <f>E241/C241*100</f>
        <v>90.615036504334029</v>
      </c>
      <c r="H241" s="2">
        <f>H242+H243+H244+H245</f>
        <v>829.5</v>
      </c>
      <c r="I241" s="2">
        <f t="shared" ref="I241:AE241" si="123">I242+I243+I244+I245</f>
        <v>349.5</v>
      </c>
      <c r="J241" s="2">
        <f t="shared" si="123"/>
        <v>1522.2</v>
      </c>
      <c r="K241" s="2">
        <f t="shared" si="123"/>
        <v>1295.0999999999999</v>
      </c>
      <c r="L241" s="2">
        <f t="shared" si="123"/>
        <v>1242.4000000000001</v>
      </c>
      <c r="M241" s="2">
        <f t="shared" si="123"/>
        <v>1210.8</v>
      </c>
      <c r="N241" s="2">
        <f t="shared" si="123"/>
        <v>1252</v>
      </c>
      <c r="O241" s="2">
        <f t="shared" si="123"/>
        <v>1090.8</v>
      </c>
      <c r="P241" s="2">
        <f t="shared" si="123"/>
        <v>2512</v>
      </c>
      <c r="Q241" s="2">
        <f t="shared" si="123"/>
        <v>1792</v>
      </c>
      <c r="R241" s="2">
        <f t="shared" si="123"/>
        <v>1750.5</v>
      </c>
      <c r="S241" s="2">
        <f t="shared" si="123"/>
        <v>1420.4</v>
      </c>
      <c r="T241" s="2">
        <f t="shared" si="123"/>
        <v>1184</v>
      </c>
      <c r="U241" s="2">
        <f t="shared" si="123"/>
        <v>1448.93</v>
      </c>
      <c r="V241" s="2">
        <f t="shared" si="123"/>
        <v>892</v>
      </c>
      <c r="W241" s="2">
        <f t="shared" si="123"/>
        <v>1207.5</v>
      </c>
      <c r="X241" s="2">
        <f t="shared" si="123"/>
        <v>1119.3000000000002</v>
      </c>
      <c r="Y241" s="2">
        <f t="shared" si="123"/>
        <v>816.5</v>
      </c>
      <c r="Z241" s="2">
        <f t="shared" si="123"/>
        <v>1170.9000000000001</v>
      </c>
      <c r="AA241" s="2">
        <f t="shared" si="123"/>
        <v>1479.8</v>
      </c>
      <c r="AB241" s="2">
        <f t="shared" si="123"/>
        <v>1153.5999999999999</v>
      </c>
      <c r="AC241" s="2">
        <f t="shared" si="123"/>
        <v>1144.2</v>
      </c>
      <c r="AD241" s="2">
        <f t="shared" si="123"/>
        <v>1522.5</v>
      </c>
      <c r="AE241" s="2">
        <f t="shared" si="123"/>
        <v>0</v>
      </c>
      <c r="AF241" s="101" t="s">
        <v>122</v>
      </c>
      <c r="AG241" s="36"/>
      <c r="AH241" s="36"/>
      <c r="AI241" s="36"/>
    </row>
    <row r="242" spans="1:35" s="12" customFormat="1" ht="18.75" x14ac:dyDescent="0.3">
      <c r="A242" s="3" t="s">
        <v>13</v>
      </c>
      <c r="B242" s="19"/>
      <c r="C242" s="19"/>
      <c r="D242" s="19"/>
      <c r="E242" s="19"/>
      <c r="F242" s="19"/>
      <c r="G242" s="1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02"/>
      <c r="AG242" s="36"/>
      <c r="AH242" s="36"/>
      <c r="AI242" s="36"/>
    </row>
    <row r="243" spans="1:35" s="12" customFormat="1" ht="23.45" customHeight="1" x14ac:dyDescent="0.3">
      <c r="A243" s="3" t="s">
        <v>14</v>
      </c>
      <c r="B243" s="18">
        <f>H243+J243+L243+N243+P243+R243+T243+V243+X243+Z243+AB243+AD243</f>
        <v>16150.900000000001</v>
      </c>
      <c r="C243" s="20">
        <f>H243+J243+L243+N243+P243+R243+T243+V243+X243+Z243+AB243</f>
        <v>14628.400000000001</v>
      </c>
      <c r="D243" s="18">
        <f>E243</f>
        <v>13255.53</v>
      </c>
      <c r="E243" s="20">
        <f>I243+K243+M243+O243+Q243+S243+U243+W243+Y243+AA243+AC243+AE243</f>
        <v>13255.53</v>
      </c>
      <c r="F243" s="21">
        <f>E243/B243*100</f>
        <v>82.073011411128789</v>
      </c>
      <c r="G243" s="21">
        <f>E243/C243*100</f>
        <v>90.615036504334029</v>
      </c>
      <c r="H243" s="14">
        <v>829.5</v>
      </c>
      <c r="I243" s="14">
        <v>349.5</v>
      </c>
      <c r="J243" s="14">
        <v>1522.2</v>
      </c>
      <c r="K243" s="14">
        <v>1295.0999999999999</v>
      </c>
      <c r="L243" s="14">
        <v>1242.4000000000001</v>
      </c>
      <c r="M243" s="14">
        <v>1210.8</v>
      </c>
      <c r="N243" s="14">
        <v>1252</v>
      </c>
      <c r="O243" s="14">
        <v>1090.8</v>
      </c>
      <c r="P243" s="14">
        <v>2512</v>
      </c>
      <c r="Q243" s="14">
        <v>1792</v>
      </c>
      <c r="R243" s="14">
        <v>1750.5</v>
      </c>
      <c r="S243" s="14">
        <v>1420.4</v>
      </c>
      <c r="T243" s="14">
        <v>1184</v>
      </c>
      <c r="U243" s="14">
        <v>1448.93</v>
      </c>
      <c r="V243" s="14">
        <v>892</v>
      </c>
      <c r="W243" s="14">
        <v>1207.5</v>
      </c>
      <c r="X243" s="14">
        <f>1104.4+14.9</f>
        <v>1119.3000000000002</v>
      </c>
      <c r="Y243" s="14">
        <v>816.5</v>
      </c>
      <c r="Z243" s="14">
        <v>1170.9000000000001</v>
      </c>
      <c r="AA243" s="14">
        <v>1479.8</v>
      </c>
      <c r="AB243" s="14">
        <v>1153.5999999999999</v>
      </c>
      <c r="AC243" s="14">
        <v>1144.2</v>
      </c>
      <c r="AD243" s="14">
        <f>1537.4-14.9</f>
        <v>1522.5</v>
      </c>
      <c r="AE243" s="14"/>
      <c r="AF243" s="102"/>
      <c r="AG243" s="36">
        <f>C243-E243</f>
        <v>1372.8700000000008</v>
      </c>
      <c r="AH243" s="36"/>
      <c r="AI243" s="36"/>
    </row>
    <row r="244" spans="1:35" s="12" customFormat="1" ht="18.75" x14ac:dyDescent="0.3">
      <c r="A244" s="3" t="s">
        <v>15</v>
      </c>
      <c r="B244" s="19"/>
      <c r="C244" s="19"/>
      <c r="D244" s="19"/>
      <c r="E244" s="19"/>
      <c r="F244" s="19"/>
      <c r="G244" s="1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102"/>
      <c r="AG244" s="36"/>
      <c r="AH244" s="36"/>
      <c r="AI244" s="36"/>
    </row>
    <row r="245" spans="1:35" s="12" customFormat="1" ht="21.75" customHeight="1" x14ac:dyDescent="0.3">
      <c r="A245" s="3" t="s">
        <v>16</v>
      </c>
      <c r="B245" s="19"/>
      <c r="C245" s="19"/>
      <c r="D245" s="19"/>
      <c r="E245" s="19"/>
      <c r="F245" s="19"/>
      <c r="G245" s="1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103"/>
      <c r="AG245" s="36"/>
      <c r="AH245" s="36"/>
      <c r="AI245" s="36"/>
    </row>
    <row r="246" spans="1:35" s="12" customFormat="1" ht="128.44999999999999" customHeight="1" x14ac:dyDescent="0.3">
      <c r="A246" s="4" t="s">
        <v>63</v>
      </c>
      <c r="B246" s="19"/>
      <c r="C246" s="19"/>
      <c r="D246" s="19"/>
      <c r="E246" s="19"/>
      <c r="F246" s="19"/>
      <c r="G246" s="1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32"/>
      <c r="AG246" s="36"/>
      <c r="AH246" s="36"/>
      <c r="AI246" s="36"/>
    </row>
    <row r="247" spans="1:35" s="12" customFormat="1" ht="26.25" customHeight="1" x14ac:dyDescent="0.3">
      <c r="A247" s="4" t="s">
        <v>17</v>
      </c>
      <c r="B247" s="2">
        <f>B248+B249+B250+B251</f>
        <v>160948.70000000001</v>
      </c>
      <c r="C247" s="2">
        <f>C248+C249+C250+C251</f>
        <v>148867.70000000001</v>
      </c>
      <c r="D247" s="2">
        <f>D248+D249+D250+D251</f>
        <v>142472.91000000003</v>
      </c>
      <c r="E247" s="2">
        <f>E248+E249+E250+E251</f>
        <v>136381.81000000003</v>
      </c>
      <c r="F247" s="29">
        <f>E247/B247*100</f>
        <v>84.736198552706554</v>
      </c>
      <c r="G247" s="29">
        <f>E247/C247*100</f>
        <v>91.612760860818042</v>
      </c>
      <c r="H247" s="2">
        <f t="shared" ref="H247:AE247" si="124">H248+H249+H250+H251</f>
        <v>8848.9</v>
      </c>
      <c r="I247" s="2">
        <f t="shared" si="124"/>
        <v>1977.3000000000002</v>
      </c>
      <c r="J247" s="2">
        <f t="shared" si="124"/>
        <v>12458.9</v>
      </c>
      <c r="K247" s="2">
        <f t="shared" si="124"/>
        <v>14309</v>
      </c>
      <c r="L247" s="2">
        <f t="shared" si="124"/>
        <v>13403.4</v>
      </c>
      <c r="M247" s="2">
        <f t="shared" si="124"/>
        <v>18424.900000000001</v>
      </c>
      <c r="N247" s="2">
        <f t="shared" si="124"/>
        <v>12742.7</v>
      </c>
      <c r="O247" s="2">
        <f t="shared" si="124"/>
        <v>2104.4</v>
      </c>
      <c r="P247" s="2">
        <f t="shared" si="124"/>
        <v>13143.9</v>
      </c>
      <c r="Q247" s="2">
        <f t="shared" si="124"/>
        <v>13524.3</v>
      </c>
      <c r="R247" s="2">
        <f t="shared" si="124"/>
        <v>7275.6</v>
      </c>
      <c r="S247" s="2">
        <f t="shared" si="124"/>
        <v>7098.7</v>
      </c>
      <c r="T247" s="2">
        <f t="shared" si="124"/>
        <v>21898.2</v>
      </c>
      <c r="U247" s="2">
        <f t="shared" si="124"/>
        <v>11612.01</v>
      </c>
      <c r="V247" s="2">
        <f t="shared" si="124"/>
        <v>22519.4</v>
      </c>
      <c r="W247" s="2">
        <f t="shared" si="124"/>
        <v>9249.7000000000007</v>
      </c>
      <c r="X247" s="2">
        <f t="shared" si="124"/>
        <v>9524.9</v>
      </c>
      <c r="Y247" s="2">
        <f t="shared" si="124"/>
        <v>24366.400000000001</v>
      </c>
      <c r="Z247" s="2">
        <f t="shared" si="124"/>
        <v>15086.9</v>
      </c>
      <c r="AA247" s="2">
        <f t="shared" si="124"/>
        <v>24498.899999999998</v>
      </c>
      <c r="AB247" s="2">
        <f t="shared" si="124"/>
        <v>11964.9</v>
      </c>
      <c r="AC247" s="2">
        <f t="shared" si="124"/>
        <v>9216.2000000000007</v>
      </c>
      <c r="AD247" s="2">
        <f t="shared" si="124"/>
        <v>12081</v>
      </c>
      <c r="AE247" s="2">
        <f t="shared" si="124"/>
        <v>0</v>
      </c>
      <c r="AF247" s="32"/>
      <c r="AG247" s="36"/>
      <c r="AH247" s="36"/>
      <c r="AI247" s="36"/>
    </row>
    <row r="248" spans="1:35" s="12" customFormat="1" ht="18.75" x14ac:dyDescent="0.3">
      <c r="A248" s="3" t="s">
        <v>13</v>
      </c>
      <c r="B248" s="18">
        <f>B254+B260</f>
        <v>55487.4</v>
      </c>
      <c r="C248" s="18">
        <f>C254+C260</f>
        <v>49925.8</v>
      </c>
      <c r="D248" s="18">
        <f>D254+D260</f>
        <v>49925.8</v>
      </c>
      <c r="E248" s="18">
        <f>E254+E260</f>
        <v>43834.700000000004</v>
      </c>
      <c r="F248" s="21">
        <f>E248/B248*100</f>
        <v>78.999376435010475</v>
      </c>
      <c r="G248" s="21">
        <f>E248/C248*100</f>
        <v>87.799694747004551</v>
      </c>
      <c r="H248" s="14">
        <f>H254+H260</f>
        <v>3948</v>
      </c>
      <c r="I248" s="14">
        <f>I254+I260</f>
        <v>950.4</v>
      </c>
      <c r="J248" s="14">
        <f t="shared" ref="J248:AD249" si="125">J254+J260</f>
        <v>6026</v>
      </c>
      <c r="K248" s="14">
        <f>K254+K260</f>
        <v>9023.6</v>
      </c>
      <c r="L248" s="14">
        <f t="shared" si="125"/>
        <v>6032</v>
      </c>
      <c r="M248" s="14">
        <f>M254+M260</f>
        <v>6032</v>
      </c>
      <c r="N248" s="14">
        <f t="shared" si="125"/>
        <v>6246.8</v>
      </c>
      <c r="O248" s="14">
        <f>O254+O260</f>
        <v>1868.7</v>
      </c>
      <c r="P248" s="14">
        <f t="shared" si="125"/>
        <v>6068</v>
      </c>
      <c r="Q248" s="14">
        <f>Q254+Q260</f>
        <v>6647.6</v>
      </c>
      <c r="R248" s="14">
        <f t="shared" si="125"/>
        <v>3148</v>
      </c>
      <c r="S248" s="14">
        <f>S254+S260</f>
        <v>3650.2</v>
      </c>
      <c r="T248" s="14">
        <f t="shared" si="125"/>
        <v>0</v>
      </c>
      <c r="U248" s="14">
        <f>U254+U260</f>
        <v>0</v>
      </c>
      <c r="V248" s="14">
        <f t="shared" si="125"/>
        <v>0</v>
      </c>
      <c r="W248" s="14">
        <f>W254+W260</f>
        <v>0</v>
      </c>
      <c r="X248" s="14">
        <f t="shared" si="125"/>
        <v>4408</v>
      </c>
      <c r="Y248" s="14">
        <f>Y254+Y260</f>
        <v>2615.1</v>
      </c>
      <c r="Z248" s="14">
        <f t="shared" si="125"/>
        <v>8160</v>
      </c>
      <c r="AA248" s="14">
        <f>AA254+AA260</f>
        <v>7941.7</v>
      </c>
      <c r="AB248" s="14">
        <f t="shared" si="125"/>
        <v>5889</v>
      </c>
      <c r="AC248" s="14">
        <f>AC254+AC260</f>
        <v>5105.3999999999996</v>
      </c>
      <c r="AD248" s="14">
        <f t="shared" si="125"/>
        <v>5561.6</v>
      </c>
      <c r="AE248" s="14">
        <f>AE254+AE260</f>
        <v>0</v>
      </c>
      <c r="AF248" s="32"/>
      <c r="AG248" s="36"/>
      <c r="AH248" s="36"/>
      <c r="AI248" s="36"/>
    </row>
    <row r="249" spans="1:35" s="12" customFormat="1" ht="18.75" x14ac:dyDescent="0.3">
      <c r="A249" s="3" t="s">
        <v>14</v>
      </c>
      <c r="B249" s="18">
        <f>B255+B261</f>
        <v>105461.3</v>
      </c>
      <c r="C249" s="18">
        <f t="shared" ref="C249:E251" si="126">C255+C261</f>
        <v>98941.9</v>
      </c>
      <c r="D249" s="18">
        <f t="shared" si="126"/>
        <v>92547.110000000015</v>
      </c>
      <c r="E249" s="18">
        <f t="shared" si="126"/>
        <v>92547.110000000015</v>
      </c>
      <c r="F249" s="21">
        <f>E249/B249*100</f>
        <v>87.754569685752031</v>
      </c>
      <c r="G249" s="21">
        <f>E249/C249*100</f>
        <v>93.536823125490841</v>
      </c>
      <c r="H249" s="14">
        <f>H255+H261</f>
        <v>4900.8999999999996</v>
      </c>
      <c r="I249" s="14">
        <f>I255+I261</f>
        <v>1026.9000000000001</v>
      </c>
      <c r="J249" s="14">
        <f>J255+J261</f>
        <v>6432.9</v>
      </c>
      <c r="K249" s="14">
        <f>K255+K261</f>
        <v>5285.4</v>
      </c>
      <c r="L249" s="14">
        <f t="shared" si="125"/>
        <v>7371.4</v>
      </c>
      <c r="M249" s="14">
        <f>M255+M261</f>
        <v>12392.9</v>
      </c>
      <c r="N249" s="14">
        <f t="shared" si="125"/>
        <v>6495.9</v>
      </c>
      <c r="O249" s="14">
        <f>O255+O261</f>
        <v>235.7</v>
      </c>
      <c r="P249" s="14">
        <f t="shared" si="125"/>
        <v>7075.9</v>
      </c>
      <c r="Q249" s="14">
        <f>Q255+Q261</f>
        <v>6876.7</v>
      </c>
      <c r="R249" s="14">
        <f>R255+R261</f>
        <v>4127.6000000000004</v>
      </c>
      <c r="S249" s="14">
        <f>S255+S261</f>
        <v>3448.5</v>
      </c>
      <c r="T249" s="14">
        <f t="shared" si="125"/>
        <v>21898.2</v>
      </c>
      <c r="U249" s="14">
        <f>U255+U261</f>
        <v>11612.01</v>
      </c>
      <c r="V249" s="14">
        <f t="shared" si="125"/>
        <v>22519.4</v>
      </c>
      <c r="W249" s="14">
        <f>W255+W261</f>
        <v>9249.7000000000007</v>
      </c>
      <c r="X249" s="14">
        <f t="shared" si="125"/>
        <v>5116.8999999999996</v>
      </c>
      <c r="Y249" s="14">
        <f>Y255+Y261</f>
        <v>21751.300000000003</v>
      </c>
      <c r="Z249" s="14">
        <f t="shared" si="125"/>
        <v>6926.9</v>
      </c>
      <c r="AA249" s="14">
        <f>AA255+AA261</f>
        <v>16557.199999999997</v>
      </c>
      <c r="AB249" s="14">
        <f t="shared" si="125"/>
        <v>6075.9</v>
      </c>
      <c r="AC249" s="14">
        <f>AC255+AC261</f>
        <v>4110.8</v>
      </c>
      <c r="AD249" s="14">
        <f t="shared" si="125"/>
        <v>6519.4</v>
      </c>
      <c r="AE249" s="14">
        <f>AE255+AE261</f>
        <v>0</v>
      </c>
      <c r="AF249" s="32"/>
      <c r="AG249" s="36"/>
      <c r="AH249" s="36"/>
      <c r="AI249" s="36"/>
    </row>
    <row r="250" spans="1:35" s="12" customFormat="1" ht="18.75" x14ac:dyDescent="0.3">
      <c r="A250" s="3" t="s">
        <v>15</v>
      </c>
      <c r="B250" s="19">
        <f>B256+B262</f>
        <v>0</v>
      </c>
      <c r="C250" s="19">
        <f t="shared" si="126"/>
        <v>0</v>
      </c>
      <c r="D250" s="19">
        <f t="shared" si="126"/>
        <v>0</v>
      </c>
      <c r="E250" s="19">
        <f t="shared" si="126"/>
        <v>0</v>
      </c>
      <c r="F250" s="21"/>
      <c r="G250" s="21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32"/>
      <c r="AG250" s="36"/>
      <c r="AH250" s="36"/>
      <c r="AI250" s="36"/>
    </row>
    <row r="251" spans="1:35" s="12" customFormat="1" ht="18.75" x14ac:dyDescent="0.3">
      <c r="A251" s="3" t="s">
        <v>16</v>
      </c>
      <c r="B251" s="18">
        <f>B257+B263</f>
        <v>0</v>
      </c>
      <c r="C251" s="18">
        <f t="shared" si="126"/>
        <v>0</v>
      </c>
      <c r="D251" s="18">
        <f t="shared" si="126"/>
        <v>0</v>
      </c>
      <c r="E251" s="18">
        <f t="shared" si="126"/>
        <v>0</v>
      </c>
      <c r="F251" s="21" t="e">
        <f t="shared" ref="F251:F255" si="127">E251/B251*100</f>
        <v>#DIV/0!</v>
      </c>
      <c r="G251" s="21" t="e">
        <f t="shared" ref="G251:G255" si="128">E251/C251*100</f>
        <v>#DIV/0!</v>
      </c>
      <c r="H251" s="14">
        <f>H257</f>
        <v>0</v>
      </c>
      <c r="I251" s="14">
        <f t="shared" ref="I251:AE251" si="129">I257</f>
        <v>0</v>
      </c>
      <c r="J251" s="14">
        <f t="shared" si="129"/>
        <v>0</v>
      </c>
      <c r="K251" s="14">
        <f t="shared" si="129"/>
        <v>0</v>
      </c>
      <c r="L251" s="14">
        <f t="shared" si="129"/>
        <v>0</v>
      </c>
      <c r="M251" s="14">
        <f t="shared" si="129"/>
        <v>0</v>
      </c>
      <c r="N251" s="14">
        <f t="shared" si="129"/>
        <v>0</v>
      </c>
      <c r="O251" s="14">
        <f t="shared" si="129"/>
        <v>0</v>
      </c>
      <c r="P251" s="14">
        <f t="shared" si="129"/>
        <v>0</v>
      </c>
      <c r="Q251" s="14">
        <f t="shared" si="129"/>
        <v>0</v>
      </c>
      <c r="R251" s="14">
        <f>R257</f>
        <v>0</v>
      </c>
      <c r="S251" s="14">
        <f t="shared" si="129"/>
        <v>0</v>
      </c>
      <c r="T251" s="14">
        <f t="shared" si="129"/>
        <v>0</v>
      </c>
      <c r="U251" s="14">
        <f t="shared" si="129"/>
        <v>0</v>
      </c>
      <c r="V251" s="14">
        <f t="shared" si="129"/>
        <v>0</v>
      </c>
      <c r="W251" s="14">
        <f t="shared" si="129"/>
        <v>0</v>
      </c>
      <c r="X251" s="14">
        <f t="shared" si="129"/>
        <v>0</v>
      </c>
      <c r="Y251" s="14">
        <f t="shared" si="129"/>
        <v>0</v>
      </c>
      <c r="Z251" s="14">
        <f t="shared" si="129"/>
        <v>0</v>
      </c>
      <c r="AA251" s="14">
        <f t="shared" si="129"/>
        <v>0</v>
      </c>
      <c r="AB251" s="14">
        <f t="shared" si="129"/>
        <v>0</v>
      </c>
      <c r="AC251" s="14">
        <f t="shared" si="129"/>
        <v>0</v>
      </c>
      <c r="AD251" s="14">
        <f t="shared" si="129"/>
        <v>0</v>
      </c>
      <c r="AE251" s="14">
        <f t="shared" si="129"/>
        <v>0</v>
      </c>
      <c r="AF251" s="32"/>
      <c r="AG251" s="36"/>
      <c r="AH251" s="36"/>
      <c r="AI251" s="36"/>
    </row>
    <row r="252" spans="1:35" s="12" customFormat="1" ht="105.75" customHeight="1" x14ac:dyDescent="0.3">
      <c r="A252" s="3" t="s">
        <v>29</v>
      </c>
      <c r="B252" s="22"/>
      <c r="C252" s="22"/>
      <c r="D252" s="22"/>
      <c r="E252" s="22"/>
      <c r="F252" s="21"/>
      <c r="G252" s="2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32"/>
      <c r="AG252" s="36"/>
      <c r="AH252" s="36"/>
      <c r="AI252" s="36"/>
    </row>
    <row r="253" spans="1:35" s="16" customFormat="1" ht="18.75" x14ac:dyDescent="0.2">
      <c r="A253" s="56" t="s">
        <v>17</v>
      </c>
      <c r="B253" s="2">
        <f>B254+B255+B257+B258</f>
        <v>45402.5</v>
      </c>
      <c r="C253" s="2">
        <f>C254+C255+C257+C258</f>
        <v>45402.5</v>
      </c>
      <c r="D253" s="2">
        <f>D254+D255+D257+D258</f>
        <v>45402.41</v>
      </c>
      <c r="E253" s="2">
        <f>E254+E255+E257+E258</f>
        <v>45402.41</v>
      </c>
      <c r="F253" s="29">
        <f t="shared" si="127"/>
        <v>99.999801773030129</v>
      </c>
      <c r="G253" s="29">
        <f t="shared" si="128"/>
        <v>99.999801773030129</v>
      </c>
      <c r="H253" s="2"/>
      <c r="I253" s="2"/>
      <c r="J253" s="2">
        <f>J254+J255+J256+J257</f>
        <v>0</v>
      </c>
      <c r="K253" s="2">
        <f t="shared" ref="K253:AE253" si="130">K254+K255+K256+K257</f>
        <v>0</v>
      </c>
      <c r="L253" s="2">
        <f t="shared" si="130"/>
        <v>759.9</v>
      </c>
      <c r="M253" s="2">
        <f t="shared" si="130"/>
        <v>759.9</v>
      </c>
      <c r="N253" s="2">
        <f t="shared" si="130"/>
        <v>0</v>
      </c>
      <c r="O253" s="2">
        <f t="shared" si="130"/>
        <v>0</v>
      </c>
      <c r="P253" s="2">
        <f t="shared" si="130"/>
        <v>300</v>
      </c>
      <c r="Q253" s="2">
        <f t="shared" si="130"/>
        <v>0</v>
      </c>
      <c r="R253" s="2">
        <f t="shared" si="130"/>
        <v>0</v>
      </c>
      <c r="S253" s="2">
        <f t="shared" si="130"/>
        <v>0</v>
      </c>
      <c r="T253" s="2">
        <f t="shared" si="130"/>
        <v>21823.200000000001</v>
      </c>
      <c r="U253" s="2">
        <f t="shared" si="130"/>
        <v>11612.01</v>
      </c>
      <c r="V253" s="2">
        <f t="shared" si="130"/>
        <v>22519.4</v>
      </c>
      <c r="W253" s="2">
        <f t="shared" si="130"/>
        <v>9249.7000000000007</v>
      </c>
      <c r="X253" s="2">
        <f t="shared" si="130"/>
        <v>0</v>
      </c>
      <c r="Y253" s="2">
        <f t="shared" si="130"/>
        <v>18138.400000000001</v>
      </c>
      <c r="Z253" s="2">
        <f t="shared" si="130"/>
        <v>0</v>
      </c>
      <c r="AA253" s="2">
        <f t="shared" si="130"/>
        <v>5642.4</v>
      </c>
      <c r="AB253" s="2">
        <f t="shared" si="130"/>
        <v>0</v>
      </c>
      <c r="AC253" s="2">
        <f t="shared" si="130"/>
        <v>0</v>
      </c>
      <c r="AD253" s="2">
        <f t="shared" si="130"/>
        <v>0</v>
      </c>
      <c r="AE253" s="2">
        <f t="shared" si="130"/>
        <v>0</v>
      </c>
      <c r="AF253" s="32"/>
      <c r="AG253" s="36"/>
      <c r="AH253" s="36"/>
      <c r="AI253" s="36"/>
    </row>
    <row r="254" spans="1:35" s="16" customFormat="1" ht="18.75" x14ac:dyDescent="0.2">
      <c r="A254" s="57" t="s">
        <v>13</v>
      </c>
      <c r="B254" s="18">
        <f>H254+J254+L254+N254+P254+R254+T254+V254+X254+Z254+AB254+AD254</f>
        <v>0</v>
      </c>
      <c r="C254" s="18"/>
      <c r="D254" s="18"/>
      <c r="E254" s="18"/>
      <c r="F254" s="21"/>
      <c r="G254" s="2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32"/>
      <c r="AG254" s="36"/>
      <c r="AH254" s="36"/>
      <c r="AI254" s="36"/>
    </row>
    <row r="255" spans="1:35" s="16" customFormat="1" ht="40.5" customHeight="1" x14ac:dyDescent="0.2">
      <c r="A255" s="57" t="s">
        <v>33</v>
      </c>
      <c r="B255" s="18">
        <f>H255+J255+L255+N255+P255+R255+T255+V255+X255+Z255+AB255+AD255</f>
        <v>45402.5</v>
      </c>
      <c r="C255" s="20">
        <f>L255+R255+N255+P255+T255+V255+X255+Z255</f>
        <v>45402.5</v>
      </c>
      <c r="D255" s="18">
        <f>E255</f>
        <v>45402.41</v>
      </c>
      <c r="E255" s="20">
        <f>I255+K255+M255+O255+Q255+S255+U255+W255+Y255+AA255+AC255+AE255</f>
        <v>45402.41</v>
      </c>
      <c r="F255" s="21">
        <f t="shared" si="127"/>
        <v>99.999801773030129</v>
      </c>
      <c r="G255" s="21">
        <f t="shared" si="128"/>
        <v>99.999801773030129</v>
      </c>
      <c r="H255" s="2"/>
      <c r="I255" s="2"/>
      <c r="J255" s="14"/>
      <c r="K255" s="14"/>
      <c r="L255" s="14">
        <v>759.9</v>
      </c>
      <c r="M255" s="14">
        <v>759.9</v>
      </c>
      <c r="N255" s="14"/>
      <c r="O255" s="14"/>
      <c r="P255" s="14">
        <v>300</v>
      </c>
      <c r="Q255" s="14"/>
      <c r="R255" s="14"/>
      <c r="S255" s="14"/>
      <c r="T255" s="14">
        <v>21823.200000000001</v>
      </c>
      <c r="U255" s="14">
        <v>11612.01</v>
      </c>
      <c r="V255" s="14">
        <v>22519.4</v>
      </c>
      <c r="W255" s="14">
        <v>9249.7000000000007</v>
      </c>
      <c r="X255" s="14"/>
      <c r="Y255" s="14">
        <v>18138.400000000001</v>
      </c>
      <c r="Z255" s="14"/>
      <c r="AA255" s="14">
        <v>5642.4</v>
      </c>
      <c r="AB255" s="14"/>
      <c r="AC255" s="14"/>
      <c r="AD255" s="14"/>
      <c r="AE255" s="14"/>
      <c r="AF255" s="32" t="s">
        <v>83</v>
      </c>
      <c r="AG255" s="36"/>
      <c r="AH255" s="36"/>
      <c r="AI255" s="36"/>
    </row>
    <row r="256" spans="1:35" s="12" customFormat="1" ht="18.75" x14ac:dyDescent="0.3">
      <c r="A256" s="3" t="s">
        <v>15</v>
      </c>
      <c r="B256" s="19"/>
      <c r="C256" s="19"/>
      <c r="D256" s="19"/>
      <c r="E256" s="19"/>
      <c r="F256" s="19"/>
      <c r="G256" s="1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32"/>
      <c r="AG256" s="36"/>
      <c r="AH256" s="36"/>
      <c r="AI256" s="36"/>
    </row>
    <row r="257" spans="1:35" s="12" customFormat="1" ht="19.149999999999999" customHeight="1" x14ac:dyDescent="0.3">
      <c r="A257" s="3" t="s">
        <v>16</v>
      </c>
      <c r="B257" s="18">
        <f>R257+X257+Z257+T257+V257</f>
        <v>0</v>
      </c>
      <c r="C257" s="20"/>
      <c r="D257" s="18"/>
      <c r="E257" s="20">
        <f>I257+K257+M257+O257+Q257+S257+U257+W257+Y257+AA257+AC257+AE257</f>
        <v>0</v>
      </c>
      <c r="F257" s="21" t="e">
        <f>E257/B257*100</f>
        <v>#DIV/0!</v>
      </c>
      <c r="G257" s="21" t="e">
        <f>E257/C257*100</f>
        <v>#DIV/0!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32"/>
      <c r="AG257" s="36"/>
      <c r="AH257" s="36"/>
      <c r="AI257" s="36"/>
    </row>
    <row r="258" spans="1:35" s="12" customFormat="1" ht="53.25" customHeight="1" x14ac:dyDescent="0.3">
      <c r="A258" s="3" t="s">
        <v>42</v>
      </c>
      <c r="B258" s="18"/>
      <c r="C258" s="18"/>
      <c r="D258" s="18"/>
      <c r="E258" s="18"/>
      <c r="F258" s="21"/>
      <c r="G258" s="1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101" t="s">
        <v>86</v>
      </c>
      <c r="AG258" s="36"/>
      <c r="AH258" s="36"/>
      <c r="AI258" s="36"/>
    </row>
    <row r="259" spans="1:35" s="12" customFormat="1" ht="18.75" x14ac:dyDescent="0.3">
      <c r="A259" s="4" t="s">
        <v>17</v>
      </c>
      <c r="B259" s="2">
        <f>B260+B261+B262+B263</f>
        <v>115546.20000000001</v>
      </c>
      <c r="C259" s="2">
        <f>C260+C261+C262+C263</f>
        <v>103465.20000000001</v>
      </c>
      <c r="D259" s="2">
        <f>D260+D261+D262+D263</f>
        <v>97070.5</v>
      </c>
      <c r="E259" s="2">
        <f>E260+E261+E262+E263</f>
        <v>90979.400000000009</v>
      </c>
      <c r="F259" s="29">
        <f>E259/B259*100</f>
        <v>78.738547870894934</v>
      </c>
      <c r="G259" s="29">
        <f>E259/C259*100</f>
        <v>87.9323675979943</v>
      </c>
      <c r="H259" s="2">
        <f t="shared" ref="H259:AE259" si="131">H260+H261+H262+H263</f>
        <v>8848.9</v>
      </c>
      <c r="I259" s="2">
        <f t="shared" si="131"/>
        <v>1977.3000000000002</v>
      </c>
      <c r="J259" s="2">
        <f t="shared" si="131"/>
        <v>12458.9</v>
      </c>
      <c r="K259" s="2">
        <f t="shared" si="131"/>
        <v>14309</v>
      </c>
      <c r="L259" s="2">
        <f t="shared" si="131"/>
        <v>12643.5</v>
      </c>
      <c r="M259" s="2">
        <f t="shared" si="131"/>
        <v>17665</v>
      </c>
      <c r="N259" s="2">
        <f t="shared" si="131"/>
        <v>12742.7</v>
      </c>
      <c r="O259" s="2">
        <f t="shared" si="131"/>
        <v>2104.4</v>
      </c>
      <c r="P259" s="2">
        <f t="shared" si="131"/>
        <v>12843.9</v>
      </c>
      <c r="Q259" s="2">
        <f t="shared" si="131"/>
        <v>13524.3</v>
      </c>
      <c r="R259" s="2">
        <f t="shared" si="131"/>
        <v>7275.6</v>
      </c>
      <c r="S259" s="2">
        <f t="shared" si="131"/>
        <v>7098.7</v>
      </c>
      <c r="T259" s="2">
        <f t="shared" si="131"/>
        <v>75</v>
      </c>
      <c r="U259" s="2">
        <f t="shared" si="131"/>
        <v>0</v>
      </c>
      <c r="V259" s="2">
        <f t="shared" si="131"/>
        <v>0</v>
      </c>
      <c r="W259" s="2">
        <f t="shared" si="131"/>
        <v>0</v>
      </c>
      <c r="X259" s="2">
        <f t="shared" si="131"/>
        <v>9524.9</v>
      </c>
      <c r="Y259" s="2">
        <f t="shared" si="131"/>
        <v>6228</v>
      </c>
      <c r="Z259" s="2">
        <f t="shared" si="131"/>
        <v>15086.9</v>
      </c>
      <c r="AA259" s="2">
        <f t="shared" si="131"/>
        <v>18856.5</v>
      </c>
      <c r="AB259" s="2">
        <f t="shared" si="131"/>
        <v>11964.9</v>
      </c>
      <c r="AC259" s="2">
        <f t="shared" si="131"/>
        <v>9216.2000000000007</v>
      </c>
      <c r="AD259" s="2">
        <f t="shared" si="131"/>
        <v>12081</v>
      </c>
      <c r="AE259" s="2">
        <f t="shared" si="131"/>
        <v>0</v>
      </c>
      <c r="AF259" s="102"/>
      <c r="AG259" s="36">
        <f>C259-E259</f>
        <v>12485.800000000003</v>
      </c>
      <c r="AH259" s="36"/>
      <c r="AI259" s="36"/>
    </row>
    <row r="260" spans="1:35" s="12" customFormat="1" ht="18.75" x14ac:dyDescent="0.3">
      <c r="A260" s="3" t="s">
        <v>13</v>
      </c>
      <c r="B260" s="18">
        <f>H260+J260+L260+N260+P260+R260+T260+V260+X260+Z260+AB260+AD260</f>
        <v>55487.4</v>
      </c>
      <c r="C260" s="20">
        <f>H260+J260+L260+N260+P260+R260+T260+V260+X260+Z260+AB260</f>
        <v>49925.8</v>
      </c>
      <c r="D260" s="18">
        <f>C260</f>
        <v>49925.8</v>
      </c>
      <c r="E260" s="20">
        <f>I260+K260+M260+O260+Q260+S260+U260+W260+Y260+AA260+AC260+AE260</f>
        <v>43834.700000000004</v>
      </c>
      <c r="F260" s="21">
        <f>E260/B260*100</f>
        <v>78.999376435010475</v>
      </c>
      <c r="G260" s="21">
        <f>E260/C260*100</f>
        <v>87.799694747004551</v>
      </c>
      <c r="H260" s="14">
        <v>3948</v>
      </c>
      <c r="I260" s="18">
        <v>950.4</v>
      </c>
      <c r="J260" s="14">
        <v>6026</v>
      </c>
      <c r="K260" s="14">
        <v>9023.6</v>
      </c>
      <c r="L260" s="14">
        <v>6032</v>
      </c>
      <c r="M260" s="14">
        <v>6032</v>
      </c>
      <c r="N260" s="14">
        <v>6246.8</v>
      </c>
      <c r="O260" s="14">
        <v>1868.7</v>
      </c>
      <c r="P260" s="14">
        <v>6068</v>
      </c>
      <c r="Q260" s="14">
        <v>6647.6</v>
      </c>
      <c r="R260" s="14">
        <v>3148</v>
      </c>
      <c r="S260" s="14">
        <v>3650.2</v>
      </c>
      <c r="T260" s="14">
        <v>0</v>
      </c>
      <c r="U260" s="14"/>
      <c r="V260" s="14"/>
      <c r="W260" s="14"/>
      <c r="X260" s="14">
        <v>4408</v>
      </c>
      <c r="Y260" s="14">
        <v>2615.1</v>
      </c>
      <c r="Z260" s="14">
        <v>8160</v>
      </c>
      <c r="AA260" s="14">
        <v>7941.7</v>
      </c>
      <c r="AB260" s="14">
        <v>5889</v>
      </c>
      <c r="AC260" s="14">
        <v>5105.3999999999996</v>
      </c>
      <c r="AD260" s="14">
        <v>5561.6</v>
      </c>
      <c r="AE260" s="14"/>
      <c r="AF260" s="102"/>
      <c r="AG260" s="36"/>
      <c r="AH260" s="36"/>
      <c r="AI260" s="36"/>
    </row>
    <row r="261" spans="1:35" s="12" customFormat="1" ht="18.75" x14ac:dyDescent="0.3">
      <c r="A261" s="3" t="s">
        <v>14</v>
      </c>
      <c r="B261" s="18">
        <f>H261+J261+L261+N261+P261+R261+T261+V261+X261+Z261+AB261+AD261</f>
        <v>60058.8</v>
      </c>
      <c r="C261" s="20">
        <f>H261+J261+L261+N261+P261+R261+T261+V261+X261+Z261+AB261</f>
        <v>53539.4</v>
      </c>
      <c r="D261" s="18">
        <f t="shared" ref="D261" si="132">E261</f>
        <v>47144.700000000004</v>
      </c>
      <c r="E261" s="20">
        <f>I261+K261+M261+O261+Q261+S261+U261+W261+Y261+AA261+AC261+AE261</f>
        <v>47144.700000000004</v>
      </c>
      <c r="F261" s="21">
        <f>E261/B261*100</f>
        <v>78.497572379068515</v>
      </c>
      <c r="G261" s="21">
        <f>E261/C261*100</f>
        <v>88.056085798496071</v>
      </c>
      <c r="H261" s="14">
        <v>4900.8999999999996</v>
      </c>
      <c r="I261" s="18">
        <v>1026.9000000000001</v>
      </c>
      <c r="J261" s="14">
        <v>6432.9</v>
      </c>
      <c r="K261" s="14">
        <v>5285.4</v>
      </c>
      <c r="L261" s="14">
        <v>6611.5</v>
      </c>
      <c r="M261" s="14">
        <v>11633</v>
      </c>
      <c r="N261" s="14">
        <v>6495.9</v>
      </c>
      <c r="O261" s="14">
        <v>235.7</v>
      </c>
      <c r="P261" s="14">
        <v>6775.9</v>
      </c>
      <c r="Q261" s="14">
        <v>6876.7</v>
      </c>
      <c r="R261" s="14">
        <v>4127.6000000000004</v>
      </c>
      <c r="S261" s="14">
        <v>3448.5</v>
      </c>
      <c r="T261" s="14">
        <v>75</v>
      </c>
      <c r="U261" s="14"/>
      <c r="V261" s="14"/>
      <c r="W261" s="14"/>
      <c r="X261" s="14">
        <v>5116.8999999999996</v>
      </c>
      <c r="Y261" s="14">
        <v>3612.9</v>
      </c>
      <c r="Z261" s="14">
        <v>6926.9</v>
      </c>
      <c r="AA261" s="14">
        <v>10914.8</v>
      </c>
      <c r="AB261" s="14">
        <v>6075.9</v>
      </c>
      <c r="AC261" s="14">
        <v>4110.8</v>
      </c>
      <c r="AD261" s="14">
        <v>6519.4</v>
      </c>
      <c r="AE261" s="14"/>
      <c r="AF261" s="102"/>
      <c r="AG261" s="36"/>
      <c r="AH261" s="36"/>
      <c r="AI261" s="36"/>
    </row>
    <row r="262" spans="1:35" s="12" customFormat="1" ht="18.75" x14ac:dyDescent="0.3">
      <c r="A262" s="3" t="s">
        <v>15</v>
      </c>
      <c r="B262" s="19"/>
      <c r="C262" s="19"/>
      <c r="D262" s="19"/>
      <c r="E262" s="19"/>
      <c r="F262" s="19"/>
      <c r="G262" s="1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32"/>
      <c r="AG262" s="36"/>
      <c r="AH262" s="36"/>
      <c r="AI262" s="36"/>
    </row>
    <row r="263" spans="1:35" s="12" customFormat="1" ht="18.75" x14ac:dyDescent="0.3">
      <c r="A263" s="3" t="s">
        <v>16</v>
      </c>
      <c r="B263" s="19"/>
      <c r="C263" s="19"/>
      <c r="D263" s="19"/>
      <c r="E263" s="19"/>
      <c r="F263" s="19"/>
      <c r="G263" s="1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32"/>
      <c r="AG263" s="36"/>
      <c r="AH263" s="36"/>
      <c r="AI263" s="36"/>
    </row>
    <row r="264" spans="1:35" s="12" customFormat="1" ht="90" customHeight="1" x14ac:dyDescent="0.3">
      <c r="A264" s="4" t="s">
        <v>64</v>
      </c>
      <c r="B264" s="19"/>
      <c r="C264" s="19"/>
      <c r="D264" s="19"/>
      <c r="E264" s="19"/>
      <c r="F264" s="19"/>
      <c r="G264" s="1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32"/>
      <c r="AG264" s="36"/>
      <c r="AH264" s="36"/>
      <c r="AI264" s="36"/>
    </row>
    <row r="265" spans="1:35" s="12" customFormat="1" ht="54" customHeight="1" x14ac:dyDescent="0.3">
      <c r="A265" s="4" t="s">
        <v>17</v>
      </c>
      <c r="B265" s="2">
        <f>B266+B267+B270+B269</f>
        <v>194462.6</v>
      </c>
      <c r="C265" s="2">
        <f t="shared" ref="C265:E265" si="133">C266+C267+C270+C269</f>
        <v>72463.899999999994</v>
      </c>
      <c r="D265" s="2">
        <f t="shared" si="133"/>
        <v>61773.399999999994</v>
      </c>
      <c r="E265" s="2">
        <f t="shared" si="133"/>
        <v>61773.399999999994</v>
      </c>
      <c r="F265" s="29">
        <f>E265/B265*100</f>
        <v>31.766211086347706</v>
      </c>
      <c r="G265" s="29">
        <f>E265/C265*100</f>
        <v>85.247136850210936</v>
      </c>
      <c r="H265" s="2">
        <f t="shared" ref="H265:AE265" si="134">H266+H267+H270+H269</f>
        <v>0</v>
      </c>
      <c r="I265" s="2">
        <f t="shared" si="134"/>
        <v>0</v>
      </c>
      <c r="J265" s="2">
        <f t="shared" si="134"/>
        <v>0</v>
      </c>
      <c r="K265" s="2">
        <f t="shared" si="134"/>
        <v>0</v>
      </c>
      <c r="L265" s="2">
        <f t="shared" si="134"/>
        <v>6360.9</v>
      </c>
      <c r="M265" s="2">
        <f t="shared" si="134"/>
        <v>6360.9</v>
      </c>
      <c r="N265" s="2">
        <f t="shared" si="134"/>
        <v>0</v>
      </c>
      <c r="O265" s="2">
        <f t="shared" si="134"/>
        <v>0</v>
      </c>
      <c r="P265" s="2">
        <f t="shared" si="134"/>
        <v>0</v>
      </c>
      <c r="Q265" s="2">
        <f t="shared" si="134"/>
        <v>0</v>
      </c>
      <c r="R265" s="2">
        <f t="shared" si="134"/>
        <v>13.9</v>
      </c>
      <c r="S265" s="2">
        <f t="shared" si="134"/>
        <v>0</v>
      </c>
      <c r="T265" s="2">
        <f t="shared" si="134"/>
        <v>8398.7999999999993</v>
      </c>
      <c r="U265" s="2">
        <f t="shared" si="134"/>
        <v>8398.7999999999993</v>
      </c>
      <c r="V265" s="2">
        <f t="shared" si="134"/>
        <v>4223.1000000000004</v>
      </c>
      <c r="W265" s="2">
        <f t="shared" si="134"/>
        <v>4225.3999999999996</v>
      </c>
      <c r="X265" s="2">
        <f t="shared" si="134"/>
        <v>15658.5</v>
      </c>
      <c r="Y265" s="2">
        <f t="shared" si="134"/>
        <v>15624.7</v>
      </c>
      <c r="Z265" s="2">
        <f t="shared" si="134"/>
        <v>37799.5</v>
      </c>
      <c r="AA265" s="2">
        <f t="shared" si="134"/>
        <v>4506.8999999999996</v>
      </c>
      <c r="AB265" s="2">
        <f t="shared" si="134"/>
        <v>9.1999999999999993</v>
      </c>
      <c r="AC265" s="2">
        <f t="shared" si="134"/>
        <v>22656.7</v>
      </c>
      <c r="AD265" s="2">
        <f t="shared" si="134"/>
        <v>121998.70000000001</v>
      </c>
      <c r="AE265" s="2">
        <f t="shared" si="134"/>
        <v>0</v>
      </c>
      <c r="AF265" s="60"/>
      <c r="AG265" s="36"/>
      <c r="AH265" s="36"/>
      <c r="AI265" s="36"/>
    </row>
    <row r="266" spans="1:35" s="12" customFormat="1" ht="40.5" customHeight="1" x14ac:dyDescent="0.3">
      <c r="A266" s="3" t="s">
        <v>13</v>
      </c>
      <c r="B266" s="18">
        <f>B273+B280</f>
        <v>104684.9</v>
      </c>
      <c r="C266" s="18">
        <f>C273+C280</f>
        <v>24704.2</v>
      </c>
      <c r="D266" s="18">
        <f t="shared" ref="D266:E266" si="135">D273+D280</f>
        <v>18842.7</v>
      </c>
      <c r="E266" s="18">
        <f t="shared" si="135"/>
        <v>18842.7</v>
      </c>
      <c r="F266" s="21">
        <f>E266/B266*100</f>
        <v>17.999444045893917</v>
      </c>
      <c r="G266" s="21">
        <f>E266/C266*100</f>
        <v>76.273265274730619</v>
      </c>
      <c r="H266" s="18">
        <f t="shared" ref="H266:AE267" si="136">H273+H280</f>
        <v>0</v>
      </c>
      <c r="I266" s="18">
        <f t="shared" si="136"/>
        <v>0</v>
      </c>
      <c r="J266" s="18">
        <f t="shared" si="136"/>
        <v>0</v>
      </c>
      <c r="K266" s="18">
        <f t="shared" si="136"/>
        <v>0</v>
      </c>
      <c r="L266" s="18">
        <f t="shared" si="136"/>
        <v>0</v>
      </c>
      <c r="M266" s="18">
        <f t="shared" si="136"/>
        <v>0</v>
      </c>
      <c r="N266" s="18">
        <f t="shared" si="136"/>
        <v>0</v>
      </c>
      <c r="O266" s="18">
        <f t="shared" si="136"/>
        <v>0</v>
      </c>
      <c r="P266" s="18">
        <f t="shared" si="136"/>
        <v>0</v>
      </c>
      <c r="Q266" s="18">
        <f t="shared" si="136"/>
        <v>0</v>
      </c>
      <c r="R266" s="18">
        <f t="shared" si="136"/>
        <v>0</v>
      </c>
      <c r="S266" s="18">
        <f t="shared" si="136"/>
        <v>0</v>
      </c>
      <c r="T266" s="18">
        <f t="shared" si="136"/>
        <v>0</v>
      </c>
      <c r="U266" s="18">
        <f t="shared" si="136"/>
        <v>0</v>
      </c>
      <c r="V266" s="18">
        <f t="shared" si="136"/>
        <v>0</v>
      </c>
      <c r="W266" s="18">
        <f t="shared" si="136"/>
        <v>0</v>
      </c>
      <c r="X266" s="18">
        <f t="shared" si="136"/>
        <v>6404.2</v>
      </c>
      <c r="Y266" s="18">
        <f t="shared" si="136"/>
        <v>6404.2</v>
      </c>
      <c r="Z266" s="18">
        <f t="shared" si="136"/>
        <v>18300</v>
      </c>
      <c r="AA266" s="18">
        <f t="shared" si="136"/>
        <v>0</v>
      </c>
      <c r="AB266" s="18">
        <f t="shared" si="136"/>
        <v>0</v>
      </c>
      <c r="AC266" s="18">
        <f t="shared" si="136"/>
        <v>12438.5</v>
      </c>
      <c r="AD266" s="18">
        <f t="shared" si="136"/>
        <v>79980.7</v>
      </c>
      <c r="AE266" s="18">
        <f t="shared" si="136"/>
        <v>0</v>
      </c>
      <c r="AF266" s="49"/>
      <c r="AG266" s="36"/>
      <c r="AH266" s="36"/>
      <c r="AI266" s="36"/>
    </row>
    <row r="267" spans="1:35" s="12" customFormat="1" ht="40.5" customHeight="1" x14ac:dyDescent="0.3">
      <c r="A267" s="3" t="s">
        <v>14</v>
      </c>
      <c r="B267" s="18">
        <f>B274+B281</f>
        <v>16178.599999999999</v>
      </c>
      <c r="C267" s="18">
        <f t="shared" ref="C267:E267" si="137">C274+C281</f>
        <v>4801.2999999999993</v>
      </c>
      <c r="D267" s="18">
        <f t="shared" si="137"/>
        <v>3719.7999999999997</v>
      </c>
      <c r="E267" s="18">
        <f t="shared" si="137"/>
        <v>3719.7999999999997</v>
      </c>
      <c r="F267" s="21">
        <f>E267/B267*100</f>
        <v>22.992100676201897</v>
      </c>
      <c r="G267" s="21">
        <f>E267/C267*100</f>
        <v>77.474850561306312</v>
      </c>
      <c r="H267" s="18">
        <f t="shared" si="136"/>
        <v>0</v>
      </c>
      <c r="I267" s="18">
        <f t="shared" si="136"/>
        <v>0</v>
      </c>
      <c r="J267" s="18">
        <f t="shared" si="136"/>
        <v>0</v>
      </c>
      <c r="K267" s="18">
        <f t="shared" si="136"/>
        <v>0</v>
      </c>
      <c r="L267" s="18">
        <f t="shared" si="136"/>
        <v>0</v>
      </c>
      <c r="M267" s="18">
        <f t="shared" si="136"/>
        <v>0</v>
      </c>
      <c r="N267" s="18">
        <f t="shared" si="136"/>
        <v>0</v>
      </c>
      <c r="O267" s="18">
        <f t="shared" si="136"/>
        <v>0</v>
      </c>
      <c r="P267" s="18">
        <f t="shared" si="136"/>
        <v>0</v>
      </c>
      <c r="Q267" s="18">
        <f t="shared" si="136"/>
        <v>0</v>
      </c>
      <c r="R267" s="18">
        <f t="shared" si="136"/>
        <v>13.9</v>
      </c>
      <c r="S267" s="18">
        <f t="shared" si="136"/>
        <v>0</v>
      </c>
      <c r="T267" s="18">
        <f t="shared" si="136"/>
        <v>0</v>
      </c>
      <c r="U267" s="18">
        <f t="shared" si="136"/>
        <v>0</v>
      </c>
      <c r="V267" s="18">
        <f t="shared" si="136"/>
        <v>1144.9000000000001</v>
      </c>
      <c r="W267" s="18">
        <f t="shared" si="136"/>
        <v>1147.2</v>
      </c>
      <c r="X267" s="18">
        <f t="shared" si="136"/>
        <v>33.799999999999997</v>
      </c>
      <c r="Y267" s="18">
        <f t="shared" si="136"/>
        <v>0</v>
      </c>
      <c r="Z267" s="18">
        <f t="shared" si="136"/>
        <v>3599.5</v>
      </c>
      <c r="AA267" s="18">
        <f t="shared" si="136"/>
        <v>306.89999999999998</v>
      </c>
      <c r="AB267" s="18">
        <f t="shared" si="136"/>
        <v>9.1999999999999993</v>
      </c>
      <c r="AC267" s="18">
        <f t="shared" si="136"/>
        <v>2265.6999999999998</v>
      </c>
      <c r="AD267" s="18">
        <f t="shared" si="136"/>
        <v>11377.3</v>
      </c>
      <c r="AE267" s="18">
        <f t="shared" si="136"/>
        <v>0</v>
      </c>
      <c r="AF267" s="49"/>
      <c r="AG267" s="36"/>
      <c r="AH267" s="36"/>
      <c r="AI267" s="36"/>
    </row>
    <row r="268" spans="1:35" s="12" customFormat="1" ht="40.5" customHeight="1" x14ac:dyDescent="0.3">
      <c r="A268" s="83" t="s">
        <v>39</v>
      </c>
      <c r="B268" s="87">
        <f>B275+B281</f>
        <v>15555.5</v>
      </c>
      <c r="C268" s="87">
        <f t="shared" ref="C268:E268" si="138">C275+C281</f>
        <v>4478.2</v>
      </c>
      <c r="D268" s="87">
        <f t="shared" si="138"/>
        <v>3410.6</v>
      </c>
      <c r="E268" s="87">
        <f t="shared" si="138"/>
        <v>3410.6</v>
      </c>
      <c r="F268" s="86">
        <f>E268/B268*100</f>
        <v>21.925364019157211</v>
      </c>
      <c r="G268" s="86">
        <f>E268/C268*100</f>
        <v>76.160064311553754</v>
      </c>
      <c r="H268" s="18">
        <f t="shared" ref="H268:AE268" si="139">H275+H281</f>
        <v>0</v>
      </c>
      <c r="I268" s="18">
        <f t="shared" si="139"/>
        <v>0</v>
      </c>
      <c r="J268" s="18">
        <f t="shared" si="139"/>
        <v>0</v>
      </c>
      <c r="K268" s="18">
        <f t="shared" si="139"/>
        <v>0</v>
      </c>
      <c r="L268" s="18">
        <f t="shared" si="139"/>
        <v>0</v>
      </c>
      <c r="M268" s="18">
        <f t="shared" si="139"/>
        <v>0</v>
      </c>
      <c r="N268" s="18">
        <f t="shared" si="139"/>
        <v>0</v>
      </c>
      <c r="O268" s="18">
        <f t="shared" si="139"/>
        <v>0</v>
      </c>
      <c r="P268" s="18">
        <f t="shared" si="139"/>
        <v>0</v>
      </c>
      <c r="Q268" s="18">
        <f t="shared" si="139"/>
        <v>0</v>
      </c>
      <c r="R268" s="18">
        <f t="shared" si="139"/>
        <v>0</v>
      </c>
      <c r="S268" s="18">
        <f t="shared" si="139"/>
        <v>0</v>
      </c>
      <c r="T268" s="18">
        <f t="shared" si="139"/>
        <v>0</v>
      </c>
      <c r="U268" s="18">
        <f t="shared" si="139"/>
        <v>0</v>
      </c>
      <c r="V268" s="18">
        <f t="shared" si="139"/>
        <v>1144.9000000000001</v>
      </c>
      <c r="W268" s="18">
        <f t="shared" si="139"/>
        <v>1144.9000000000001</v>
      </c>
      <c r="X268" s="18">
        <f t="shared" si="139"/>
        <v>33.799999999999997</v>
      </c>
      <c r="Y268" s="18">
        <f t="shared" si="139"/>
        <v>0</v>
      </c>
      <c r="Z268" s="18">
        <f t="shared" si="139"/>
        <v>3299.5</v>
      </c>
      <c r="AA268" s="18">
        <f t="shared" si="139"/>
        <v>0</v>
      </c>
      <c r="AB268" s="18">
        <f t="shared" si="139"/>
        <v>0</v>
      </c>
      <c r="AC268" s="18">
        <f t="shared" si="139"/>
        <v>2265.6999999999998</v>
      </c>
      <c r="AD268" s="18">
        <f t="shared" si="139"/>
        <v>11077.3</v>
      </c>
      <c r="AE268" s="18">
        <f t="shared" si="139"/>
        <v>0</v>
      </c>
      <c r="AF268" s="49"/>
      <c r="AG268" s="36"/>
      <c r="AH268" s="36"/>
      <c r="AI268" s="36"/>
    </row>
    <row r="269" spans="1:35" s="12" customFormat="1" ht="40.5" customHeight="1" x14ac:dyDescent="0.3">
      <c r="A269" s="3" t="s">
        <v>15</v>
      </c>
      <c r="B269" s="18">
        <f>B276</f>
        <v>35315.1</v>
      </c>
      <c r="C269" s="18">
        <f t="shared" ref="C269:E270" si="140">C276</f>
        <v>15600</v>
      </c>
      <c r="D269" s="18">
        <f t="shared" si="140"/>
        <v>11852.5</v>
      </c>
      <c r="E269" s="18">
        <f t="shared" si="140"/>
        <v>11852.5</v>
      </c>
      <c r="F269" s="21">
        <f>E269/B269*100</f>
        <v>33.562130646663896</v>
      </c>
      <c r="G269" s="21">
        <f>E269/C269*100</f>
        <v>75.977564102564102</v>
      </c>
      <c r="H269" s="18">
        <f t="shared" ref="H269:AE270" si="141">H276</f>
        <v>0</v>
      </c>
      <c r="I269" s="18">
        <f t="shared" si="141"/>
        <v>0</v>
      </c>
      <c r="J269" s="18">
        <f t="shared" si="141"/>
        <v>0</v>
      </c>
      <c r="K269" s="18">
        <f t="shared" si="141"/>
        <v>0</v>
      </c>
      <c r="L269" s="18">
        <f t="shared" si="141"/>
        <v>0</v>
      </c>
      <c r="M269" s="18">
        <f t="shared" si="141"/>
        <v>0</v>
      </c>
      <c r="N269" s="18">
        <f t="shared" si="141"/>
        <v>0</v>
      </c>
      <c r="O269" s="18">
        <f t="shared" si="141"/>
        <v>0</v>
      </c>
      <c r="P269" s="18">
        <f t="shared" si="141"/>
        <v>0</v>
      </c>
      <c r="Q269" s="18">
        <f t="shared" si="141"/>
        <v>0</v>
      </c>
      <c r="R269" s="18">
        <f t="shared" si="141"/>
        <v>0</v>
      </c>
      <c r="S269" s="18">
        <f t="shared" si="141"/>
        <v>0</v>
      </c>
      <c r="T269" s="18">
        <f t="shared" si="141"/>
        <v>0</v>
      </c>
      <c r="U269" s="18">
        <f t="shared" si="141"/>
        <v>0</v>
      </c>
      <c r="V269" s="18">
        <f t="shared" si="141"/>
        <v>0</v>
      </c>
      <c r="W269" s="18">
        <f t="shared" si="141"/>
        <v>0</v>
      </c>
      <c r="X269" s="18">
        <f t="shared" si="141"/>
        <v>3900</v>
      </c>
      <c r="Y269" s="18">
        <f t="shared" si="141"/>
        <v>3900</v>
      </c>
      <c r="Z269" s="18">
        <f t="shared" si="141"/>
        <v>11700</v>
      </c>
      <c r="AA269" s="18">
        <f t="shared" si="141"/>
        <v>0</v>
      </c>
      <c r="AB269" s="18">
        <f t="shared" si="141"/>
        <v>0</v>
      </c>
      <c r="AC269" s="18">
        <f t="shared" si="141"/>
        <v>7952.5</v>
      </c>
      <c r="AD269" s="18">
        <f t="shared" si="141"/>
        <v>19715.099999999999</v>
      </c>
      <c r="AE269" s="18">
        <f t="shared" si="141"/>
        <v>0</v>
      </c>
      <c r="AF269" s="49"/>
      <c r="AG269" s="36"/>
      <c r="AH269" s="36"/>
      <c r="AI269" s="36"/>
    </row>
    <row r="270" spans="1:35" s="12" customFormat="1" ht="40.5" customHeight="1" x14ac:dyDescent="0.3">
      <c r="A270" s="3" t="s">
        <v>16</v>
      </c>
      <c r="B270" s="18">
        <f>B277</f>
        <v>38284</v>
      </c>
      <c r="C270" s="18">
        <f t="shared" si="140"/>
        <v>27358.399999999998</v>
      </c>
      <c r="D270" s="18">
        <f t="shared" si="140"/>
        <v>27358.399999999998</v>
      </c>
      <c r="E270" s="18">
        <f t="shared" si="140"/>
        <v>27358.399999999998</v>
      </c>
      <c r="F270" s="21">
        <f t="shared" ref="F270" si="142">E270/B270*100</f>
        <v>71.461707240622701</v>
      </c>
      <c r="G270" s="21">
        <f t="shared" ref="G270" si="143">E270/C270*100</f>
        <v>100</v>
      </c>
      <c r="H270" s="18">
        <f t="shared" si="141"/>
        <v>0</v>
      </c>
      <c r="I270" s="18">
        <f t="shared" si="141"/>
        <v>0</v>
      </c>
      <c r="J270" s="18">
        <f t="shared" si="141"/>
        <v>0</v>
      </c>
      <c r="K270" s="18">
        <f t="shared" si="141"/>
        <v>0</v>
      </c>
      <c r="L270" s="18">
        <f t="shared" si="141"/>
        <v>6360.9</v>
      </c>
      <c r="M270" s="18">
        <f t="shared" si="141"/>
        <v>6360.9</v>
      </c>
      <c r="N270" s="18">
        <f t="shared" si="141"/>
        <v>0</v>
      </c>
      <c r="O270" s="18">
        <f t="shared" si="141"/>
        <v>0</v>
      </c>
      <c r="P270" s="18">
        <f t="shared" si="141"/>
        <v>0</v>
      </c>
      <c r="Q270" s="18">
        <f t="shared" si="141"/>
        <v>0</v>
      </c>
      <c r="R270" s="18">
        <f t="shared" si="141"/>
        <v>0</v>
      </c>
      <c r="S270" s="18">
        <f t="shared" si="141"/>
        <v>0</v>
      </c>
      <c r="T270" s="18">
        <f t="shared" si="141"/>
        <v>8398.7999999999993</v>
      </c>
      <c r="U270" s="18">
        <f t="shared" si="141"/>
        <v>8398.7999999999993</v>
      </c>
      <c r="V270" s="18">
        <f t="shared" si="141"/>
        <v>3078.2</v>
      </c>
      <c r="W270" s="18">
        <f t="shared" si="141"/>
        <v>3078.2</v>
      </c>
      <c r="X270" s="18">
        <f t="shared" si="141"/>
        <v>5320.5</v>
      </c>
      <c r="Y270" s="18">
        <f t="shared" si="141"/>
        <v>5320.5</v>
      </c>
      <c r="Z270" s="18">
        <f t="shared" si="141"/>
        <v>4200</v>
      </c>
      <c r="AA270" s="18">
        <f t="shared" si="141"/>
        <v>4200</v>
      </c>
      <c r="AB270" s="18">
        <f t="shared" si="141"/>
        <v>0</v>
      </c>
      <c r="AC270" s="18">
        <f t="shared" si="141"/>
        <v>0</v>
      </c>
      <c r="AD270" s="18">
        <f t="shared" si="141"/>
        <v>10925.6</v>
      </c>
      <c r="AE270" s="18">
        <f t="shared" si="141"/>
        <v>0</v>
      </c>
      <c r="AF270" s="49"/>
      <c r="AG270" s="36"/>
      <c r="AH270" s="36"/>
      <c r="AI270" s="36"/>
    </row>
    <row r="271" spans="1:35" s="12" customFormat="1" ht="72.75" customHeight="1" x14ac:dyDescent="0.3">
      <c r="A271" s="3" t="s">
        <v>108</v>
      </c>
      <c r="B271" s="18"/>
      <c r="C271" s="18"/>
      <c r="D271" s="18"/>
      <c r="E271" s="18"/>
      <c r="F271" s="18"/>
      <c r="G271" s="1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49"/>
      <c r="AG271" s="36"/>
      <c r="AH271" s="36"/>
      <c r="AI271" s="36"/>
    </row>
    <row r="272" spans="1:35" s="12" customFormat="1" ht="198" customHeight="1" x14ac:dyDescent="0.3">
      <c r="A272" s="4" t="s">
        <v>17</v>
      </c>
      <c r="B272" s="2">
        <f>B273+B274+B276+B277</f>
        <v>194462.6</v>
      </c>
      <c r="C272" s="2">
        <f t="shared" ref="C272:E272" si="144">C273+C274+C276+C277</f>
        <v>72463.899999999994</v>
      </c>
      <c r="D272" s="2">
        <f t="shared" si="144"/>
        <v>61773.399999999994</v>
      </c>
      <c r="E272" s="2">
        <f t="shared" si="144"/>
        <v>61773.399999999994</v>
      </c>
      <c r="F272" s="29">
        <f t="shared" ref="F272:F277" si="145">E272/B272*100</f>
        <v>31.766211086347706</v>
      </c>
      <c r="G272" s="29">
        <f t="shared" ref="G272:G277" si="146">E272/C272*100</f>
        <v>85.247136850210936</v>
      </c>
      <c r="H272" s="2">
        <f t="shared" ref="H272:AE272" si="147">H273+H274+H276+H277</f>
        <v>0</v>
      </c>
      <c r="I272" s="2">
        <f t="shared" si="147"/>
        <v>0</v>
      </c>
      <c r="J272" s="2">
        <f t="shared" si="147"/>
        <v>0</v>
      </c>
      <c r="K272" s="2">
        <f t="shared" si="147"/>
        <v>0</v>
      </c>
      <c r="L272" s="2">
        <f t="shared" si="147"/>
        <v>6360.9</v>
      </c>
      <c r="M272" s="2">
        <f t="shared" si="147"/>
        <v>6360.9</v>
      </c>
      <c r="N272" s="2">
        <f t="shared" si="147"/>
        <v>0</v>
      </c>
      <c r="O272" s="2">
        <f t="shared" si="147"/>
        <v>0</v>
      </c>
      <c r="P272" s="2">
        <f t="shared" si="147"/>
        <v>0</v>
      </c>
      <c r="Q272" s="2">
        <f t="shared" si="147"/>
        <v>0</v>
      </c>
      <c r="R272" s="2">
        <f t="shared" si="147"/>
        <v>13.9</v>
      </c>
      <c r="S272" s="2">
        <f t="shared" si="147"/>
        <v>0</v>
      </c>
      <c r="T272" s="2">
        <f t="shared" si="147"/>
        <v>8398.7999999999993</v>
      </c>
      <c r="U272" s="2">
        <f t="shared" si="147"/>
        <v>8398.7999999999993</v>
      </c>
      <c r="V272" s="2">
        <f t="shared" si="147"/>
        <v>4223.1000000000004</v>
      </c>
      <c r="W272" s="2">
        <f t="shared" si="147"/>
        <v>4225.3999999999996</v>
      </c>
      <c r="X272" s="2">
        <f t="shared" si="147"/>
        <v>15658.5</v>
      </c>
      <c r="Y272" s="2">
        <f t="shared" si="147"/>
        <v>15624.7</v>
      </c>
      <c r="Z272" s="2">
        <f t="shared" si="147"/>
        <v>37799.5</v>
      </c>
      <c r="AA272" s="2">
        <f t="shared" si="147"/>
        <v>4506.8999999999996</v>
      </c>
      <c r="AB272" s="2">
        <f t="shared" si="147"/>
        <v>9.1999999999999993</v>
      </c>
      <c r="AC272" s="2">
        <f t="shared" si="147"/>
        <v>22656.7</v>
      </c>
      <c r="AD272" s="2">
        <f t="shared" si="147"/>
        <v>121998.70000000001</v>
      </c>
      <c r="AE272" s="2">
        <f t="shared" si="147"/>
        <v>0</v>
      </c>
      <c r="AF272" s="117" t="s">
        <v>139</v>
      </c>
      <c r="AG272" s="128" t="s">
        <v>140</v>
      </c>
      <c r="AH272" s="36"/>
      <c r="AI272" s="36"/>
    </row>
    <row r="273" spans="1:35" s="12" customFormat="1" ht="132.75" customHeight="1" x14ac:dyDescent="0.3">
      <c r="A273" s="3" t="s">
        <v>13</v>
      </c>
      <c r="B273" s="18">
        <f>H273+J273+L273+N273+P273+R273+T273+V273+X273+Z273+AB273+AD273</f>
        <v>104684.9</v>
      </c>
      <c r="C273" s="20">
        <f>L273+T273+V273+X273+Z273</f>
        <v>24704.2</v>
      </c>
      <c r="D273" s="18">
        <f>E273</f>
        <v>18842.7</v>
      </c>
      <c r="E273" s="20">
        <f>M273+O273+Q273+S273+U273+W273+Y273+AA273+AC273+AE273</f>
        <v>18842.7</v>
      </c>
      <c r="F273" s="21">
        <f t="shared" si="145"/>
        <v>17.999444045893917</v>
      </c>
      <c r="G273" s="21">
        <f t="shared" si="146"/>
        <v>76.273265274730619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14"/>
      <c r="U273" s="14"/>
      <c r="V273" s="2"/>
      <c r="W273" s="2"/>
      <c r="X273" s="2">
        <v>6404.2</v>
      </c>
      <c r="Y273" s="2">
        <v>6404.2</v>
      </c>
      <c r="Z273" s="2">
        <v>18300</v>
      </c>
      <c r="AA273" s="2"/>
      <c r="AB273" s="2"/>
      <c r="AC273" s="2">
        <v>12438.5</v>
      </c>
      <c r="AD273" s="2">
        <v>79980.7</v>
      </c>
      <c r="AE273" s="2"/>
      <c r="AF273" s="118"/>
      <c r="AG273" s="128"/>
      <c r="AH273" s="36"/>
      <c r="AI273" s="36"/>
    </row>
    <row r="274" spans="1:35" s="12" customFormat="1" ht="182.25" customHeight="1" x14ac:dyDescent="0.3">
      <c r="A274" s="3" t="s">
        <v>33</v>
      </c>
      <c r="B274" s="18">
        <f>H274+J274+L274+N274+P274+R274+T274+V274+X274+Z274+AB274+AD274</f>
        <v>16178.599999999999</v>
      </c>
      <c r="C274" s="20">
        <f>L274+T274+V274+X274+Z274+R274+AB274</f>
        <v>4801.2999999999993</v>
      </c>
      <c r="D274" s="18">
        <f>E274</f>
        <v>3719.7999999999997</v>
      </c>
      <c r="E274" s="20">
        <f>I274+K274+M274+O274+Q274+S274+U274+W274+Y274+AA274+AC274+AE274</f>
        <v>3719.7999999999997</v>
      </c>
      <c r="F274" s="21">
        <f t="shared" si="145"/>
        <v>22.992100676201897</v>
      </c>
      <c r="G274" s="21">
        <f t="shared" si="146"/>
        <v>77.474850561306312</v>
      </c>
      <c r="H274" s="2"/>
      <c r="I274" s="2"/>
      <c r="J274" s="2"/>
      <c r="K274" s="2"/>
      <c r="L274" s="2"/>
      <c r="M274" s="2"/>
      <c r="N274" s="2"/>
      <c r="O274" s="2"/>
      <c r="P274" s="2"/>
      <c r="Q274" s="14"/>
      <c r="R274" s="14">
        <v>13.9</v>
      </c>
      <c r="S274" s="14"/>
      <c r="T274" s="14"/>
      <c r="U274" s="14"/>
      <c r="V274" s="14">
        <v>1144.9000000000001</v>
      </c>
      <c r="W274" s="14">
        <v>1147.2</v>
      </c>
      <c r="X274" s="14">
        <v>33.799999999999997</v>
      </c>
      <c r="Y274" s="14"/>
      <c r="Z274" s="14">
        <v>3599.5</v>
      </c>
      <c r="AA274" s="14">
        <v>306.89999999999998</v>
      </c>
      <c r="AB274" s="14">
        <v>9.1999999999999993</v>
      </c>
      <c r="AC274" s="14">
        <v>2265.6999999999998</v>
      </c>
      <c r="AD274" s="14">
        <v>11377.3</v>
      </c>
      <c r="AE274" s="2"/>
      <c r="AF274" s="118"/>
      <c r="AG274" s="128"/>
      <c r="AH274" s="36"/>
      <c r="AI274" s="36"/>
    </row>
    <row r="275" spans="1:35" s="12" customFormat="1" ht="216.75" customHeight="1" x14ac:dyDescent="0.3">
      <c r="A275" s="83" t="s">
        <v>39</v>
      </c>
      <c r="B275" s="87">
        <f>H275+J275+L275+N275+P275+R275+T275+V275+X275+Z275+AB275+AD275</f>
        <v>15555.5</v>
      </c>
      <c r="C275" s="84">
        <f t="shared" ref="C275:C277" si="148">L275+T275+V275+X275+Z275</f>
        <v>4478.2</v>
      </c>
      <c r="D275" s="87">
        <f>E275</f>
        <v>3410.6</v>
      </c>
      <c r="E275" s="84">
        <f>I275+K275+M275+O275+Q275+S275+U275+W275+Y275+AA275+AC275+AE275</f>
        <v>3410.6</v>
      </c>
      <c r="F275" s="86">
        <f t="shared" si="145"/>
        <v>21.925364019157211</v>
      </c>
      <c r="G275" s="86">
        <f t="shared" si="146"/>
        <v>76.160064311553754</v>
      </c>
      <c r="H275" s="2"/>
      <c r="I275" s="2"/>
      <c r="J275" s="2"/>
      <c r="K275" s="2"/>
      <c r="L275" s="2"/>
      <c r="M275" s="2"/>
      <c r="N275" s="2"/>
      <c r="O275" s="2"/>
      <c r="P275" s="2"/>
      <c r="Q275" s="14"/>
      <c r="R275" s="14"/>
      <c r="S275" s="14"/>
      <c r="T275" s="14"/>
      <c r="U275" s="14"/>
      <c r="V275" s="14">
        <v>1144.9000000000001</v>
      </c>
      <c r="W275" s="14">
        <v>1144.9000000000001</v>
      </c>
      <c r="X275" s="14">
        <v>33.799999999999997</v>
      </c>
      <c r="Y275" s="14"/>
      <c r="Z275" s="14">
        <v>3299.5</v>
      </c>
      <c r="AA275" s="14"/>
      <c r="AB275" s="14"/>
      <c r="AC275" s="14">
        <v>2265.6999999999998</v>
      </c>
      <c r="AD275" s="14">
        <v>11077.3</v>
      </c>
      <c r="AE275" s="2"/>
      <c r="AF275" s="118"/>
      <c r="AG275" s="128"/>
      <c r="AH275" s="36"/>
      <c r="AI275" s="36"/>
    </row>
    <row r="276" spans="1:35" s="12" customFormat="1" ht="252.75" customHeight="1" x14ac:dyDescent="0.3">
      <c r="A276" s="88" t="s">
        <v>15</v>
      </c>
      <c r="B276" s="18">
        <f>H276+J276+L276+N276+P276+R276+T276+V276+X276+Z276+AB276+AD276</f>
        <v>35315.1</v>
      </c>
      <c r="C276" s="20">
        <f>L276+T276+V276+X276+Z276+AB276</f>
        <v>15600</v>
      </c>
      <c r="D276" s="18">
        <f>E276</f>
        <v>11852.5</v>
      </c>
      <c r="E276" s="20">
        <f>M276+O276+Q276+S276+U276+W276+Y276+AA276+AC276+AE276</f>
        <v>11852.5</v>
      </c>
      <c r="F276" s="21">
        <f t="shared" si="145"/>
        <v>33.562130646663896</v>
      </c>
      <c r="G276" s="21">
        <f t="shared" si="146"/>
        <v>75.977564102564102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>
        <v>3900</v>
      </c>
      <c r="Y276" s="2">
        <v>3900</v>
      </c>
      <c r="Z276" s="95">
        <v>11700</v>
      </c>
      <c r="AA276" s="2"/>
      <c r="AB276" s="95"/>
      <c r="AC276" s="2">
        <v>7952.5</v>
      </c>
      <c r="AD276" s="2">
        <v>19715.099999999999</v>
      </c>
      <c r="AE276" s="2"/>
      <c r="AF276" s="118"/>
      <c r="AG276" s="128"/>
      <c r="AH276" s="36"/>
      <c r="AI276" s="36"/>
    </row>
    <row r="277" spans="1:35" s="12" customFormat="1" ht="97.5" customHeight="1" x14ac:dyDescent="0.3">
      <c r="A277" s="3" t="s">
        <v>16</v>
      </c>
      <c r="B277" s="18">
        <f>H277+J277+L277+N277+P277+R277+T277+V277+X277+Z277+AB277+AD277</f>
        <v>38284</v>
      </c>
      <c r="C277" s="20">
        <f t="shared" si="148"/>
        <v>27358.399999999998</v>
      </c>
      <c r="D277" s="18">
        <f>E277</f>
        <v>27358.399999999998</v>
      </c>
      <c r="E277" s="20">
        <f>M277+O277+Q277+S277+U277+W277+Y277+AA277+AC277+AE277</f>
        <v>27358.399999999998</v>
      </c>
      <c r="F277" s="21">
        <f t="shared" si="145"/>
        <v>71.461707240622701</v>
      </c>
      <c r="G277" s="21">
        <f t="shared" si="146"/>
        <v>100</v>
      </c>
      <c r="H277" s="2"/>
      <c r="I277" s="2"/>
      <c r="J277" s="2"/>
      <c r="K277" s="2"/>
      <c r="L277" s="2">
        <v>6360.9</v>
      </c>
      <c r="M277" s="2">
        <v>6360.9</v>
      </c>
      <c r="N277" s="2"/>
      <c r="O277" s="2"/>
      <c r="P277" s="2"/>
      <c r="Q277" s="2"/>
      <c r="R277" s="2"/>
      <c r="S277" s="2"/>
      <c r="T277" s="2">
        <v>8398.7999999999993</v>
      </c>
      <c r="U277" s="2">
        <v>8398.7999999999993</v>
      </c>
      <c r="V277" s="2">
        <v>3078.2</v>
      </c>
      <c r="W277" s="2">
        <v>3078.2</v>
      </c>
      <c r="X277" s="2">
        <v>5320.5</v>
      </c>
      <c r="Y277" s="2">
        <v>5320.5</v>
      </c>
      <c r="Z277" s="2">
        <v>4200</v>
      </c>
      <c r="AA277" s="2">
        <v>4200</v>
      </c>
      <c r="AB277" s="2"/>
      <c r="AC277" s="2"/>
      <c r="AD277" s="2">
        <v>10925.6</v>
      </c>
      <c r="AE277" s="2"/>
      <c r="AF277" s="119"/>
      <c r="AG277" s="128"/>
      <c r="AH277" s="36"/>
      <c r="AI277" s="36"/>
    </row>
    <row r="278" spans="1:35" s="12" customFormat="1" ht="84.75" customHeight="1" x14ac:dyDescent="0.3">
      <c r="A278" s="3" t="s">
        <v>114</v>
      </c>
      <c r="B278" s="18"/>
      <c r="C278" s="18"/>
      <c r="D278" s="18"/>
      <c r="E278" s="18"/>
      <c r="F278" s="18"/>
      <c r="G278" s="1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125" t="s">
        <v>119</v>
      </c>
      <c r="AG278" s="36"/>
      <c r="AH278" s="36"/>
      <c r="AI278" s="36"/>
    </row>
    <row r="279" spans="1:35" s="12" customFormat="1" ht="51.75" customHeight="1" x14ac:dyDescent="0.3">
      <c r="A279" s="4" t="s">
        <v>17</v>
      </c>
      <c r="B279" s="2">
        <f>B280+B281+B283</f>
        <v>0</v>
      </c>
      <c r="C279" s="2">
        <f>C280+C281+C283+C290</f>
        <v>0</v>
      </c>
      <c r="D279" s="2">
        <f>D280+D281+D283+D290</f>
        <v>0</v>
      </c>
      <c r="E279" s="2">
        <f>E280+E281+E283+E290</f>
        <v>0</v>
      </c>
      <c r="F279" s="29" t="e">
        <f>E279/B279*100</f>
        <v>#DIV/0!</v>
      </c>
      <c r="G279" s="29" t="e">
        <f>E279/C279*100</f>
        <v>#DIV/0!</v>
      </c>
      <c r="H279" s="2">
        <f t="shared" ref="H279:AD279" si="149">H280+H281+H283</f>
        <v>0</v>
      </c>
      <c r="I279" s="2">
        <f t="shared" si="149"/>
        <v>0</v>
      </c>
      <c r="J279" s="2">
        <f t="shared" si="149"/>
        <v>0</v>
      </c>
      <c r="K279" s="2">
        <f t="shared" si="149"/>
        <v>0</v>
      </c>
      <c r="L279" s="2">
        <f t="shared" si="149"/>
        <v>0</v>
      </c>
      <c r="M279" s="2">
        <f t="shared" si="149"/>
        <v>0</v>
      </c>
      <c r="N279" s="2">
        <f t="shared" si="149"/>
        <v>0</v>
      </c>
      <c r="O279" s="2">
        <f t="shared" si="149"/>
        <v>0</v>
      </c>
      <c r="P279" s="2">
        <f t="shared" si="149"/>
        <v>0</v>
      </c>
      <c r="Q279" s="2">
        <f t="shared" si="149"/>
        <v>0</v>
      </c>
      <c r="R279" s="2">
        <f t="shared" si="149"/>
        <v>0</v>
      </c>
      <c r="S279" s="2">
        <f t="shared" si="149"/>
        <v>0</v>
      </c>
      <c r="T279" s="2">
        <f t="shared" si="149"/>
        <v>0</v>
      </c>
      <c r="U279" s="2">
        <f t="shared" si="149"/>
        <v>0</v>
      </c>
      <c r="V279" s="2">
        <f t="shared" si="149"/>
        <v>0</v>
      </c>
      <c r="W279" s="2">
        <f t="shared" si="149"/>
        <v>0</v>
      </c>
      <c r="X279" s="2">
        <f t="shared" si="149"/>
        <v>0</v>
      </c>
      <c r="Y279" s="2">
        <f t="shared" si="149"/>
        <v>0</v>
      </c>
      <c r="Z279" s="2">
        <f t="shared" si="149"/>
        <v>0</v>
      </c>
      <c r="AA279" s="2">
        <f t="shared" si="149"/>
        <v>0</v>
      </c>
      <c r="AB279" s="2">
        <f t="shared" si="149"/>
        <v>0</v>
      </c>
      <c r="AC279" s="2">
        <f t="shared" si="149"/>
        <v>0</v>
      </c>
      <c r="AD279" s="2">
        <f t="shared" si="149"/>
        <v>0</v>
      </c>
      <c r="AE279" s="2">
        <f>AE280+AE281+AE283+AE290</f>
        <v>0</v>
      </c>
      <c r="AF279" s="126"/>
      <c r="AG279" s="36"/>
      <c r="AH279" s="36"/>
      <c r="AI279" s="36"/>
    </row>
    <row r="280" spans="1:35" s="12" customFormat="1" ht="51.75" customHeight="1" x14ac:dyDescent="0.3">
      <c r="A280" s="64" t="s">
        <v>13</v>
      </c>
      <c r="B280" s="18">
        <f>H280+J280+L280+N280+P280+R280+T280+V280+X280+Z280+AB280+AD280</f>
        <v>0</v>
      </c>
      <c r="C280" s="20"/>
      <c r="D280" s="18"/>
      <c r="E280" s="20">
        <f>I280+K280+M280+O280+Q280+S280+U280+W280+Y280+AA280+AC280+AE280</f>
        <v>0</v>
      </c>
      <c r="F280" s="21" t="e">
        <f>E280/B280*100</f>
        <v>#DIV/0!</v>
      </c>
      <c r="G280" s="21" t="e">
        <f>E280/C280*100</f>
        <v>#DIV/0!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14"/>
      <c r="U280" s="14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126"/>
      <c r="AG280" s="36"/>
      <c r="AH280" s="36"/>
      <c r="AI280" s="36"/>
    </row>
    <row r="281" spans="1:35" s="12" customFormat="1" ht="51.75" customHeight="1" x14ac:dyDescent="0.3">
      <c r="A281" s="64" t="s">
        <v>39</v>
      </c>
      <c r="B281" s="18">
        <f>H281+J281+L281+N281+P281+R281+T281+V281+X281+Z281+AB281+AD281</f>
        <v>0</v>
      </c>
      <c r="C281" s="20"/>
      <c r="D281" s="18"/>
      <c r="E281" s="20">
        <f>I281+K281+M281+O281+Q281+S281+U281+W281+Y281+AA281+AC281+AE281</f>
        <v>0</v>
      </c>
      <c r="F281" s="21" t="e">
        <f>E281/B281*100</f>
        <v>#DIV/0!</v>
      </c>
      <c r="G281" s="21" t="e">
        <f>E281/C281*100</f>
        <v>#DIV/0!</v>
      </c>
      <c r="H281" s="2"/>
      <c r="I281" s="2"/>
      <c r="J281" s="2"/>
      <c r="K281" s="2"/>
      <c r="L281" s="2"/>
      <c r="M281" s="2"/>
      <c r="N281" s="2"/>
      <c r="O281" s="2"/>
      <c r="P281" s="2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2"/>
      <c r="AF281" s="126"/>
      <c r="AG281" s="36"/>
      <c r="AH281" s="36"/>
      <c r="AI281" s="36"/>
    </row>
    <row r="282" spans="1:35" s="12" customFormat="1" ht="51.75" customHeight="1" x14ac:dyDescent="0.3">
      <c r="A282" s="3" t="s">
        <v>15</v>
      </c>
      <c r="B282" s="19"/>
      <c r="C282" s="19"/>
      <c r="D282" s="19"/>
      <c r="E282" s="19"/>
      <c r="F282" s="19"/>
      <c r="G282" s="1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126"/>
      <c r="AG282" s="36"/>
      <c r="AH282" s="36"/>
      <c r="AI282" s="36"/>
    </row>
    <row r="283" spans="1:35" s="12" customFormat="1" ht="22.5" customHeight="1" x14ac:dyDescent="0.3">
      <c r="A283" s="3" t="s">
        <v>16</v>
      </c>
      <c r="B283" s="18">
        <f>H283+J283+L283+N283+P283+R283+T283+V283+X283+Z283+AB283+AD283</f>
        <v>0</v>
      </c>
      <c r="C283" s="20">
        <f>L283</f>
        <v>0</v>
      </c>
      <c r="D283" s="18">
        <f>E283</f>
        <v>0</v>
      </c>
      <c r="E283" s="20">
        <f>M283</f>
        <v>0</v>
      </c>
      <c r="F283" s="21" t="e">
        <f>E283/B283*100</f>
        <v>#DIV/0!</v>
      </c>
      <c r="G283" s="21" t="e">
        <f>E283/C283*100</f>
        <v>#DIV/0!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127"/>
      <c r="AG283" s="36"/>
      <c r="AH283" s="36"/>
      <c r="AI283" s="36"/>
    </row>
    <row r="284" spans="1:35" s="12" customFormat="1" ht="84" customHeight="1" x14ac:dyDescent="0.3">
      <c r="A284" s="3" t="s">
        <v>81</v>
      </c>
      <c r="B284" s="22"/>
      <c r="C284" s="22"/>
      <c r="D284" s="22"/>
      <c r="E284" s="22"/>
      <c r="F284" s="22"/>
      <c r="G284" s="2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101"/>
      <c r="AG284" s="36"/>
      <c r="AH284" s="36"/>
      <c r="AI284" s="36"/>
    </row>
    <row r="285" spans="1:35" s="12" customFormat="1" ht="18.75" customHeight="1" x14ac:dyDescent="0.3">
      <c r="A285" s="4" t="s">
        <v>17</v>
      </c>
      <c r="B285" s="2">
        <f>B286+B287+B289</f>
        <v>0</v>
      </c>
      <c r="C285" s="2">
        <f t="shared" ref="C285:G285" si="150">C286+C287+C289</f>
        <v>0</v>
      </c>
      <c r="D285" s="2">
        <f t="shared" si="150"/>
        <v>0</v>
      </c>
      <c r="E285" s="2">
        <f t="shared" si="150"/>
        <v>0</v>
      </c>
      <c r="F285" s="2">
        <f t="shared" si="150"/>
        <v>0</v>
      </c>
      <c r="G285" s="2">
        <f t="shared" si="150"/>
        <v>0</v>
      </c>
      <c r="H285" s="2"/>
      <c r="I285" s="2"/>
      <c r="J285" s="2">
        <f>J286+J287+J288+J289</f>
        <v>0</v>
      </c>
      <c r="K285" s="2">
        <f t="shared" ref="K285:AE285" si="151">K286+K287+K288+K289</f>
        <v>0</v>
      </c>
      <c r="L285" s="2">
        <f t="shared" si="151"/>
        <v>0</v>
      </c>
      <c r="M285" s="2">
        <f t="shared" si="151"/>
        <v>0</v>
      </c>
      <c r="N285" s="2">
        <f t="shared" si="151"/>
        <v>0</v>
      </c>
      <c r="O285" s="2">
        <f t="shared" si="151"/>
        <v>0</v>
      </c>
      <c r="P285" s="2">
        <f t="shared" si="151"/>
        <v>0</v>
      </c>
      <c r="Q285" s="2">
        <f t="shared" si="151"/>
        <v>0</v>
      </c>
      <c r="R285" s="2">
        <f t="shared" si="151"/>
        <v>0</v>
      </c>
      <c r="S285" s="2">
        <f t="shared" si="151"/>
        <v>0</v>
      </c>
      <c r="T285" s="2">
        <f t="shared" si="151"/>
        <v>0</v>
      </c>
      <c r="U285" s="2">
        <f t="shared" si="151"/>
        <v>0</v>
      </c>
      <c r="V285" s="2">
        <f t="shared" si="151"/>
        <v>0</v>
      </c>
      <c r="W285" s="2">
        <f t="shared" si="151"/>
        <v>0</v>
      </c>
      <c r="X285" s="2">
        <f t="shared" si="151"/>
        <v>0</v>
      </c>
      <c r="Y285" s="2">
        <f t="shared" si="151"/>
        <v>0</v>
      </c>
      <c r="Z285" s="2">
        <f t="shared" si="151"/>
        <v>0</v>
      </c>
      <c r="AA285" s="2">
        <f t="shared" si="151"/>
        <v>0</v>
      </c>
      <c r="AB285" s="2">
        <f t="shared" si="151"/>
        <v>0</v>
      </c>
      <c r="AC285" s="2">
        <f t="shared" si="151"/>
        <v>0</v>
      </c>
      <c r="AD285" s="2">
        <f t="shared" si="151"/>
        <v>0</v>
      </c>
      <c r="AE285" s="2">
        <f t="shared" si="151"/>
        <v>0</v>
      </c>
      <c r="AF285" s="102"/>
      <c r="AG285" s="36"/>
      <c r="AH285" s="36"/>
      <c r="AI285" s="36"/>
    </row>
    <row r="286" spans="1:35" s="12" customFormat="1" ht="18.75" x14ac:dyDescent="0.3">
      <c r="A286" s="3" t="s">
        <v>13</v>
      </c>
      <c r="B286" s="18">
        <f>H286+J286+L286+N286+P286+R286+T286+V286+X286+Z286+AB286+AD286</f>
        <v>0</v>
      </c>
      <c r="C286" s="20">
        <f>H286+J286</f>
        <v>0</v>
      </c>
      <c r="D286" s="18"/>
      <c r="E286" s="20">
        <f>I286+K286+M286+O286+Q286+S286+U286+W286+Y286+AA286+AC286+AE286</f>
        <v>0</v>
      </c>
      <c r="F286" s="21"/>
      <c r="G286" s="21"/>
      <c r="H286" s="2"/>
      <c r="I286" s="2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02"/>
      <c r="AG286" s="36"/>
      <c r="AH286" s="36"/>
      <c r="AI286" s="36"/>
    </row>
    <row r="287" spans="1:35" s="12" customFormat="1" ht="18.75" x14ac:dyDescent="0.3">
      <c r="A287" s="3" t="s">
        <v>14</v>
      </c>
      <c r="B287" s="18"/>
      <c r="C287" s="20"/>
      <c r="D287" s="18"/>
      <c r="E287" s="20"/>
      <c r="F287" s="21"/>
      <c r="G287" s="21"/>
      <c r="H287" s="2"/>
      <c r="I287" s="2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02"/>
      <c r="AG287" s="36"/>
      <c r="AH287" s="36"/>
      <c r="AI287" s="36"/>
    </row>
    <row r="288" spans="1:35" s="12" customFormat="1" ht="18.75" x14ac:dyDescent="0.3">
      <c r="A288" s="3" t="s">
        <v>15</v>
      </c>
      <c r="B288" s="18">
        <f>H288+J288+L288+N288+P288+R288+T288+V288+X288+Z288+AB288+AD288</f>
        <v>0</v>
      </c>
      <c r="C288" s="20">
        <f>H288+J288</f>
        <v>0</v>
      </c>
      <c r="D288" s="18"/>
      <c r="E288" s="20">
        <f>I288+K288+M288+O288+Q288+S288+U288+W288+Y288+AA288+AC288+AE288</f>
        <v>0</v>
      </c>
      <c r="F288" s="21"/>
      <c r="G288" s="2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102"/>
      <c r="AG288" s="36"/>
      <c r="AH288" s="36"/>
      <c r="AI288" s="36"/>
    </row>
    <row r="289" spans="1:35" s="12" customFormat="1" ht="19.5" customHeight="1" x14ac:dyDescent="0.3">
      <c r="A289" s="3" t="s">
        <v>16</v>
      </c>
      <c r="B289" s="19"/>
      <c r="C289" s="19"/>
      <c r="D289" s="19"/>
      <c r="E289" s="19"/>
      <c r="F289" s="19"/>
      <c r="G289" s="1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103"/>
      <c r="AG289" s="36"/>
      <c r="AH289" s="36"/>
      <c r="AI289" s="36"/>
    </row>
    <row r="290" spans="1:35" s="12" customFormat="1" ht="44.45" customHeight="1" x14ac:dyDescent="0.2">
      <c r="A290" s="40" t="s">
        <v>77</v>
      </c>
      <c r="B290" s="19"/>
      <c r="C290" s="18"/>
      <c r="D290" s="18"/>
      <c r="E290" s="19"/>
      <c r="F290" s="19"/>
      <c r="G290" s="1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7"/>
      <c r="AG290" s="36"/>
      <c r="AH290" s="36"/>
      <c r="AI290" s="36"/>
    </row>
    <row r="291" spans="1:35" s="12" customFormat="1" ht="18.75" x14ac:dyDescent="0.3">
      <c r="A291" s="4" t="s">
        <v>17</v>
      </c>
      <c r="B291" s="2">
        <f>B292+B293+B295+B296</f>
        <v>409525.69999999995</v>
      </c>
      <c r="C291" s="2">
        <f>C292+C293+C295+C296</f>
        <v>256971.5</v>
      </c>
      <c r="D291" s="2">
        <f t="shared" ref="D291" si="152">D292+D293+D295+D296</f>
        <v>238130.76</v>
      </c>
      <c r="E291" s="2">
        <f>E292+E293+E295+E296</f>
        <v>232039.66</v>
      </c>
      <c r="F291" s="29">
        <f>E291/B291*100</f>
        <v>56.660585648226721</v>
      </c>
      <c r="G291" s="29">
        <f>E291/C291*100</f>
        <v>90.297819018840613</v>
      </c>
      <c r="H291" s="2">
        <f t="shared" ref="H291:AE291" si="153">H292+H293+H295+H296</f>
        <v>17211.599999999999</v>
      </c>
      <c r="I291" s="2">
        <f t="shared" si="153"/>
        <v>8915.4</v>
      </c>
      <c r="J291" s="2">
        <f t="shared" si="153"/>
        <v>17172.099999999999</v>
      </c>
      <c r="K291" s="2">
        <f t="shared" si="153"/>
        <v>19315.8</v>
      </c>
      <c r="L291" s="2">
        <f t="shared" si="153"/>
        <v>23110.800000000003</v>
      </c>
      <c r="M291" s="2">
        <f t="shared" si="153"/>
        <v>28007.300000000003</v>
      </c>
      <c r="N291" s="2">
        <f t="shared" si="153"/>
        <v>18036.5</v>
      </c>
      <c r="O291" s="2">
        <f t="shared" si="153"/>
        <v>7008.7999999999993</v>
      </c>
      <c r="P291" s="2">
        <f t="shared" si="153"/>
        <v>18884.8</v>
      </c>
      <c r="Q291" s="2">
        <f t="shared" si="153"/>
        <v>17337.300000000003</v>
      </c>
      <c r="R291" s="2">
        <f t="shared" si="153"/>
        <v>13050.9</v>
      </c>
      <c r="S291" s="2">
        <f t="shared" si="153"/>
        <v>11482.8</v>
      </c>
      <c r="T291" s="2">
        <f t="shared" si="153"/>
        <v>36071.300000000003</v>
      </c>
      <c r="U291" s="2">
        <f t="shared" si="153"/>
        <v>25607.99</v>
      </c>
      <c r="V291" s="2">
        <f t="shared" si="153"/>
        <v>29000.000000000004</v>
      </c>
      <c r="W291" s="2">
        <f t="shared" si="153"/>
        <v>16963.7</v>
      </c>
      <c r="X291" s="2">
        <f t="shared" si="153"/>
        <v>27561.7</v>
      </c>
      <c r="Y291" s="2">
        <f t="shared" si="153"/>
        <v>42453.600000000006</v>
      </c>
      <c r="Z291" s="2">
        <f t="shared" si="153"/>
        <v>56633.599999999999</v>
      </c>
      <c r="AA291" s="2">
        <f t="shared" si="153"/>
        <v>33080.1</v>
      </c>
      <c r="AB291" s="2">
        <f t="shared" si="153"/>
        <v>14886</v>
      </c>
      <c r="AC291" s="2">
        <f t="shared" si="153"/>
        <v>35122.400000000001</v>
      </c>
      <c r="AD291" s="2">
        <f t="shared" si="153"/>
        <v>137906.4</v>
      </c>
      <c r="AE291" s="2">
        <f t="shared" si="153"/>
        <v>0</v>
      </c>
      <c r="AF291" s="27"/>
      <c r="AG291" s="36"/>
      <c r="AH291" s="36"/>
      <c r="AI291" s="36"/>
    </row>
    <row r="292" spans="1:35" s="12" customFormat="1" ht="18.75" x14ac:dyDescent="0.3">
      <c r="A292" s="3" t="s">
        <v>13</v>
      </c>
      <c r="B292" s="20">
        <f>H292+J292+L292+N292+P292+R292+T292+V292+X292+Z292+AB292+AD292</f>
        <v>160172.29999999999</v>
      </c>
      <c r="C292" s="14">
        <f t="shared" ref="C292:E296" si="154">C266+C248+C224</f>
        <v>74630</v>
      </c>
      <c r="D292" s="14">
        <f t="shared" si="154"/>
        <v>68768.5</v>
      </c>
      <c r="E292" s="14">
        <f t="shared" si="154"/>
        <v>62677.400000000009</v>
      </c>
      <c r="F292" s="21">
        <f>E292/B292*100</f>
        <v>39.131235550716333</v>
      </c>
      <c r="G292" s="21">
        <f>E292/C292*100</f>
        <v>83.984188664076115</v>
      </c>
      <c r="H292" s="14">
        <f>H266+H248+H224</f>
        <v>3948</v>
      </c>
      <c r="I292" s="14">
        <f t="shared" ref="I292:AE293" si="155">I266+I248+I224</f>
        <v>950.4</v>
      </c>
      <c r="J292" s="14">
        <f t="shared" si="155"/>
        <v>6026</v>
      </c>
      <c r="K292" s="14">
        <f t="shared" si="155"/>
        <v>9023.6</v>
      </c>
      <c r="L292" s="14">
        <f t="shared" si="155"/>
        <v>6032</v>
      </c>
      <c r="M292" s="14">
        <f t="shared" si="155"/>
        <v>6032</v>
      </c>
      <c r="N292" s="14">
        <f t="shared" si="155"/>
        <v>6246.8</v>
      </c>
      <c r="O292" s="14">
        <f t="shared" si="155"/>
        <v>1868.7</v>
      </c>
      <c r="P292" s="14">
        <f t="shared" si="155"/>
        <v>6068</v>
      </c>
      <c r="Q292" s="14">
        <f t="shared" si="155"/>
        <v>6647.6</v>
      </c>
      <c r="R292" s="14">
        <f t="shared" si="155"/>
        <v>3148</v>
      </c>
      <c r="S292" s="14">
        <f t="shared" si="155"/>
        <v>3650.2</v>
      </c>
      <c r="T292" s="14">
        <f t="shared" si="155"/>
        <v>0</v>
      </c>
      <c r="U292" s="14">
        <f t="shared" si="155"/>
        <v>0</v>
      </c>
      <c r="V292" s="14">
        <f t="shared" si="155"/>
        <v>0</v>
      </c>
      <c r="W292" s="14">
        <f t="shared" si="155"/>
        <v>0</v>
      </c>
      <c r="X292" s="14">
        <f t="shared" si="155"/>
        <v>10812.2</v>
      </c>
      <c r="Y292" s="14">
        <f t="shared" si="155"/>
        <v>9019.2999999999993</v>
      </c>
      <c r="Z292" s="14">
        <f t="shared" si="155"/>
        <v>26460</v>
      </c>
      <c r="AA292" s="14">
        <f t="shared" si="155"/>
        <v>7941.7</v>
      </c>
      <c r="AB292" s="14">
        <f t="shared" si="155"/>
        <v>5889</v>
      </c>
      <c r="AC292" s="14">
        <f t="shared" si="155"/>
        <v>17543.900000000001</v>
      </c>
      <c r="AD292" s="14">
        <f t="shared" si="155"/>
        <v>85542.3</v>
      </c>
      <c r="AE292" s="14">
        <f t="shared" si="155"/>
        <v>0</v>
      </c>
      <c r="AF292" s="27"/>
      <c r="AG292" s="36"/>
      <c r="AH292" s="36"/>
      <c r="AI292" s="36"/>
    </row>
    <row r="293" spans="1:35" s="12" customFormat="1" ht="18.75" x14ac:dyDescent="0.3">
      <c r="A293" s="3" t="s">
        <v>14</v>
      </c>
      <c r="B293" s="20">
        <f>H293+J293+L293+N293+P293+R293+T293+V293+X293+Z293+AB293+AD293</f>
        <v>175754.3</v>
      </c>
      <c r="C293" s="14">
        <f t="shared" si="154"/>
        <v>139383.1</v>
      </c>
      <c r="D293" s="14">
        <f t="shared" si="154"/>
        <v>130151.36000000002</v>
      </c>
      <c r="E293" s="14">
        <f t="shared" si="154"/>
        <v>130151.36000000002</v>
      </c>
      <c r="F293" s="21">
        <f>E293/B293*100</f>
        <v>74.053016057075155</v>
      </c>
      <c r="G293" s="21">
        <f>E293/C293*100</f>
        <v>93.376714967596513</v>
      </c>
      <c r="H293" s="14">
        <f>H267+H249+H225</f>
        <v>13263.6</v>
      </c>
      <c r="I293" s="14">
        <f t="shared" si="155"/>
        <v>7965</v>
      </c>
      <c r="J293" s="14">
        <f t="shared" si="155"/>
        <v>11146.099999999999</v>
      </c>
      <c r="K293" s="14">
        <f t="shared" si="155"/>
        <v>10292.199999999999</v>
      </c>
      <c r="L293" s="14">
        <f t="shared" si="155"/>
        <v>10717.9</v>
      </c>
      <c r="M293" s="14">
        <f t="shared" si="155"/>
        <v>15614.4</v>
      </c>
      <c r="N293" s="14">
        <f t="shared" si="155"/>
        <v>11789.7</v>
      </c>
      <c r="O293" s="14">
        <f t="shared" si="155"/>
        <v>5140.0999999999995</v>
      </c>
      <c r="P293" s="14">
        <f t="shared" si="155"/>
        <v>12816.8</v>
      </c>
      <c r="Q293" s="14">
        <f t="shared" si="155"/>
        <v>10689.7</v>
      </c>
      <c r="R293" s="14">
        <f t="shared" si="155"/>
        <v>9902.9</v>
      </c>
      <c r="S293" s="14">
        <f t="shared" si="155"/>
        <v>7832.6</v>
      </c>
      <c r="T293" s="14">
        <f t="shared" si="155"/>
        <v>27672.5</v>
      </c>
      <c r="U293" s="14">
        <f t="shared" si="155"/>
        <v>17209.190000000002</v>
      </c>
      <c r="V293" s="14">
        <f t="shared" si="155"/>
        <v>25921.800000000003</v>
      </c>
      <c r="W293" s="14">
        <f t="shared" si="155"/>
        <v>13885.500000000002</v>
      </c>
      <c r="X293" s="14">
        <f t="shared" si="155"/>
        <v>7529</v>
      </c>
      <c r="Y293" s="14">
        <f t="shared" si="155"/>
        <v>24213.800000000003</v>
      </c>
      <c r="Z293" s="14">
        <f t="shared" si="155"/>
        <v>14273.6</v>
      </c>
      <c r="AA293" s="14">
        <f t="shared" si="155"/>
        <v>20938.399999999998</v>
      </c>
      <c r="AB293" s="14">
        <f t="shared" si="155"/>
        <v>8997</v>
      </c>
      <c r="AC293" s="14">
        <f t="shared" si="155"/>
        <v>9626</v>
      </c>
      <c r="AD293" s="14">
        <f t="shared" si="155"/>
        <v>21723.399999999998</v>
      </c>
      <c r="AE293" s="14">
        <f t="shared" si="155"/>
        <v>0</v>
      </c>
      <c r="AF293" s="27"/>
      <c r="AG293" s="36"/>
      <c r="AH293" s="36"/>
      <c r="AI293" s="36"/>
    </row>
    <row r="294" spans="1:35" s="12" customFormat="1" ht="37.5" x14ac:dyDescent="0.3">
      <c r="A294" s="3" t="s">
        <v>39</v>
      </c>
      <c r="B294" s="20">
        <f t="shared" ref="B294:B296" si="156">H294+J294+L294+N294+P294+R294+T294+V294+X294+Z294+AB294+AD294</f>
        <v>15555.5</v>
      </c>
      <c r="C294" s="14">
        <f t="shared" si="154"/>
        <v>4478.2</v>
      </c>
      <c r="D294" s="14">
        <f t="shared" si="154"/>
        <v>3410.6</v>
      </c>
      <c r="E294" s="14">
        <f t="shared" si="154"/>
        <v>3410.6</v>
      </c>
      <c r="F294" s="21">
        <f t="shared" ref="F294:F296" si="157">E294/B294*100</f>
        <v>21.925364019157211</v>
      </c>
      <c r="G294" s="21">
        <f t="shared" ref="G294:G296" si="158">E294/C294*100</f>
        <v>76.160064311553754</v>
      </c>
      <c r="H294" s="14">
        <f>H268</f>
        <v>0</v>
      </c>
      <c r="I294" s="14">
        <f t="shared" ref="I294:AE295" si="159">I268</f>
        <v>0</v>
      </c>
      <c r="J294" s="14">
        <f t="shared" si="159"/>
        <v>0</v>
      </c>
      <c r="K294" s="14">
        <f t="shared" si="159"/>
        <v>0</v>
      </c>
      <c r="L294" s="14">
        <f t="shared" si="159"/>
        <v>0</v>
      </c>
      <c r="M294" s="14">
        <f t="shared" si="159"/>
        <v>0</v>
      </c>
      <c r="N294" s="14">
        <f t="shared" si="159"/>
        <v>0</v>
      </c>
      <c r="O294" s="14">
        <f t="shared" si="159"/>
        <v>0</v>
      </c>
      <c r="P294" s="14">
        <f t="shared" si="159"/>
        <v>0</v>
      </c>
      <c r="Q294" s="14">
        <f t="shared" si="159"/>
        <v>0</v>
      </c>
      <c r="R294" s="14">
        <f t="shared" si="159"/>
        <v>0</v>
      </c>
      <c r="S294" s="14">
        <f t="shared" si="159"/>
        <v>0</v>
      </c>
      <c r="T294" s="14">
        <f t="shared" si="159"/>
        <v>0</v>
      </c>
      <c r="U294" s="14">
        <f t="shared" si="159"/>
        <v>0</v>
      </c>
      <c r="V294" s="14">
        <f t="shared" si="159"/>
        <v>1144.9000000000001</v>
      </c>
      <c r="W294" s="14">
        <f t="shared" si="159"/>
        <v>1144.9000000000001</v>
      </c>
      <c r="X294" s="14">
        <f t="shared" si="159"/>
        <v>33.799999999999997</v>
      </c>
      <c r="Y294" s="14">
        <f t="shared" si="159"/>
        <v>0</v>
      </c>
      <c r="Z294" s="14">
        <f t="shared" si="159"/>
        <v>3299.5</v>
      </c>
      <c r="AA294" s="14">
        <f t="shared" si="159"/>
        <v>0</v>
      </c>
      <c r="AB294" s="14">
        <f t="shared" si="159"/>
        <v>0</v>
      </c>
      <c r="AC294" s="14">
        <f t="shared" si="159"/>
        <v>2265.6999999999998</v>
      </c>
      <c r="AD294" s="14">
        <f t="shared" si="159"/>
        <v>11077.3</v>
      </c>
      <c r="AE294" s="14">
        <f t="shared" si="159"/>
        <v>0</v>
      </c>
      <c r="AF294" s="27"/>
      <c r="AG294" s="36"/>
      <c r="AH294" s="36"/>
      <c r="AI294" s="36"/>
    </row>
    <row r="295" spans="1:35" s="12" customFormat="1" ht="18.75" x14ac:dyDescent="0.3">
      <c r="A295" s="3" t="s">
        <v>15</v>
      </c>
      <c r="B295" s="20">
        <f t="shared" si="156"/>
        <v>35315.1</v>
      </c>
      <c r="C295" s="14">
        <f t="shared" si="154"/>
        <v>15600</v>
      </c>
      <c r="D295" s="14">
        <f t="shared" si="154"/>
        <v>11852.5</v>
      </c>
      <c r="E295" s="14">
        <f t="shared" si="154"/>
        <v>11852.5</v>
      </c>
      <c r="F295" s="21">
        <f t="shared" si="157"/>
        <v>33.562130646663896</v>
      </c>
      <c r="G295" s="21">
        <f t="shared" si="158"/>
        <v>75.977564102564102</v>
      </c>
      <c r="H295" s="14">
        <f>H269</f>
        <v>0</v>
      </c>
      <c r="I295" s="14">
        <f t="shared" si="159"/>
        <v>0</v>
      </c>
      <c r="J295" s="14">
        <f t="shared" si="159"/>
        <v>0</v>
      </c>
      <c r="K295" s="14">
        <f t="shared" si="159"/>
        <v>0</v>
      </c>
      <c r="L295" s="14">
        <f t="shared" si="159"/>
        <v>0</v>
      </c>
      <c r="M295" s="14">
        <f t="shared" si="159"/>
        <v>0</v>
      </c>
      <c r="N295" s="14">
        <f t="shared" si="159"/>
        <v>0</v>
      </c>
      <c r="O295" s="14">
        <f t="shared" si="159"/>
        <v>0</v>
      </c>
      <c r="P295" s="14">
        <f t="shared" si="159"/>
        <v>0</v>
      </c>
      <c r="Q295" s="14">
        <f t="shared" si="159"/>
        <v>0</v>
      </c>
      <c r="R295" s="14">
        <f t="shared" si="159"/>
        <v>0</v>
      </c>
      <c r="S295" s="14">
        <f t="shared" si="159"/>
        <v>0</v>
      </c>
      <c r="T295" s="14">
        <f t="shared" si="159"/>
        <v>0</v>
      </c>
      <c r="U295" s="14">
        <f t="shared" si="159"/>
        <v>0</v>
      </c>
      <c r="V295" s="14">
        <f t="shared" si="159"/>
        <v>0</v>
      </c>
      <c r="W295" s="14">
        <f t="shared" si="159"/>
        <v>0</v>
      </c>
      <c r="X295" s="14">
        <f t="shared" si="159"/>
        <v>3900</v>
      </c>
      <c r="Y295" s="14">
        <f t="shared" si="159"/>
        <v>3900</v>
      </c>
      <c r="Z295" s="14">
        <f t="shared" si="159"/>
        <v>11700</v>
      </c>
      <c r="AA295" s="14">
        <f t="shared" si="159"/>
        <v>0</v>
      </c>
      <c r="AB295" s="14">
        <f t="shared" si="159"/>
        <v>0</v>
      </c>
      <c r="AC295" s="14">
        <f t="shared" si="159"/>
        <v>7952.5</v>
      </c>
      <c r="AD295" s="14">
        <f t="shared" si="159"/>
        <v>19715.099999999999</v>
      </c>
      <c r="AE295" s="14">
        <f t="shared" si="159"/>
        <v>0</v>
      </c>
      <c r="AF295" s="27"/>
      <c r="AG295" s="36"/>
      <c r="AH295" s="36"/>
      <c r="AI295" s="36"/>
    </row>
    <row r="296" spans="1:35" s="12" customFormat="1" ht="18.75" x14ac:dyDescent="0.3">
      <c r="A296" s="3" t="s">
        <v>16</v>
      </c>
      <c r="B296" s="20">
        <f t="shared" si="156"/>
        <v>38284</v>
      </c>
      <c r="C296" s="14">
        <f t="shared" si="154"/>
        <v>27358.399999999998</v>
      </c>
      <c r="D296" s="14">
        <f t="shared" si="154"/>
        <v>27358.399999999998</v>
      </c>
      <c r="E296" s="14">
        <f t="shared" si="154"/>
        <v>27358.399999999998</v>
      </c>
      <c r="F296" s="21">
        <f t="shared" si="157"/>
        <v>71.461707240622701</v>
      </c>
      <c r="G296" s="21">
        <f t="shared" si="158"/>
        <v>100</v>
      </c>
      <c r="H296" s="14">
        <f>H270+H251+H227</f>
        <v>0</v>
      </c>
      <c r="I296" s="14">
        <f t="shared" ref="I296:AE296" si="160">I270+I251+I227</f>
        <v>0</v>
      </c>
      <c r="J296" s="14">
        <f t="shared" si="160"/>
        <v>0</v>
      </c>
      <c r="K296" s="14">
        <f t="shared" si="160"/>
        <v>0</v>
      </c>
      <c r="L296" s="14">
        <f t="shared" si="160"/>
        <v>6360.9</v>
      </c>
      <c r="M296" s="14">
        <f t="shared" si="160"/>
        <v>6360.9</v>
      </c>
      <c r="N296" s="14">
        <f t="shared" si="160"/>
        <v>0</v>
      </c>
      <c r="O296" s="14">
        <f t="shared" si="160"/>
        <v>0</v>
      </c>
      <c r="P296" s="14">
        <f t="shared" si="160"/>
        <v>0</v>
      </c>
      <c r="Q296" s="14">
        <f t="shared" si="160"/>
        <v>0</v>
      </c>
      <c r="R296" s="14">
        <f t="shared" si="160"/>
        <v>0</v>
      </c>
      <c r="S296" s="14">
        <f t="shared" si="160"/>
        <v>0</v>
      </c>
      <c r="T296" s="14">
        <f t="shared" si="160"/>
        <v>8398.7999999999993</v>
      </c>
      <c r="U296" s="14">
        <f t="shared" si="160"/>
        <v>8398.7999999999993</v>
      </c>
      <c r="V296" s="14">
        <f t="shared" si="160"/>
        <v>3078.2</v>
      </c>
      <c r="W296" s="14">
        <f t="shared" si="160"/>
        <v>3078.2</v>
      </c>
      <c r="X296" s="14">
        <f t="shared" si="160"/>
        <v>5320.5</v>
      </c>
      <c r="Y296" s="14">
        <f t="shared" si="160"/>
        <v>5320.5</v>
      </c>
      <c r="Z296" s="14">
        <f t="shared" si="160"/>
        <v>4200</v>
      </c>
      <c r="AA296" s="14">
        <f t="shared" si="160"/>
        <v>4200</v>
      </c>
      <c r="AB296" s="14">
        <f t="shared" si="160"/>
        <v>0</v>
      </c>
      <c r="AC296" s="14">
        <f t="shared" si="160"/>
        <v>0</v>
      </c>
      <c r="AD296" s="14">
        <f t="shared" si="160"/>
        <v>10925.6</v>
      </c>
      <c r="AE296" s="14">
        <f t="shared" si="160"/>
        <v>0</v>
      </c>
      <c r="AF296" s="27"/>
      <c r="AG296" s="36"/>
      <c r="AH296" s="36"/>
      <c r="AI296" s="36"/>
    </row>
    <row r="297" spans="1:35" s="12" customFormat="1" ht="22.5" customHeight="1" x14ac:dyDescent="0.3">
      <c r="A297" s="3" t="s">
        <v>67</v>
      </c>
      <c r="B297" s="18"/>
      <c r="C297" s="20"/>
      <c r="D297" s="18"/>
      <c r="E297" s="20"/>
      <c r="F297" s="21"/>
      <c r="G297" s="2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80"/>
      <c r="AG297" s="36"/>
      <c r="AH297" s="36"/>
      <c r="AI297" s="36"/>
    </row>
    <row r="298" spans="1:35" s="12" customFormat="1" ht="21.6" customHeight="1" x14ac:dyDescent="0.3">
      <c r="A298" s="3" t="s">
        <v>66</v>
      </c>
      <c r="B298" s="18"/>
      <c r="C298" s="18"/>
      <c r="D298" s="18"/>
      <c r="E298" s="18"/>
      <c r="F298" s="18"/>
      <c r="G298" s="1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101"/>
      <c r="AG298" s="36"/>
      <c r="AH298" s="36"/>
      <c r="AI298" s="36"/>
    </row>
    <row r="299" spans="1:35" s="12" customFormat="1" ht="21" customHeight="1" x14ac:dyDescent="0.3">
      <c r="A299" s="4" t="s">
        <v>17</v>
      </c>
      <c r="B299" s="2">
        <f>B300+B301+B303</f>
        <v>69089.8</v>
      </c>
      <c r="C299" s="2">
        <f>C300+C301+C303+C324</f>
        <v>0</v>
      </c>
      <c r="D299" s="2">
        <f>D300+D301+D303+D324</f>
        <v>0</v>
      </c>
      <c r="E299" s="2">
        <f>E300+E301+E303+E324</f>
        <v>0</v>
      </c>
      <c r="F299" s="29">
        <f>E299/B299*100</f>
        <v>0</v>
      </c>
      <c r="G299" s="29" t="e">
        <f>E299/C299*100</f>
        <v>#DIV/0!</v>
      </c>
      <c r="H299" s="2">
        <f t="shared" ref="H299:AD299" si="161">H300+H301+H303</f>
        <v>0</v>
      </c>
      <c r="I299" s="2">
        <f t="shared" si="161"/>
        <v>0</v>
      </c>
      <c r="J299" s="2">
        <f t="shared" si="161"/>
        <v>0</v>
      </c>
      <c r="K299" s="2">
        <f t="shared" si="161"/>
        <v>0</v>
      </c>
      <c r="L299" s="2">
        <f t="shared" si="161"/>
        <v>0</v>
      </c>
      <c r="M299" s="2">
        <f t="shared" si="161"/>
        <v>0</v>
      </c>
      <c r="N299" s="2">
        <f t="shared" si="161"/>
        <v>0</v>
      </c>
      <c r="O299" s="2">
        <f t="shared" si="161"/>
        <v>0</v>
      </c>
      <c r="P299" s="2">
        <f t="shared" si="161"/>
        <v>0</v>
      </c>
      <c r="Q299" s="2">
        <f t="shared" si="161"/>
        <v>0</v>
      </c>
      <c r="R299" s="2">
        <f t="shared" si="161"/>
        <v>0</v>
      </c>
      <c r="S299" s="2">
        <f t="shared" si="161"/>
        <v>0</v>
      </c>
      <c r="T299" s="2">
        <f t="shared" si="161"/>
        <v>0</v>
      </c>
      <c r="U299" s="2">
        <f t="shared" si="161"/>
        <v>0</v>
      </c>
      <c r="V299" s="2">
        <f t="shared" si="161"/>
        <v>0</v>
      </c>
      <c r="W299" s="2">
        <f t="shared" si="161"/>
        <v>0</v>
      </c>
      <c r="X299" s="2">
        <f t="shared" si="161"/>
        <v>0</v>
      </c>
      <c r="Y299" s="2">
        <f t="shared" si="161"/>
        <v>0</v>
      </c>
      <c r="Z299" s="2">
        <f t="shared" si="161"/>
        <v>0</v>
      </c>
      <c r="AA299" s="2">
        <f t="shared" si="161"/>
        <v>0</v>
      </c>
      <c r="AB299" s="2">
        <f t="shared" si="161"/>
        <v>0</v>
      </c>
      <c r="AC299" s="2">
        <f t="shared" si="161"/>
        <v>0</v>
      </c>
      <c r="AD299" s="2">
        <f t="shared" si="161"/>
        <v>69089.8</v>
      </c>
      <c r="AE299" s="2">
        <f t="shared" ref="AE299" si="162">AE300+AE301+AE303+AE324</f>
        <v>0</v>
      </c>
      <c r="AF299" s="102"/>
      <c r="AG299" s="36"/>
      <c r="AH299" s="36"/>
      <c r="AI299" s="36"/>
    </row>
    <row r="300" spans="1:35" s="12" customFormat="1" ht="24.75" customHeight="1" x14ac:dyDescent="0.3">
      <c r="A300" s="3" t="s">
        <v>13</v>
      </c>
      <c r="B300" s="18">
        <f>H300+J300+L300+N300+P300+R300+T300+V300+X300+Z300+AB300+AD300</f>
        <v>62180.800000000003</v>
      </c>
      <c r="C300" s="20"/>
      <c r="D300" s="18"/>
      <c r="E300" s="20">
        <f>I300+K300+M300+O300+Q300+S300+U300+W300+Y300+AA300+AC300+AE300</f>
        <v>0</v>
      </c>
      <c r="F300" s="21">
        <f>E300/B300*100</f>
        <v>0</v>
      </c>
      <c r="G300" s="21" t="e">
        <f>E300/C300*100</f>
        <v>#DIV/0!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14"/>
      <c r="U300" s="14"/>
      <c r="V300" s="2"/>
      <c r="W300" s="2"/>
      <c r="X300" s="2"/>
      <c r="Y300" s="2"/>
      <c r="Z300" s="2"/>
      <c r="AA300" s="2"/>
      <c r="AB300" s="2"/>
      <c r="AC300" s="2"/>
      <c r="AD300" s="2">
        <v>62180.800000000003</v>
      </c>
      <c r="AE300" s="2"/>
      <c r="AF300" s="102"/>
      <c r="AG300" s="36"/>
      <c r="AH300" s="36"/>
      <c r="AI300" s="36"/>
    </row>
    <row r="301" spans="1:35" s="12" customFormat="1" ht="22.5" customHeight="1" x14ac:dyDescent="0.3">
      <c r="A301" s="3" t="s">
        <v>14</v>
      </c>
      <c r="B301" s="18">
        <f>H301+J301+L301+N301+P301+R301+T301+V301+X301+Z301+AB301+AD301</f>
        <v>6909</v>
      </c>
      <c r="C301" s="20"/>
      <c r="D301" s="18"/>
      <c r="E301" s="20">
        <f>I301+K301+M301+O301+Q301+S301+U301+W301+Y301+AA301+AC301+AE301</f>
        <v>0</v>
      </c>
      <c r="F301" s="21">
        <f>E301/B301*100</f>
        <v>0</v>
      </c>
      <c r="G301" s="21" t="e">
        <f>E301/C301*100</f>
        <v>#DIV/0!</v>
      </c>
      <c r="H301" s="2"/>
      <c r="I301" s="2"/>
      <c r="J301" s="2"/>
      <c r="K301" s="2"/>
      <c r="L301" s="2"/>
      <c r="M301" s="2"/>
      <c r="N301" s="2"/>
      <c r="O301" s="2"/>
      <c r="P301" s="2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>
        <v>6909</v>
      </c>
      <c r="AE301" s="2"/>
      <c r="AF301" s="102"/>
      <c r="AG301" s="36"/>
      <c r="AH301" s="36"/>
      <c r="AI301" s="36"/>
    </row>
    <row r="302" spans="1:35" s="12" customFormat="1" ht="26.25" customHeight="1" x14ac:dyDescent="0.3">
      <c r="A302" s="3" t="s">
        <v>15</v>
      </c>
      <c r="B302" s="19"/>
      <c r="C302" s="19"/>
      <c r="D302" s="19"/>
      <c r="E302" s="19"/>
      <c r="F302" s="19"/>
      <c r="G302" s="1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32"/>
      <c r="AG302" s="36"/>
      <c r="AH302" s="36"/>
      <c r="AI302" s="36"/>
    </row>
    <row r="303" spans="1:35" s="12" customFormat="1" ht="22.5" customHeight="1" x14ac:dyDescent="0.3">
      <c r="A303" s="3" t="s">
        <v>16</v>
      </c>
      <c r="B303" s="18"/>
      <c r="C303" s="20"/>
      <c r="D303" s="18"/>
      <c r="E303" s="20"/>
      <c r="F303" s="21"/>
      <c r="G303" s="2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32"/>
      <c r="AG303" s="36"/>
      <c r="AH303" s="36"/>
      <c r="AI303" s="36"/>
    </row>
    <row r="304" spans="1:35" s="12" customFormat="1" ht="19.5" customHeight="1" x14ac:dyDescent="0.3">
      <c r="A304" s="3"/>
      <c r="B304" s="19"/>
      <c r="C304" s="19"/>
      <c r="D304" s="19"/>
      <c r="E304" s="19"/>
      <c r="F304" s="19"/>
      <c r="G304" s="1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81"/>
      <c r="AG304" s="36"/>
      <c r="AH304" s="36"/>
      <c r="AI304" s="36"/>
    </row>
    <row r="305" spans="1:35" ht="32.25" customHeight="1" x14ac:dyDescent="0.3">
      <c r="A305" s="61" t="s">
        <v>18</v>
      </c>
      <c r="B305" s="17">
        <f>H305+J305+L305+N305+P305+R305+T305+V305+X305+Z305+AB305+AD305</f>
        <v>2564338.8000000003</v>
      </c>
      <c r="C305" s="2">
        <f>C220+C157+C143+C7</f>
        <v>2138177.7400000002</v>
      </c>
      <c r="D305" s="2">
        <f>D220+D157+D143+D7</f>
        <v>2142974.1799999997</v>
      </c>
      <c r="E305" s="2">
        <f>E220+E157+E143+E7</f>
        <v>2079994.5399999998</v>
      </c>
      <c r="F305" s="29">
        <f t="shared" ref="F305:F310" si="163">E305/B305*100</f>
        <v>81.112314020284671</v>
      </c>
      <c r="G305" s="29">
        <f t="shared" ref="G305:G310" si="164">E305/C305*100</f>
        <v>97.278841748675177</v>
      </c>
      <c r="H305" s="2">
        <f t="shared" ref="H305:AE305" si="165">H220+H157+H143+H7</f>
        <v>152927.99000000002</v>
      </c>
      <c r="I305" s="2">
        <f t="shared" si="165"/>
        <v>71842.850000000006</v>
      </c>
      <c r="J305" s="2">
        <f t="shared" si="165"/>
        <v>197932.63000000003</v>
      </c>
      <c r="K305" s="2">
        <f t="shared" si="165"/>
        <v>237978.48</v>
      </c>
      <c r="L305" s="2">
        <f t="shared" si="165"/>
        <v>217367.23</v>
      </c>
      <c r="M305" s="2">
        <f t="shared" si="165"/>
        <v>242233.29</v>
      </c>
      <c r="N305" s="2">
        <f t="shared" si="165"/>
        <v>215678.95</v>
      </c>
      <c r="O305" s="2">
        <f t="shared" si="165"/>
        <v>76380.2</v>
      </c>
      <c r="P305" s="2">
        <f t="shared" si="165"/>
        <v>360070.88</v>
      </c>
      <c r="Q305" s="2">
        <f t="shared" si="165"/>
        <v>236247.27</v>
      </c>
      <c r="R305" s="2">
        <f t="shared" si="165"/>
        <v>204980.67</v>
      </c>
      <c r="S305" s="2">
        <f t="shared" si="165"/>
        <v>314514.27</v>
      </c>
      <c r="T305" s="2">
        <f t="shared" si="165"/>
        <v>169423.49</v>
      </c>
      <c r="U305" s="2">
        <f t="shared" si="165"/>
        <v>194559.93</v>
      </c>
      <c r="V305" s="2">
        <f t="shared" si="165"/>
        <v>124164.01000000001</v>
      </c>
      <c r="W305" s="2">
        <f t="shared" si="165"/>
        <v>139186.13</v>
      </c>
      <c r="X305" s="2">
        <f t="shared" si="165"/>
        <v>174066.37</v>
      </c>
      <c r="Y305" s="2">
        <f t="shared" si="165"/>
        <v>259125.15000000002</v>
      </c>
      <c r="Z305" s="2">
        <f t="shared" si="165"/>
        <v>217509.1</v>
      </c>
      <c r="AA305" s="2">
        <f t="shared" si="165"/>
        <v>102680.1</v>
      </c>
      <c r="AB305" s="2">
        <f t="shared" si="165"/>
        <v>158249.10999999999</v>
      </c>
      <c r="AC305" s="2">
        <f t="shared" si="165"/>
        <v>218502.40000000002</v>
      </c>
      <c r="AD305" s="62">
        <f t="shared" si="165"/>
        <v>371968.37</v>
      </c>
      <c r="AE305" s="2">
        <f t="shared" si="165"/>
        <v>0</v>
      </c>
      <c r="AF305" s="32"/>
      <c r="AG305" s="36"/>
      <c r="AH305" s="36"/>
      <c r="AI305" s="36"/>
    </row>
    <row r="306" spans="1:35" s="12" customFormat="1" ht="18.75" x14ac:dyDescent="0.3">
      <c r="A306" s="4" t="s">
        <v>13</v>
      </c>
      <c r="B306" s="17">
        <f>H306+J306+L306+N306+P306+R306+T306+V306+X306+Z306+AB306+AD306</f>
        <v>1797122.58</v>
      </c>
      <c r="C306" s="2">
        <f>C266+C248+C224+C197+C179+C161+C147+C89+C65+C35+C11</f>
        <v>1510255.7800000003</v>
      </c>
      <c r="D306" s="2">
        <f>D266+D248+D224+D197+D179+D161+D147+D89+D65+D35+D11</f>
        <v>1501337.04</v>
      </c>
      <c r="E306" s="2">
        <f>E266+E248+E224+E197+E179+E161+E147+E89+E65+E35+E11</f>
        <v>1438357.4000000001</v>
      </c>
      <c r="F306" s="29">
        <f t="shared" si="163"/>
        <v>80.03668842667372</v>
      </c>
      <c r="G306" s="29">
        <f t="shared" si="164"/>
        <v>95.239324295120383</v>
      </c>
      <c r="H306" s="2">
        <f t="shared" ref="H306:AE306" si="166">H266+H248+H224+H197+H179+H161+H147+H89+H65+H35+H11</f>
        <v>93151</v>
      </c>
      <c r="I306" s="2">
        <f t="shared" si="166"/>
        <v>39990.9</v>
      </c>
      <c r="J306" s="2">
        <f t="shared" si="166"/>
        <v>135822.6</v>
      </c>
      <c r="K306" s="2">
        <f t="shared" si="166"/>
        <v>188265.30000000002</v>
      </c>
      <c r="L306" s="2">
        <f t="shared" si="166"/>
        <v>153313.29999999999</v>
      </c>
      <c r="M306" s="2">
        <f t="shared" si="166"/>
        <v>153103.5</v>
      </c>
      <c r="N306" s="2">
        <f t="shared" si="166"/>
        <v>143571.29999999999</v>
      </c>
      <c r="O306" s="2">
        <f t="shared" si="166"/>
        <v>47872</v>
      </c>
      <c r="P306" s="2">
        <f t="shared" si="166"/>
        <v>288470</v>
      </c>
      <c r="Q306" s="2">
        <f t="shared" si="166"/>
        <v>181668</v>
      </c>
      <c r="R306" s="2">
        <f t="shared" si="166"/>
        <v>156094.20000000001</v>
      </c>
      <c r="S306" s="2">
        <f t="shared" si="166"/>
        <v>247862.2</v>
      </c>
      <c r="T306" s="2">
        <f t="shared" si="166"/>
        <v>92965.08</v>
      </c>
      <c r="U306" s="2">
        <f t="shared" si="166"/>
        <v>120325.7</v>
      </c>
      <c r="V306" s="2">
        <f t="shared" si="166"/>
        <v>68093.900000000009</v>
      </c>
      <c r="W306" s="2">
        <f t="shared" si="166"/>
        <v>85475.9</v>
      </c>
      <c r="X306" s="2">
        <f t="shared" si="166"/>
        <v>113807.6</v>
      </c>
      <c r="Y306" s="2">
        <f t="shared" si="166"/>
        <v>171185</v>
      </c>
      <c r="Z306" s="2">
        <f t="shared" si="166"/>
        <v>149019.29999999999</v>
      </c>
      <c r="AA306" s="2">
        <f t="shared" si="166"/>
        <v>49283.199999999997</v>
      </c>
      <c r="AB306" s="2">
        <f t="shared" si="166"/>
        <v>115947.5</v>
      </c>
      <c r="AC306" s="2">
        <f t="shared" si="166"/>
        <v>153325.70000000001</v>
      </c>
      <c r="AD306" s="2">
        <f t="shared" si="166"/>
        <v>286866.8</v>
      </c>
      <c r="AE306" s="2">
        <f t="shared" si="166"/>
        <v>0</v>
      </c>
      <c r="AF306" s="32"/>
      <c r="AG306" s="36"/>
      <c r="AH306" s="36"/>
      <c r="AI306" s="36"/>
    </row>
    <row r="307" spans="1:35" s="12" customFormat="1" ht="18.75" x14ac:dyDescent="0.3">
      <c r="A307" s="4" t="s">
        <v>14</v>
      </c>
      <c r="B307" s="17">
        <f>H307+J307+L307+N307+P307+R307+T307+V307+X307+Z307+AB307+AD307</f>
        <v>676641.62</v>
      </c>
      <c r="C307" s="2">
        <f>C12+C36+C66+C90+C148+C162+C180+C198+C225+C249+C267</f>
        <v>568021.96</v>
      </c>
      <c r="D307" s="2">
        <f>D12+D36+D66+D90+D148+D162+D180+D198+D225+D249+D267</f>
        <v>587407.70000000007</v>
      </c>
      <c r="E307" s="2">
        <f>E12+E36+E66+E90+E148+E162+E180+E198+E225+E249+E267</f>
        <v>587407.70000000007</v>
      </c>
      <c r="F307" s="29">
        <f t="shared" si="163"/>
        <v>86.812233039995391</v>
      </c>
      <c r="G307" s="29">
        <f t="shared" si="164"/>
        <v>103.41285044683836</v>
      </c>
      <c r="H307" s="2">
        <f t="shared" ref="H307:AE307" si="167">H12+H36+H66+H90+H148+H162+H180+H198+H225+H249+H267</f>
        <v>59776.99</v>
      </c>
      <c r="I307" s="2">
        <f t="shared" si="167"/>
        <v>31851.950000000004</v>
      </c>
      <c r="J307" s="2">
        <f t="shared" si="167"/>
        <v>61701.13</v>
      </c>
      <c r="K307" s="2">
        <f t="shared" si="167"/>
        <v>49713.18</v>
      </c>
      <c r="L307" s="2">
        <f t="shared" si="167"/>
        <v>57143.03</v>
      </c>
      <c r="M307" s="2">
        <f t="shared" si="167"/>
        <v>81810.09</v>
      </c>
      <c r="N307" s="2">
        <f t="shared" si="167"/>
        <v>68823.05</v>
      </c>
      <c r="O307" s="2">
        <f t="shared" si="167"/>
        <v>25348.600000000002</v>
      </c>
      <c r="P307" s="2">
        <f t="shared" si="167"/>
        <v>68015.98</v>
      </c>
      <c r="Q307" s="2">
        <f t="shared" si="167"/>
        <v>50899.77</v>
      </c>
      <c r="R307" s="2">
        <f t="shared" si="167"/>
        <v>48886.47</v>
      </c>
      <c r="S307" s="2">
        <f t="shared" si="167"/>
        <v>66652.070000000007</v>
      </c>
      <c r="T307" s="2">
        <f t="shared" si="167"/>
        <v>67910.61</v>
      </c>
      <c r="U307" s="2">
        <f t="shared" si="167"/>
        <v>65828.39</v>
      </c>
      <c r="V307" s="2">
        <f t="shared" si="167"/>
        <v>51909.61</v>
      </c>
      <c r="W307" s="2">
        <f t="shared" si="167"/>
        <v>49709.429999999993</v>
      </c>
      <c r="X307" s="2">
        <f t="shared" si="167"/>
        <v>45032.37000000001</v>
      </c>
      <c r="Y307" s="2">
        <f t="shared" si="167"/>
        <v>73434.150000000009</v>
      </c>
      <c r="Z307" s="2">
        <f t="shared" si="167"/>
        <v>52013.799999999996</v>
      </c>
      <c r="AA307" s="2">
        <f t="shared" si="167"/>
        <v>48191.4</v>
      </c>
      <c r="AB307" s="2">
        <f t="shared" si="167"/>
        <v>41001.61</v>
      </c>
      <c r="AC307" s="2">
        <f t="shared" si="167"/>
        <v>57224.200000000004</v>
      </c>
      <c r="AD307" s="2">
        <f t="shared" si="167"/>
        <v>54426.97</v>
      </c>
      <c r="AE307" s="2">
        <f t="shared" si="167"/>
        <v>0</v>
      </c>
      <c r="AF307" s="32"/>
      <c r="AG307" s="36"/>
      <c r="AH307" s="36"/>
      <c r="AI307" s="36"/>
    </row>
    <row r="308" spans="1:35" s="12" customFormat="1" ht="37.5" x14ac:dyDescent="0.3">
      <c r="A308" s="4" t="s">
        <v>39</v>
      </c>
      <c r="B308" s="17">
        <f>B275+B91</f>
        <v>18373.5</v>
      </c>
      <c r="C308" s="17">
        <f>C275+C91</f>
        <v>7296.2</v>
      </c>
      <c r="D308" s="17">
        <f>D275+D91</f>
        <v>6228.5499999999993</v>
      </c>
      <c r="E308" s="17">
        <f>E275+E91</f>
        <v>6228.5499999999993</v>
      </c>
      <c r="F308" s="29">
        <f t="shared" si="163"/>
        <v>33.899638065692436</v>
      </c>
      <c r="G308" s="29">
        <f t="shared" si="164"/>
        <v>85.367040377182633</v>
      </c>
      <c r="H308" s="2">
        <f t="shared" ref="H308:AE308" si="168">H275+H91</f>
        <v>0</v>
      </c>
      <c r="I308" s="2">
        <f t="shared" si="168"/>
        <v>0</v>
      </c>
      <c r="J308" s="2">
        <f t="shared" si="168"/>
        <v>0</v>
      </c>
      <c r="K308" s="2">
        <f t="shared" si="168"/>
        <v>0</v>
      </c>
      <c r="L308" s="2">
        <f t="shared" si="168"/>
        <v>0</v>
      </c>
      <c r="M308" s="2">
        <f t="shared" si="168"/>
        <v>0</v>
      </c>
      <c r="N308" s="2">
        <f t="shared" si="168"/>
        <v>237</v>
      </c>
      <c r="O308" s="2">
        <f t="shared" si="168"/>
        <v>237</v>
      </c>
      <c r="P308" s="2">
        <f t="shared" si="168"/>
        <v>0</v>
      </c>
      <c r="Q308" s="2">
        <f t="shared" si="168"/>
        <v>0</v>
      </c>
      <c r="R308" s="2">
        <f t="shared" si="168"/>
        <v>1162.2</v>
      </c>
      <c r="S308" s="2">
        <f t="shared" si="168"/>
        <v>0</v>
      </c>
      <c r="T308" s="2">
        <f t="shared" si="168"/>
        <v>834.4</v>
      </c>
      <c r="U308" s="2">
        <f t="shared" si="168"/>
        <v>1105.05</v>
      </c>
      <c r="V308" s="2">
        <f t="shared" si="168"/>
        <v>1729.3000000000002</v>
      </c>
      <c r="W308" s="2">
        <f t="shared" si="168"/>
        <v>2541.6999999999998</v>
      </c>
      <c r="X308" s="2">
        <f t="shared" si="168"/>
        <v>33.799999999999997</v>
      </c>
      <c r="Y308" s="2">
        <f t="shared" si="168"/>
        <v>0</v>
      </c>
      <c r="Z308" s="2">
        <f t="shared" si="168"/>
        <v>3299.5</v>
      </c>
      <c r="AA308" s="2">
        <f t="shared" si="168"/>
        <v>0</v>
      </c>
      <c r="AB308" s="2">
        <f t="shared" si="168"/>
        <v>0</v>
      </c>
      <c r="AC308" s="2">
        <f t="shared" si="168"/>
        <v>2344.7999999999997</v>
      </c>
      <c r="AD308" s="2">
        <f t="shared" si="168"/>
        <v>11077.3</v>
      </c>
      <c r="AE308" s="2">
        <f t="shared" si="168"/>
        <v>0</v>
      </c>
      <c r="AF308" s="32"/>
      <c r="AG308" s="36"/>
      <c r="AH308" s="36"/>
      <c r="AI308" s="36"/>
    </row>
    <row r="309" spans="1:35" s="12" customFormat="1" ht="18.75" x14ac:dyDescent="0.3">
      <c r="A309" s="4" t="s">
        <v>15</v>
      </c>
      <c r="B309" s="17">
        <f>H309+J309+L309+N309+P309+R309+T309+V309+X309+Z309+AB309+AD309</f>
        <v>35315.1</v>
      </c>
      <c r="C309" s="2">
        <f>C276+C92+C79</f>
        <v>15600</v>
      </c>
      <c r="D309" s="2">
        <f>D276+D92+D79</f>
        <v>11852.5</v>
      </c>
      <c r="E309" s="2">
        <f>E276+E92+E79</f>
        <v>11852.5</v>
      </c>
      <c r="F309" s="29">
        <f t="shared" si="163"/>
        <v>33.562130646663896</v>
      </c>
      <c r="G309" s="29">
        <f t="shared" si="164"/>
        <v>75.977564102564102</v>
      </c>
      <c r="H309" s="2">
        <f>H276</f>
        <v>0</v>
      </c>
      <c r="I309" s="2">
        <f t="shared" ref="I309:AE309" si="169">I276</f>
        <v>0</v>
      </c>
      <c r="J309" s="2">
        <f t="shared" si="169"/>
        <v>0</v>
      </c>
      <c r="K309" s="2">
        <f t="shared" si="169"/>
        <v>0</v>
      </c>
      <c r="L309" s="2">
        <f t="shared" si="169"/>
        <v>0</v>
      </c>
      <c r="M309" s="2">
        <f t="shared" si="169"/>
        <v>0</v>
      </c>
      <c r="N309" s="2">
        <f t="shared" si="169"/>
        <v>0</v>
      </c>
      <c r="O309" s="2">
        <f t="shared" si="169"/>
        <v>0</v>
      </c>
      <c r="P309" s="2">
        <f t="shared" si="169"/>
        <v>0</v>
      </c>
      <c r="Q309" s="2">
        <f t="shared" si="169"/>
        <v>0</v>
      </c>
      <c r="R309" s="2">
        <f t="shared" si="169"/>
        <v>0</v>
      </c>
      <c r="S309" s="2">
        <f t="shared" si="169"/>
        <v>0</v>
      </c>
      <c r="T309" s="2">
        <f t="shared" si="169"/>
        <v>0</v>
      </c>
      <c r="U309" s="2">
        <f t="shared" si="169"/>
        <v>0</v>
      </c>
      <c r="V309" s="2">
        <f t="shared" si="169"/>
        <v>0</v>
      </c>
      <c r="W309" s="2">
        <f t="shared" si="169"/>
        <v>0</v>
      </c>
      <c r="X309" s="2">
        <f t="shared" si="169"/>
        <v>3900</v>
      </c>
      <c r="Y309" s="2">
        <f t="shared" si="169"/>
        <v>3900</v>
      </c>
      <c r="Z309" s="2">
        <f t="shared" si="169"/>
        <v>11700</v>
      </c>
      <c r="AA309" s="2">
        <f t="shared" si="169"/>
        <v>0</v>
      </c>
      <c r="AB309" s="2">
        <f t="shared" si="169"/>
        <v>0</v>
      </c>
      <c r="AC309" s="2">
        <f t="shared" si="169"/>
        <v>7952.5</v>
      </c>
      <c r="AD309" s="2">
        <f t="shared" si="169"/>
        <v>19715.099999999999</v>
      </c>
      <c r="AE309" s="2">
        <f t="shared" si="169"/>
        <v>0</v>
      </c>
      <c r="AF309" s="32"/>
      <c r="AG309" s="36"/>
      <c r="AH309" s="36"/>
      <c r="AI309" s="36"/>
    </row>
    <row r="310" spans="1:35" s="12" customFormat="1" ht="18.75" x14ac:dyDescent="0.3">
      <c r="A310" s="4" t="s">
        <v>16</v>
      </c>
      <c r="B310" s="63">
        <f>B277+B32+B20+B251+B74</f>
        <v>55259.5</v>
      </c>
      <c r="C310" s="63">
        <f>C277+C32+C20+C251+C74</f>
        <v>44300</v>
      </c>
      <c r="D310" s="63">
        <f>D277+D32+D20+D251+D74</f>
        <v>42376.94</v>
      </c>
      <c r="E310" s="63">
        <f>E277+E32+E20+E251+E74</f>
        <v>42376.94</v>
      </c>
      <c r="F310" s="29">
        <f t="shared" si="163"/>
        <v>76.687157864258637</v>
      </c>
      <c r="G310" s="29">
        <f t="shared" si="164"/>
        <v>95.659006772009036</v>
      </c>
      <c r="H310" s="63">
        <f t="shared" ref="H310:AE310" si="170">H277+H32+H20+H251+H74</f>
        <v>0</v>
      </c>
      <c r="I310" s="63">
        <f t="shared" si="170"/>
        <v>0</v>
      </c>
      <c r="J310" s="63">
        <f t="shared" si="170"/>
        <v>408.90000000000003</v>
      </c>
      <c r="K310" s="63">
        <f t="shared" si="170"/>
        <v>0</v>
      </c>
      <c r="L310" s="63">
        <f t="shared" si="170"/>
        <v>6910.9</v>
      </c>
      <c r="M310" s="63">
        <f t="shared" si="170"/>
        <v>7319.7</v>
      </c>
      <c r="N310" s="63">
        <f t="shared" si="170"/>
        <v>3284.6</v>
      </c>
      <c r="O310" s="63">
        <f t="shared" si="170"/>
        <v>3159.6</v>
      </c>
      <c r="P310" s="63">
        <f t="shared" si="170"/>
        <v>3584.9</v>
      </c>
      <c r="Q310" s="63">
        <f t="shared" si="170"/>
        <v>3679.5</v>
      </c>
      <c r="R310" s="63">
        <f t="shared" si="170"/>
        <v>0</v>
      </c>
      <c r="S310" s="63">
        <f t="shared" si="170"/>
        <v>0</v>
      </c>
      <c r="T310" s="63">
        <f t="shared" si="170"/>
        <v>8547.7999999999993</v>
      </c>
      <c r="U310" s="63">
        <f t="shared" si="170"/>
        <v>8405.84</v>
      </c>
      <c r="V310" s="63">
        <f t="shared" si="170"/>
        <v>4160.5</v>
      </c>
      <c r="W310" s="63">
        <f t="shared" si="170"/>
        <v>4000.7999999999997</v>
      </c>
      <c r="X310" s="63">
        <f t="shared" si="170"/>
        <v>11326.4</v>
      </c>
      <c r="Y310" s="63">
        <f t="shared" si="170"/>
        <v>10606</v>
      </c>
      <c r="Z310" s="63">
        <f t="shared" si="170"/>
        <v>4776</v>
      </c>
      <c r="AA310" s="63">
        <f t="shared" si="170"/>
        <v>5205.5</v>
      </c>
      <c r="AB310" s="63">
        <f t="shared" si="170"/>
        <v>1300</v>
      </c>
      <c r="AC310" s="63">
        <f t="shared" si="170"/>
        <v>0</v>
      </c>
      <c r="AD310" s="63">
        <f t="shared" si="170"/>
        <v>10959.5</v>
      </c>
      <c r="AE310" s="63">
        <f t="shared" si="170"/>
        <v>0</v>
      </c>
      <c r="AF310" s="32"/>
      <c r="AG310" s="36"/>
      <c r="AH310" s="36"/>
      <c r="AI310" s="36"/>
    </row>
    <row r="311" spans="1:35" s="12" customFormat="1" ht="30" customHeight="1" x14ac:dyDescent="0.3">
      <c r="A311" s="4" t="s">
        <v>71</v>
      </c>
      <c r="B311" s="17"/>
      <c r="C311" s="30"/>
      <c r="D311" s="17"/>
      <c r="E311" s="30"/>
      <c r="F311" s="29"/>
      <c r="G311" s="2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80"/>
      <c r="AG311" s="36"/>
      <c r="AH311" s="36"/>
      <c r="AI311" s="36"/>
    </row>
    <row r="312" spans="1:35" s="12" customFormat="1" ht="21" customHeight="1" x14ac:dyDescent="0.3">
      <c r="A312" s="4" t="s">
        <v>17</v>
      </c>
      <c r="B312" s="2">
        <f>B313+B314+B316</f>
        <v>128814.1</v>
      </c>
      <c r="C312" s="2">
        <f t="shared" ref="C312:D312" si="171">C313+C314+C316</f>
        <v>52669.5</v>
      </c>
      <c r="D312" s="2">
        <f t="shared" si="171"/>
        <v>48336.3</v>
      </c>
      <c r="E312" s="2">
        <f>E313+E314+E316+E318</f>
        <v>48336.299999999996</v>
      </c>
      <c r="F312" s="29">
        <f>E312/B312*100</f>
        <v>37.524075392367756</v>
      </c>
      <c r="G312" s="29">
        <f>E312/C312*100</f>
        <v>91.772847663258617</v>
      </c>
      <c r="H312" s="2">
        <f t="shared" ref="H312:AD312" si="172">H313+H314+H316</f>
        <v>5988.4000000000005</v>
      </c>
      <c r="I312" s="2">
        <f t="shared" si="172"/>
        <v>4004.2000000000003</v>
      </c>
      <c r="J312" s="2">
        <f t="shared" si="172"/>
        <v>6440.0999999999995</v>
      </c>
      <c r="K312" s="2">
        <f t="shared" si="172"/>
        <v>5936.5999999999995</v>
      </c>
      <c r="L312" s="2">
        <f t="shared" si="172"/>
        <v>6069.3000000000011</v>
      </c>
      <c r="M312" s="2">
        <f t="shared" si="172"/>
        <v>5932.1</v>
      </c>
      <c r="N312" s="2">
        <f t="shared" si="172"/>
        <v>6660.5</v>
      </c>
      <c r="O312" s="2">
        <f t="shared" si="172"/>
        <v>6146.7</v>
      </c>
      <c r="P312" s="2">
        <f t="shared" si="172"/>
        <v>7026.5</v>
      </c>
      <c r="Q312" s="2">
        <f t="shared" si="172"/>
        <v>6927</v>
      </c>
      <c r="R312" s="2">
        <f t="shared" si="172"/>
        <v>550.29999999999995</v>
      </c>
      <c r="S312" s="2">
        <f t="shared" si="172"/>
        <v>1641.6</v>
      </c>
      <c r="T312" s="2">
        <f t="shared" si="172"/>
        <v>308.3</v>
      </c>
      <c r="U312" s="2">
        <f t="shared" si="172"/>
        <v>308.3</v>
      </c>
      <c r="V312" s="2">
        <f t="shared" si="172"/>
        <v>261.5</v>
      </c>
      <c r="W312" s="2">
        <f t="shared" si="172"/>
        <v>811.6</v>
      </c>
      <c r="X312" s="2">
        <f t="shared" si="172"/>
        <v>6627.2999999999993</v>
      </c>
      <c r="Y312" s="2">
        <f t="shared" si="172"/>
        <v>3788.6</v>
      </c>
      <c r="Z312" s="2">
        <f t="shared" si="172"/>
        <v>6592.2</v>
      </c>
      <c r="AA312" s="2">
        <f t="shared" si="172"/>
        <v>7009</v>
      </c>
      <c r="AB312" s="2">
        <f t="shared" si="172"/>
        <v>6591.7999999999993</v>
      </c>
      <c r="AC312" s="2">
        <f t="shared" si="172"/>
        <v>5830.6</v>
      </c>
      <c r="AD312" s="2">
        <f t="shared" si="172"/>
        <v>75697.899999999994</v>
      </c>
      <c r="AE312" s="2">
        <f>AE313+AE314+AE316+AE318</f>
        <v>0</v>
      </c>
      <c r="AF312" s="102"/>
      <c r="AG312" s="36"/>
      <c r="AH312" s="36"/>
      <c r="AI312" s="36"/>
    </row>
    <row r="313" spans="1:35" s="12" customFormat="1" ht="23.45" customHeight="1" x14ac:dyDescent="0.3">
      <c r="A313" s="4" t="s">
        <v>13</v>
      </c>
      <c r="B313" s="17">
        <f>B300+B216+B139+B132+B126</f>
        <v>62180.800000000003</v>
      </c>
      <c r="C313" s="17">
        <f t="shared" ref="C313:D314" si="173">C300+C216+C139+C132+C126</f>
        <v>0</v>
      </c>
      <c r="D313" s="17">
        <f t="shared" si="173"/>
        <v>0</v>
      </c>
      <c r="E313" s="30">
        <f>I313+K313+M313+O313+Q313+S313+U313+W313+Y313+AA313+AC313+AE313</f>
        <v>0</v>
      </c>
      <c r="F313" s="29">
        <f>E313/B313*100</f>
        <v>0</v>
      </c>
      <c r="G313" s="29"/>
      <c r="H313" s="17">
        <f t="shared" ref="H313:AD314" si="174">H300+H216+H139+H132+H126</f>
        <v>0</v>
      </c>
      <c r="I313" s="17">
        <f t="shared" si="174"/>
        <v>0</v>
      </c>
      <c r="J313" s="17">
        <f t="shared" si="174"/>
        <v>0</v>
      </c>
      <c r="K313" s="17">
        <f t="shared" si="174"/>
        <v>0</v>
      </c>
      <c r="L313" s="17">
        <f t="shared" si="174"/>
        <v>0</v>
      </c>
      <c r="M313" s="17">
        <f t="shared" si="174"/>
        <v>0</v>
      </c>
      <c r="N313" s="17">
        <f t="shared" si="174"/>
        <v>0</v>
      </c>
      <c r="O313" s="17">
        <f t="shared" si="174"/>
        <v>0</v>
      </c>
      <c r="P313" s="17">
        <f t="shared" si="174"/>
        <v>0</v>
      </c>
      <c r="Q313" s="17">
        <f t="shared" si="174"/>
        <v>0</v>
      </c>
      <c r="R313" s="17">
        <f t="shared" si="174"/>
        <v>0</v>
      </c>
      <c r="S313" s="17">
        <f t="shared" si="174"/>
        <v>0</v>
      </c>
      <c r="T313" s="17">
        <f t="shared" si="174"/>
        <v>0</v>
      </c>
      <c r="U313" s="17">
        <f t="shared" si="174"/>
        <v>0</v>
      </c>
      <c r="V313" s="17">
        <f t="shared" si="174"/>
        <v>0</v>
      </c>
      <c r="W313" s="17">
        <f t="shared" si="174"/>
        <v>0</v>
      </c>
      <c r="X313" s="17">
        <f t="shared" si="174"/>
        <v>0</v>
      </c>
      <c r="Y313" s="17">
        <f t="shared" si="174"/>
        <v>0</v>
      </c>
      <c r="Z313" s="17">
        <f t="shared" si="174"/>
        <v>0</v>
      </c>
      <c r="AA313" s="17">
        <f t="shared" si="174"/>
        <v>0</v>
      </c>
      <c r="AB313" s="17">
        <f t="shared" si="174"/>
        <v>0</v>
      </c>
      <c r="AC313" s="17">
        <f t="shared" si="174"/>
        <v>0</v>
      </c>
      <c r="AD313" s="17">
        <f t="shared" si="174"/>
        <v>62180.800000000003</v>
      </c>
      <c r="AE313" s="2"/>
      <c r="AF313" s="102"/>
      <c r="AG313" s="36"/>
      <c r="AH313" s="36"/>
      <c r="AI313" s="36"/>
    </row>
    <row r="314" spans="1:35" s="12" customFormat="1" ht="22.15" customHeight="1" x14ac:dyDescent="0.3">
      <c r="A314" s="4" t="s">
        <v>14</v>
      </c>
      <c r="B314" s="17">
        <f>B301+B217+B140+B133+B127</f>
        <v>66633.3</v>
      </c>
      <c r="C314" s="17">
        <f t="shared" si="173"/>
        <v>52669.5</v>
      </c>
      <c r="D314" s="17">
        <f t="shared" si="173"/>
        <v>48336.3</v>
      </c>
      <c r="E314" s="30">
        <f>I314+K314+M314+O314+Q314+S314+U314+W314+Y314+AA314+AC314+AE314</f>
        <v>48336.299999999996</v>
      </c>
      <c r="F314" s="29">
        <f>E314/B314*100</f>
        <v>72.540756648702668</v>
      </c>
      <c r="G314" s="29">
        <f>E314/C314*100</f>
        <v>91.772847663258617</v>
      </c>
      <c r="H314" s="17">
        <f t="shared" si="174"/>
        <v>5988.4000000000005</v>
      </c>
      <c r="I314" s="17">
        <f t="shared" si="174"/>
        <v>4004.2000000000003</v>
      </c>
      <c r="J314" s="17">
        <f t="shared" si="174"/>
        <v>6440.0999999999995</v>
      </c>
      <c r="K314" s="17">
        <f t="shared" si="174"/>
        <v>5936.5999999999995</v>
      </c>
      <c r="L314" s="17">
        <f t="shared" si="174"/>
        <v>6069.3000000000011</v>
      </c>
      <c r="M314" s="17">
        <f t="shared" si="174"/>
        <v>5932.1</v>
      </c>
      <c r="N314" s="17">
        <f t="shared" si="174"/>
        <v>6660.5</v>
      </c>
      <c r="O314" s="17">
        <f t="shared" si="174"/>
        <v>6146.7</v>
      </c>
      <c r="P314" s="17">
        <f t="shared" si="174"/>
        <v>7026.5</v>
      </c>
      <c r="Q314" s="17">
        <f t="shared" si="174"/>
        <v>6927</v>
      </c>
      <c r="R314" s="17">
        <f t="shared" si="174"/>
        <v>550.29999999999995</v>
      </c>
      <c r="S314" s="17">
        <f t="shared" si="174"/>
        <v>1641.6</v>
      </c>
      <c r="T314" s="17">
        <f t="shared" si="174"/>
        <v>308.3</v>
      </c>
      <c r="U314" s="17">
        <f t="shared" si="174"/>
        <v>308.3</v>
      </c>
      <c r="V314" s="17">
        <f t="shared" si="174"/>
        <v>261.5</v>
      </c>
      <c r="W314" s="17">
        <f t="shared" si="174"/>
        <v>811.6</v>
      </c>
      <c r="X314" s="17">
        <f t="shared" si="174"/>
        <v>6627.2999999999993</v>
      </c>
      <c r="Y314" s="17">
        <f t="shared" si="174"/>
        <v>3788.6</v>
      </c>
      <c r="Z314" s="17">
        <f t="shared" si="174"/>
        <v>6592.2</v>
      </c>
      <c r="AA314" s="17">
        <f t="shared" si="174"/>
        <v>7009</v>
      </c>
      <c r="AB314" s="17">
        <f t="shared" si="174"/>
        <v>6591.7999999999993</v>
      </c>
      <c r="AC314" s="17">
        <f t="shared" si="174"/>
        <v>5830.6</v>
      </c>
      <c r="AD314" s="17">
        <f t="shared" si="174"/>
        <v>13517.099999999999</v>
      </c>
      <c r="AE314" s="2"/>
      <c r="AF314" s="102"/>
      <c r="AG314" s="36"/>
      <c r="AH314" s="36"/>
      <c r="AI314" s="36"/>
    </row>
    <row r="315" spans="1:35" s="12" customFormat="1" ht="24.6" customHeight="1" x14ac:dyDescent="0.3">
      <c r="A315" s="4" t="s">
        <v>15</v>
      </c>
      <c r="B315" s="58"/>
      <c r="C315" s="58"/>
      <c r="D315" s="58"/>
      <c r="E315" s="58"/>
      <c r="F315" s="58"/>
      <c r="G315" s="5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32"/>
      <c r="AG315" s="36"/>
      <c r="AH315" s="36"/>
      <c r="AI315" s="36"/>
    </row>
    <row r="316" spans="1:35" s="12" customFormat="1" ht="22.5" customHeight="1" x14ac:dyDescent="0.3">
      <c r="A316" s="4" t="s">
        <v>16</v>
      </c>
      <c r="B316" s="17"/>
      <c r="C316" s="30"/>
      <c r="D316" s="17"/>
      <c r="E316" s="30"/>
      <c r="F316" s="29"/>
      <c r="G316" s="2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32"/>
      <c r="AG316" s="36"/>
      <c r="AH316" s="36"/>
      <c r="AI316" s="36"/>
    </row>
    <row r="317" spans="1:35" s="12" customFormat="1" ht="33" customHeight="1" x14ac:dyDescent="0.3">
      <c r="A317" s="38"/>
      <c r="B317" s="41"/>
      <c r="C317" s="41"/>
      <c r="D317" s="41"/>
      <c r="E317" s="41"/>
      <c r="F317" s="42"/>
      <c r="G317" s="42"/>
      <c r="H317" s="41"/>
      <c r="I317" s="41"/>
      <c r="J317" s="41"/>
      <c r="K317" s="41"/>
      <c r="L317" s="41"/>
      <c r="M317" s="41"/>
      <c r="N317" s="41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37"/>
      <c r="AG317" s="36"/>
      <c r="AH317" s="36"/>
      <c r="AI317" s="36"/>
    </row>
    <row r="318" spans="1:35" ht="39" customHeight="1" x14ac:dyDescent="0.2">
      <c r="A318" s="124" t="s">
        <v>109</v>
      </c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F318" s="33"/>
    </row>
    <row r="319" spans="1:35" ht="19.5" customHeight="1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AF319" s="34"/>
    </row>
    <row r="320" spans="1:35" ht="24.75" customHeight="1" x14ac:dyDescent="0.2">
      <c r="A320" s="124" t="s">
        <v>65</v>
      </c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</row>
    <row r="321" spans="2:31" ht="19.5" customHeight="1" x14ac:dyDescent="0.2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</row>
    <row r="322" spans="2:31" ht="48.75" customHeight="1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31" ht="18.75" x14ac:dyDescent="0.2">
      <c r="B323" s="24"/>
      <c r="C323" s="24"/>
      <c r="D323" s="24"/>
      <c r="E323" s="24"/>
      <c r="F323" s="24"/>
      <c r="G323" s="24"/>
    </row>
  </sheetData>
  <mergeCells count="53">
    <mergeCell ref="AG272:AG277"/>
    <mergeCell ref="A1:O1"/>
    <mergeCell ref="AF312:AF314"/>
    <mergeCell ref="AF124:AF127"/>
    <mergeCell ref="AF130:AF133"/>
    <mergeCell ref="AF137:AF140"/>
    <mergeCell ref="AF214:AF217"/>
    <mergeCell ref="AF298:AF301"/>
    <mergeCell ref="AF39:AF44"/>
    <mergeCell ref="AF45:AF50"/>
    <mergeCell ref="AF51:AF56"/>
    <mergeCell ref="AF57:AF62"/>
    <mergeCell ref="AF27:AF32"/>
    <mergeCell ref="AF3:AF4"/>
    <mergeCell ref="AF21:AF24"/>
    <mergeCell ref="AF241:AF245"/>
    <mergeCell ref="AF165:AF170"/>
    <mergeCell ref="A320:AD320"/>
    <mergeCell ref="AF171:AF174"/>
    <mergeCell ref="AF183:AF188"/>
    <mergeCell ref="AF196:AF204"/>
    <mergeCell ref="AF235:AF239"/>
    <mergeCell ref="AF258:AF261"/>
    <mergeCell ref="AF284:AF289"/>
    <mergeCell ref="A318:AD318"/>
    <mergeCell ref="AF278:AF283"/>
    <mergeCell ref="AF272:AF277"/>
    <mergeCell ref="A2:N2"/>
    <mergeCell ref="V3:W3"/>
    <mergeCell ref="AB3:AC3"/>
    <mergeCell ref="AD3:AE3"/>
    <mergeCell ref="Z3:AA3"/>
    <mergeCell ref="L3:M3"/>
    <mergeCell ref="N3:O3"/>
    <mergeCell ref="P3:Q3"/>
    <mergeCell ref="R3:S3"/>
    <mergeCell ref="T3:U3"/>
    <mergeCell ref="AF112:AF116"/>
    <mergeCell ref="A144:AD144"/>
    <mergeCell ref="A158:AD158"/>
    <mergeCell ref="A221:AD221"/>
    <mergeCell ref="A3:A4"/>
    <mergeCell ref="B3:B4"/>
    <mergeCell ref="C3:C4"/>
    <mergeCell ref="D3:D4"/>
    <mergeCell ref="E3:E4"/>
    <mergeCell ref="F3:G3"/>
    <mergeCell ref="H3:I3"/>
    <mergeCell ref="J3:K3"/>
    <mergeCell ref="AF94:AF100"/>
    <mergeCell ref="AF63:AF73"/>
    <mergeCell ref="X3:Y3"/>
    <mergeCell ref="A8:AD8"/>
  </mergeCells>
  <printOptions horizontalCentered="1"/>
  <pageMargins left="0" right="0" top="0.19685039370078741" bottom="0.19685039370078741" header="0" footer="0"/>
  <pageSetup paperSize="9" scale="41" fitToHeight="0" orientation="landscape" r:id="rId1"/>
  <headerFooter alignWithMargins="0"/>
  <rowBreaks count="3" manualBreakCount="3">
    <brk id="39" max="32" man="1"/>
    <brk id="155" max="32" man="1"/>
    <brk id="199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opLeftCell="A13" zoomScale="75" zoomScaleNormal="75" workbookViewId="0">
      <selection activeCell="D4" sqref="D3:D4"/>
    </sheetView>
  </sheetViews>
  <sheetFormatPr defaultRowHeight="12.75" x14ac:dyDescent="0.2"/>
  <cols>
    <col min="1" max="1" width="9.140625" style="77"/>
    <col min="2" max="2" width="30.42578125" style="77" customWidth="1"/>
    <col min="3" max="3" width="18.5703125" style="77" customWidth="1"/>
    <col min="4" max="4" width="25.140625" style="77" customWidth="1"/>
    <col min="5" max="5" width="19.28515625" style="77" customWidth="1"/>
    <col min="6" max="6" width="18" style="77" customWidth="1"/>
    <col min="7" max="7" width="11" style="77" customWidth="1"/>
    <col min="8" max="8" width="14" style="77" customWidth="1"/>
    <col min="9" max="9" width="11.28515625" style="77" customWidth="1"/>
    <col min="10" max="10" width="11.85546875" style="77" customWidth="1"/>
    <col min="11" max="15" width="9.140625" style="77"/>
    <col min="16" max="16" width="56.28515625" style="77" customWidth="1"/>
    <col min="17" max="17" width="63" style="77" customWidth="1"/>
    <col min="18" max="16384" width="9.140625" style="77"/>
  </cols>
  <sheetData>
    <row r="1" spans="1:21" s="68" customFormat="1" ht="25.15" customHeight="1" x14ac:dyDescent="0.35">
      <c r="A1" s="155" t="s">
        <v>93</v>
      </c>
      <c r="B1" s="157" t="s">
        <v>94</v>
      </c>
      <c r="C1" s="157" t="s">
        <v>95</v>
      </c>
      <c r="D1" s="159" t="s">
        <v>123</v>
      </c>
      <c r="E1" s="159"/>
      <c r="F1" s="159"/>
      <c r="G1" s="159"/>
      <c r="H1" s="159"/>
      <c r="I1" s="159"/>
      <c r="J1" s="65"/>
      <c r="K1" s="160" t="s">
        <v>96</v>
      </c>
      <c r="L1" s="160"/>
      <c r="M1" s="160"/>
      <c r="N1" s="160"/>
      <c r="O1" s="160"/>
      <c r="P1" s="160"/>
      <c r="Q1" s="66"/>
      <c r="R1" s="67"/>
      <c r="S1" s="67"/>
      <c r="T1" s="67"/>
      <c r="U1" s="67"/>
    </row>
    <row r="2" spans="1:21" s="68" customFormat="1" ht="117.75" customHeight="1" x14ac:dyDescent="0.35">
      <c r="A2" s="155"/>
      <c r="B2" s="158"/>
      <c r="C2" s="157"/>
      <c r="D2" s="69" t="s">
        <v>97</v>
      </c>
      <c r="E2" s="69" t="s">
        <v>124</v>
      </c>
      <c r="F2" s="69" t="s">
        <v>98</v>
      </c>
      <c r="G2" s="69" t="s">
        <v>99</v>
      </c>
      <c r="H2" s="69" t="s">
        <v>125</v>
      </c>
      <c r="I2" s="69" t="s">
        <v>100</v>
      </c>
      <c r="J2" s="69" t="s">
        <v>126</v>
      </c>
      <c r="K2" s="160"/>
      <c r="L2" s="160"/>
      <c r="M2" s="160"/>
      <c r="N2" s="160"/>
      <c r="O2" s="160"/>
      <c r="P2" s="160"/>
      <c r="Q2" s="66"/>
      <c r="R2" s="67"/>
      <c r="S2" s="67"/>
      <c r="T2" s="67"/>
      <c r="U2" s="67"/>
    </row>
    <row r="3" spans="1:21" s="68" customFormat="1" ht="39.75" customHeight="1" x14ac:dyDescent="0.35">
      <c r="A3" s="154" t="s">
        <v>87</v>
      </c>
      <c r="B3" s="155" t="s">
        <v>88</v>
      </c>
      <c r="C3" s="70" t="s">
        <v>15</v>
      </c>
      <c r="D3" s="46">
        <f>D13</f>
        <v>35315.1</v>
      </c>
      <c r="E3" s="46">
        <f t="shared" ref="E3:F3" si="0">E13</f>
        <v>3900</v>
      </c>
      <c r="F3" s="46">
        <f t="shared" si="0"/>
        <v>3900</v>
      </c>
      <c r="G3" s="47">
        <f>IFERROR(0,F3/#REF!*100)</f>
        <v>0</v>
      </c>
      <c r="H3" s="46">
        <f>H13</f>
        <v>3900</v>
      </c>
      <c r="I3" s="48">
        <f t="shared" ref="I3:I6" si="1">IFERROR(H3/F3*100,0)</f>
        <v>100</v>
      </c>
      <c r="J3" s="48">
        <f t="shared" ref="J3:J7" si="2">IFERROR(H3/E3*100,0)</f>
        <v>100</v>
      </c>
      <c r="K3" s="156"/>
      <c r="L3" s="156"/>
      <c r="M3" s="156"/>
      <c r="N3" s="156"/>
      <c r="O3" s="156"/>
      <c r="P3" s="156"/>
      <c r="Q3" s="71"/>
      <c r="R3" s="67"/>
      <c r="S3" s="67"/>
      <c r="T3" s="67"/>
      <c r="U3" s="67"/>
    </row>
    <row r="4" spans="1:21" s="68" customFormat="1" ht="66" customHeight="1" x14ac:dyDescent="0.35">
      <c r="A4" s="154"/>
      <c r="B4" s="155"/>
      <c r="C4" s="70" t="s">
        <v>13</v>
      </c>
      <c r="D4" s="46">
        <f>D10+D14+D17</f>
        <v>123951.09999999999</v>
      </c>
      <c r="E4" s="46">
        <f t="shared" ref="E4:F4" si="3">E10+E14+E17</f>
        <v>42536</v>
      </c>
      <c r="F4" s="46">
        <f t="shared" si="3"/>
        <v>23982.6</v>
      </c>
      <c r="G4" s="48">
        <f>F4/D4*100</f>
        <v>19.348436601208057</v>
      </c>
      <c r="H4" s="46">
        <f>H10+H14+H17</f>
        <v>23982.6</v>
      </c>
      <c r="I4" s="48">
        <f>IFERROR(H4/F4*100,0)</f>
        <v>100</v>
      </c>
      <c r="J4" s="48">
        <f>IFERROR(H4/E4*100,0)</f>
        <v>56.381888282866278</v>
      </c>
      <c r="K4" s="156"/>
      <c r="L4" s="156"/>
      <c r="M4" s="156"/>
      <c r="N4" s="156"/>
      <c r="O4" s="156"/>
      <c r="P4" s="156"/>
      <c r="Q4" s="71"/>
      <c r="R4" s="67"/>
      <c r="S4" s="67"/>
      <c r="T4" s="67"/>
      <c r="U4" s="67"/>
    </row>
    <row r="5" spans="1:21" s="68" customFormat="1" ht="60" customHeight="1" x14ac:dyDescent="0.35">
      <c r="A5" s="154"/>
      <c r="B5" s="155"/>
      <c r="C5" s="70" t="s">
        <v>89</v>
      </c>
      <c r="D5" s="46">
        <f>D11+D15+D18</f>
        <v>19300.400000000001</v>
      </c>
      <c r="E5" s="46">
        <f t="shared" ref="E5:F5" si="4">E11+E15+E18</f>
        <v>7569.1</v>
      </c>
      <c r="F5" s="46">
        <f t="shared" si="4"/>
        <v>3883.8</v>
      </c>
      <c r="G5" s="48">
        <f>F5/D5*100</f>
        <v>20.122899007274462</v>
      </c>
      <c r="H5" s="46">
        <f>H11+H15+H18</f>
        <v>3883.8</v>
      </c>
      <c r="I5" s="48">
        <f t="shared" si="1"/>
        <v>100</v>
      </c>
      <c r="J5" s="48">
        <f t="shared" si="2"/>
        <v>51.311252328546331</v>
      </c>
      <c r="K5" s="156"/>
      <c r="L5" s="156"/>
      <c r="M5" s="156"/>
      <c r="N5" s="156"/>
      <c r="O5" s="156"/>
      <c r="P5" s="156"/>
      <c r="Q5" s="71"/>
      <c r="R5" s="67"/>
      <c r="S5" s="67"/>
      <c r="T5" s="67"/>
      <c r="U5" s="67"/>
    </row>
    <row r="6" spans="1:21" s="68" customFormat="1" ht="45" customHeight="1" x14ac:dyDescent="0.35">
      <c r="A6" s="154"/>
      <c r="B6" s="155"/>
      <c r="C6" s="72" t="s">
        <v>16</v>
      </c>
      <c r="D6" s="46">
        <v>0</v>
      </c>
      <c r="E6" s="46">
        <v>0</v>
      </c>
      <c r="F6" s="46">
        <v>0</v>
      </c>
      <c r="G6" s="48">
        <v>0</v>
      </c>
      <c r="H6" s="46">
        <v>0</v>
      </c>
      <c r="I6" s="48">
        <f t="shared" si="1"/>
        <v>0</v>
      </c>
      <c r="J6" s="48">
        <f t="shared" si="2"/>
        <v>0</v>
      </c>
      <c r="K6" s="156"/>
      <c r="L6" s="156"/>
      <c r="M6" s="156"/>
      <c r="N6" s="156"/>
      <c r="O6" s="156"/>
      <c r="P6" s="156"/>
      <c r="Q6" s="71"/>
      <c r="R6" s="67"/>
      <c r="S6" s="67"/>
      <c r="T6" s="67"/>
      <c r="U6" s="67"/>
    </row>
    <row r="7" spans="1:21" s="68" customFormat="1" ht="36.75" customHeight="1" x14ac:dyDescent="0.35">
      <c r="A7" s="154"/>
      <c r="B7" s="155"/>
      <c r="C7" s="73" t="s">
        <v>90</v>
      </c>
      <c r="D7" s="74">
        <f>D3+D4+D5+D6</f>
        <v>178566.59999999998</v>
      </c>
      <c r="E7" s="74">
        <f>E3+E4+E5+E6</f>
        <v>54005.1</v>
      </c>
      <c r="F7" s="74">
        <f>F3+F4+F5+F6</f>
        <v>31766.399999999998</v>
      </c>
      <c r="G7" s="75">
        <f>F7/D7*100</f>
        <v>17.78966503254248</v>
      </c>
      <c r="H7" s="74">
        <f>H3+H4+H5+H6</f>
        <v>31766.399999999998</v>
      </c>
      <c r="I7" s="74">
        <f>IFERROR(H7/F7*100,0)</f>
        <v>100</v>
      </c>
      <c r="J7" s="74">
        <f t="shared" si="2"/>
        <v>58.821111339484602</v>
      </c>
      <c r="K7" s="156"/>
      <c r="L7" s="156"/>
      <c r="M7" s="156"/>
      <c r="N7" s="156"/>
      <c r="O7" s="156"/>
      <c r="P7" s="156"/>
      <c r="Q7" s="71"/>
      <c r="R7" s="67"/>
      <c r="S7" s="67"/>
      <c r="T7" s="67"/>
      <c r="U7" s="67"/>
    </row>
    <row r="8" spans="1:21" s="68" customFormat="1" ht="33.75" customHeight="1" x14ac:dyDescent="0.35">
      <c r="A8" s="154"/>
      <c r="B8" s="155"/>
      <c r="C8" s="76" t="s">
        <v>91</v>
      </c>
      <c r="D8" s="46">
        <v>0</v>
      </c>
      <c r="E8" s="46">
        <v>0</v>
      </c>
      <c r="F8" s="46">
        <v>0</v>
      </c>
      <c r="G8" s="48">
        <v>0</v>
      </c>
      <c r="H8" s="46">
        <v>0</v>
      </c>
      <c r="I8" s="48">
        <v>0</v>
      </c>
      <c r="J8" s="74">
        <v>0</v>
      </c>
      <c r="K8" s="156"/>
      <c r="L8" s="156"/>
      <c r="M8" s="156"/>
      <c r="N8" s="156"/>
      <c r="O8" s="156"/>
      <c r="P8" s="156"/>
      <c r="Q8" s="71"/>
      <c r="R8" s="67"/>
      <c r="S8" s="67"/>
      <c r="T8" s="67"/>
      <c r="U8" s="67"/>
    </row>
    <row r="9" spans="1:21" ht="21.75" customHeight="1" x14ac:dyDescent="0.3">
      <c r="C9" s="78" t="s">
        <v>92</v>
      </c>
    </row>
    <row r="10" spans="1:21" s="68" customFormat="1" ht="198" customHeight="1" x14ac:dyDescent="0.35">
      <c r="A10" s="79"/>
      <c r="B10" s="145" t="s">
        <v>101</v>
      </c>
      <c r="C10" s="70" t="s">
        <v>13</v>
      </c>
      <c r="D10" s="46">
        <v>19266.2</v>
      </c>
      <c r="E10" s="46">
        <v>17831.8</v>
      </c>
      <c r="F10" s="46">
        <v>17303.3</v>
      </c>
      <c r="G10" s="48">
        <f>F10/D10*100</f>
        <v>89.811690940611015</v>
      </c>
      <c r="H10" s="46">
        <v>17303.3</v>
      </c>
      <c r="I10" s="48">
        <f>IFERROR(H10/F10*100,0)</f>
        <v>100</v>
      </c>
      <c r="J10" s="48">
        <f>IFERROR(H10/E10*100,0)</f>
        <v>97.03619376619298</v>
      </c>
      <c r="K10" s="142" t="s">
        <v>127</v>
      </c>
      <c r="L10" s="143"/>
      <c r="M10" s="143"/>
      <c r="N10" s="143"/>
      <c r="O10" s="143"/>
      <c r="P10" s="144"/>
      <c r="Q10" s="71"/>
      <c r="R10" s="67"/>
      <c r="S10" s="67"/>
      <c r="T10" s="67"/>
      <c r="U10" s="67"/>
    </row>
    <row r="11" spans="1:21" s="68" customFormat="1" ht="74.25" customHeight="1" x14ac:dyDescent="0.35">
      <c r="A11" s="79"/>
      <c r="B11" s="146"/>
      <c r="C11" s="70" t="s">
        <v>89</v>
      </c>
      <c r="D11" s="46">
        <v>3744.9</v>
      </c>
      <c r="E11" s="46">
        <v>3090.9</v>
      </c>
      <c r="F11" s="46">
        <v>2738.8</v>
      </c>
      <c r="G11" s="48">
        <f>F11/D11*100</f>
        <v>73.134129082218493</v>
      </c>
      <c r="H11" s="46">
        <v>2738.8</v>
      </c>
      <c r="I11" s="48">
        <f t="shared" ref="I11" si="5">IFERROR(H11/F11*100,0)</f>
        <v>100</v>
      </c>
      <c r="J11" s="48">
        <f t="shared" ref="J11" si="6">IFERROR(H11/E11*100,0)</f>
        <v>88.60849590734091</v>
      </c>
      <c r="K11" s="139" t="s">
        <v>120</v>
      </c>
      <c r="L11" s="140"/>
      <c r="M11" s="140"/>
      <c r="N11" s="140"/>
      <c r="O11" s="140"/>
      <c r="P11" s="141"/>
      <c r="Q11" s="71"/>
      <c r="R11" s="67"/>
      <c r="S11" s="67"/>
      <c r="T11" s="67"/>
      <c r="U11" s="67"/>
    </row>
    <row r="13" spans="1:21" s="68" customFormat="1" ht="73.5" customHeight="1" x14ac:dyDescent="0.2">
      <c r="A13" s="79"/>
      <c r="B13" s="137" t="s">
        <v>102</v>
      </c>
      <c r="C13" s="70" t="s">
        <v>15</v>
      </c>
      <c r="D13" s="46">
        <v>35315.1</v>
      </c>
      <c r="E13" s="46">
        <v>3900</v>
      </c>
      <c r="F13" s="46">
        <v>3900</v>
      </c>
      <c r="G13" s="48">
        <f>F13/D13*100</f>
        <v>11.04343467808388</v>
      </c>
      <c r="H13" s="46">
        <v>3900</v>
      </c>
      <c r="I13" s="48">
        <f t="shared" ref="I13" si="7">IFERROR(H13/F13*100,0)</f>
        <v>100</v>
      </c>
      <c r="J13" s="48">
        <f t="shared" ref="J13" si="8">IFERROR(H13/E13*100,0)</f>
        <v>100</v>
      </c>
      <c r="K13" s="134" t="s">
        <v>128</v>
      </c>
      <c r="L13" s="148"/>
      <c r="M13" s="148"/>
      <c r="N13" s="148"/>
      <c r="O13" s="148"/>
      <c r="P13" s="149"/>
      <c r="Q13" s="134" t="s">
        <v>129</v>
      </c>
      <c r="R13" s="67"/>
      <c r="S13" s="67"/>
      <c r="T13" s="67"/>
      <c r="U13" s="67"/>
    </row>
    <row r="14" spans="1:21" s="68" customFormat="1" ht="98.25" customHeight="1" x14ac:dyDescent="0.2">
      <c r="A14" s="79"/>
      <c r="B14" s="147"/>
      <c r="C14" s="70" t="s">
        <v>13</v>
      </c>
      <c r="D14" s="46">
        <v>104684.9</v>
      </c>
      <c r="E14" s="46">
        <v>24704.2</v>
      </c>
      <c r="F14" s="46">
        <v>6679.3</v>
      </c>
      <c r="G14" s="48">
        <f>F14/D14*100</f>
        <v>6.3803853277788871</v>
      </c>
      <c r="H14" s="46">
        <v>6679.3</v>
      </c>
      <c r="I14" s="48">
        <f t="shared" ref="I14" si="9">IFERROR(H14/F14*100,0)</f>
        <v>100</v>
      </c>
      <c r="J14" s="48">
        <f t="shared" ref="J14" si="10">IFERROR(H14/E14*100,0)</f>
        <v>27.03710300272828</v>
      </c>
      <c r="K14" s="135"/>
      <c r="L14" s="150"/>
      <c r="M14" s="150"/>
      <c r="N14" s="150"/>
      <c r="O14" s="150"/>
      <c r="P14" s="151"/>
      <c r="Q14" s="135"/>
      <c r="R14" s="67"/>
      <c r="S14" s="67"/>
      <c r="T14" s="67"/>
      <c r="U14" s="67"/>
    </row>
    <row r="15" spans="1:21" s="68" customFormat="1" ht="84.75" customHeight="1" x14ac:dyDescent="0.2">
      <c r="A15" s="79"/>
      <c r="B15" s="138"/>
      <c r="C15" s="70" t="s">
        <v>89</v>
      </c>
      <c r="D15" s="46">
        <v>15555.5</v>
      </c>
      <c r="E15" s="46">
        <v>4478.2</v>
      </c>
      <c r="F15" s="46">
        <v>1145</v>
      </c>
      <c r="G15" s="48">
        <f>F15/D15*100</f>
        <v>7.3607405740734793</v>
      </c>
      <c r="H15" s="46">
        <v>1145</v>
      </c>
      <c r="I15" s="48">
        <f t="shared" ref="I15" si="11">IFERROR(H15/F15*100,0)</f>
        <v>100</v>
      </c>
      <c r="J15" s="48">
        <f t="shared" ref="J15" si="12">IFERROR(H15/E15*100,0)</f>
        <v>25.568308695457997</v>
      </c>
      <c r="K15" s="136"/>
      <c r="L15" s="152"/>
      <c r="M15" s="152"/>
      <c r="N15" s="152"/>
      <c r="O15" s="152"/>
      <c r="P15" s="153"/>
      <c r="Q15" s="136"/>
      <c r="R15" s="67"/>
      <c r="S15" s="67"/>
      <c r="T15" s="67"/>
      <c r="U15" s="67"/>
    </row>
    <row r="17" spans="1:21" s="68" customFormat="1" ht="112.5" customHeight="1" x14ac:dyDescent="0.35">
      <c r="A17" s="79"/>
      <c r="B17" s="137" t="s">
        <v>103</v>
      </c>
      <c r="C17" s="70" t="s">
        <v>13</v>
      </c>
      <c r="D17" s="46"/>
      <c r="E17" s="46">
        <v>0</v>
      </c>
      <c r="F17" s="46">
        <v>0</v>
      </c>
      <c r="G17" s="48"/>
      <c r="H17" s="46">
        <v>0</v>
      </c>
      <c r="I17" s="48">
        <f t="shared" ref="I17:I18" si="13">IFERROR(H17/F17*100,0)</f>
        <v>0</v>
      </c>
      <c r="J17" s="48">
        <f t="shared" ref="J17:J18" si="14">IFERROR(H17/E17*100,0)</f>
        <v>0</v>
      </c>
      <c r="K17" s="134" t="s">
        <v>121</v>
      </c>
      <c r="L17" s="148"/>
      <c r="M17" s="148"/>
      <c r="N17" s="148"/>
      <c r="O17" s="148"/>
      <c r="P17" s="149"/>
      <c r="Q17" s="71"/>
      <c r="R17" s="67"/>
      <c r="S17" s="67"/>
      <c r="T17" s="67"/>
      <c r="U17" s="67"/>
    </row>
    <row r="18" spans="1:21" s="68" customFormat="1" ht="69" customHeight="1" x14ac:dyDescent="0.35">
      <c r="A18" s="79"/>
      <c r="B18" s="138"/>
      <c r="C18" s="70" t="s">
        <v>89</v>
      </c>
      <c r="D18" s="46"/>
      <c r="E18" s="46">
        <v>0</v>
      </c>
      <c r="F18" s="46">
        <v>0</v>
      </c>
      <c r="G18" s="48"/>
      <c r="H18" s="46">
        <v>0</v>
      </c>
      <c r="I18" s="48">
        <f t="shared" si="13"/>
        <v>0</v>
      </c>
      <c r="J18" s="48">
        <f t="shared" si="14"/>
        <v>0</v>
      </c>
      <c r="K18" s="136"/>
      <c r="L18" s="152"/>
      <c r="M18" s="152"/>
      <c r="N18" s="152"/>
      <c r="O18" s="152"/>
      <c r="P18" s="153"/>
      <c r="Q18" s="71"/>
      <c r="R18" s="67"/>
      <c r="S18" s="67"/>
      <c r="T18" s="67"/>
      <c r="U18" s="67"/>
    </row>
    <row r="19" spans="1:21" s="68" customFormat="1" ht="49.5" customHeight="1" x14ac:dyDescent="0.35">
      <c r="A19" s="77"/>
      <c r="B19" s="77"/>
      <c r="C19" s="73" t="s">
        <v>90</v>
      </c>
      <c r="D19" s="74">
        <f>SUM(D10:D18)</f>
        <v>178566.59999999998</v>
      </c>
      <c r="E19" s="74">
        <f>SUM(E10:E18)</f>
        <v>54005.1</v>
      </c>
      <c r="F19" s="74">
        <f>SUM(F10:F18)</f>
        <v>31766.399999999998</v>
      </c>
      <c r="G19" s="48">
        <f>F19/D19*100</f>
        <v>17.78966503254248</v>
      </c>
      <c r="H19" s="74">
        <f t="shared" ref="H19" si="15">SUM(H10:H18)</f>
        <v>31766.399999999998</v>
      </c>
      <c r="I19" s="74">
        <f>IFERROR(H19/F19*100,0)</f>
        <v>100</v>
      </c>
      <c r="J19" s="48">
        <f>IFERROR(H19/E19*100,0)</f>
        <v>58.821111339484602</v>
      </c>
      <c r="K19" s="77"/>
      <c r="L19" s="77"/>
      <c r="M19" s="77"/>
      <c r="N19" s="77"/>
      <c r="O19" s="77"/>
      <c r="P19" s="77"/>
      <c r="Q19" s="71"/>
      <c r="R19" s="67"/>
      <c r="S19" s="67"/>
      <c r="T19" s="67"/>
      <c r="U19" s="67"/>
    </row>
  </sheetData>
  <mergeCells count="16">
    <mergeCell ref="A3:A8"/>
    <mergeCell ref="B3:B8"/>
    <mergeCell ref="K3:P8"/>
    <mergeCell ref="A1:A2"/>
    <mergeCell ref="B1:B2"/>
    <mergeCell ref="C1:C2"/>
    <mergeCell ref="D1:I1"/>
    <mergeCell ref="K1:P2"/>
    <mergeCell ref="Q13:Q15"/>
    <mergeCell ref="B17:B18"/>
    <mergeCell ref="K11:P11"/>
    <mergeCell ref="K10:P10"/>
    <mergeCell ref="B10:B11"/>
    <mergeCell ref="B13:B15"/>
    <mergeCell ref="K13:P15"/>
    <mergeCell ref="K17:P18"/>
  </mergeCells>
  <pageMargins left="0" right="0" top="0" bottom="0.15748031496062992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 </vt:lpstr>
      <vt:lpstr>ПОЯСНЕНИЯ на ВКС</vt:lpstr>
      <vt:lpstr>'2019 год '!Заголовки_для_печати</vt:lpstr>
      <vt:lpstr>'2019 год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Гуляева Наталья Алексеевна</cp:lastModifiedBy>
  <cp:lastPrinted>2019-11-08T11:27:54Z</cp:lastPrinted>
  <dcterms:created xsi:type="dcterms:W3CDTF">1996-10-08T23:32:33Z</dcterms:created>
  <dcterms:modified xsi:type="dcterms:W3CDTF">2019-12-05T12:57:31Z</dcterms:modified>
</cp:coreProperties>
</file>