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280"/>
  </bookViews>
  <sheets>
    <sheet name="Приложение" sheetId="1" r:id="rId1"/>
  </sheets>
  <definedNames>
    <definedName name="_xlnm.Print_Area" localSheetId="0">Приложение!$A$1:$K$252</definedName>
  </definedNames>
  <calcPr calcId="162913" refMode="R1C1"/>
</workbook>
</file>

<file path=xl/calcChain.xml><?xml version="1.0" encoding="utf-8"?>
<calcChain xmlns="http://schemas.openxmlformats.org/spreadsheetml/2006/main">
  <c r="A220" i="1" l="1"/>
  <c r="A221" i="1" s="1"/>
  <c r="A222" i="1" s="1"/>
  <c r="A223" i="1" s="1"/>
  <c r="I151" i="1"/>
  <c r="H151" i="1"/>
  <c r="F151" i="1"/>
  <c r="I150" i="1"/>
  <c r="H150" i="1"/>
  <c r="F150" i="1"/>
  <c r="I149" i="1"/>
  <c r="H149" i="1"/>
  <c r="F149" i="1"/>
  <c r="I148" i="1"/>
  <c r="H148" i="1"/>
  <c r="F148" i="1"/>
  <c r="I147" i="1"/>
  <c r="H147" i="1"/>
  <c r="F147" i="1"/>
  <c r="I146" i="1"/>
  <c r="H146" i="1"/>
  <c r="F146" i="1"/>
  <c r="I145" i="1"/>
  <c r="H145" i="1"/>
  <c r="F145" i="1"/>
  <c r="I144" i="1"/>
  <c r="H144" i="1"/>
  <c r="F144" i="1"/>
  <c r="I143" i="1"/>
  <c r="H143" i="1"/>
  <c r="F143" i="1"/>
  <c r="I142" i="1"/>
  <c r="H142" i="1"/>
  <c r="F142" i="1"/>
  <c r="I140" i="1"/>
  <c r="H140" i="1"/>
  <c r="F141" i="1"/>
  <c r="F140" i="1"/>
  <c r="F139" i="1"/>
  <c r="G138" i="1"/>
  <c r="F138" i="1"/>
  <c r="G137" i="1"/>
  <c r="F137" i="1"/>
  <c r="I31" i="1" l="1"/>
  <c r="F31" i="1" s="1"/>
  <c r="H30" i="1"/>
  <c r="F30" i="1" s="1"/>
  <c r="I29" i="1"/>
  <c r="F29" i="1"/>
  <c r="H28" i="1"/>
  <c r="F28" i="1" s="1"/>
  <c r="G27" i="1"/>
  <c r="F27" i="1"/>
  <c r="I26" i="1"/>
  <c r="F26" i="1" s="1"/>
  <c r="H25" i="1"/>
  <c r="F25" i="1" s="1"/>
  <c r="G24" i="1"/>
  <c r="F24" i="1" s="1"/>
  <c r="I23" i="1"/>
  <c r="F23" i="1" s="1"/>
  <c r="H22" i="1"/>
  <c r="F22" i="1" s="1"/>
  <c r="I21" i="1"/>
  <c r="F21" i="1" s="1"/>
  <c r="H20" i="1"/>
  <c r="F20" i="1" s="1"/>
  <c r="I19" i="1"/>
  <c r="F19" i="1"/>
  <c r="H18" i="1"/>
  <c r="F18" i="1" s="1"/>
  <c r="G17" i="1"/>
  <c r="F17" i="1"/>
  <c r="I16" i="1"/>
  <c r="F16" i="1"/>
  <c r="H15" i="1"/>
  <c r="F15" i="1" s="1"/>
  <c r="G14" i="1"/>
  <c r="F14" i="1" s="1"/>
  <c r="I13" i="1"/>
  <c r="F13" i="1" s="1"/>
  <c r="H12" i="1"/>
  <c r="F12" i="1" s="1"/>
  <c r="I11" i="1"/>
  <c r="F11" i="1"/>
  <c r="H10" i="1"/>
  <c r="F10" i="1" s="1"/>
  <c r="G9" i="1"/>
  <c r="F9" i="1" s="1"/>
  <c r="I8" i="1"/>
  <c r="F8" i="1" s="1"/>
  <c r="H7" i="1"/>
  <c r="F7" i="1" s="1"/>
  <c r="G6" i="1"/>
  <c r="F6" i="1" s="1"/>
  <c r="F240" i="1" l="1"/>
  <c r="F239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l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J247" i="1"/>
  <c r="I246" i="1"/>
  <c r="H245" i="1"/>
  <c r="G244" i="1"/>
  <c r="A137" i="1" l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l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l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</calcChain>
</file>

<file path=xl/sharedStrings.xml><?xml version="1.0" encoding="utf-8"?>
<sst xmlns="http://schemas.openxmlformats.org/spreadsheetml/2006/main" count="766" uniqueCount="391">
  <si>
    <t>№ 
п/п</t>
  </si>
  <si>
    <t>Наименование заказчика</t>
  </si>
  <si>
    <t>Объект закупки</t>
  </si>
  <si>
    <t>Способ определения поставщика (подрядчика, исполнителя)</t>
  </si>
  <si>
    <t>Начальная (максимальная) цена контракта (тыс. рублей)</t>
  </si>
  <si>
    <t>Планируемые платежи (тыс. рублей)</t>
  </si>
  <si>
    <t>Планируемый срок начала осуществления закупки 
(месяц, год)</t>
  </si>
  <si>
    <t>ИКЗ плана-графика</t>
  </si>
  <si>
    <t>Предмет контракта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</si>
  <si>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</si>
  <si>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</si>
  <si>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</si>
  <si>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</si>
  <si>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</si>
  <si>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Итого предусмотрено на осуществление закупок в текущем году</t>
  </si>
  <si>
    <t>х</t>
  </si>
  <si>
    <t>Итого предусмотрено на осуществление закупок
 на первый год планового периода</t>
  </si>
  <si>
    <t>Итого предусмотрено на осуществление закупок
 на второй год планового периода</t>
  </si>
  <si>
    <t>Оказание транспортных услуг</t>
  </si>
  <si>
    <t>Оказание услуг по созданию общественных спасательных постов</t>
  </si>
  <si>
    <t>253860800010486080100100430004329244</t>
  </si>
  <si>
    <t>Выполнение работ по изготовлению и установке информационных табличек (знаков)</t>
  </si>
  <si>
    <t>Поставка цветочной продукции</t>
  </si>
  <si>
    <t>Поставка бензиновой пилы</t>
  </si>
  <si>
    <t>Поставка печатной тематической продукции</t>
  </si>
  <si>
    <t>Администрация города Когалыма</t>
  </si>
  <si>
    <t>МБУ "КСАТ"</t>
  </si>
  <si>
    <t>Оказание охранных услуг</t>
  </si>
  <si>
    <t>Поставка микростеклошариков для нанесения дорожной разметки</t>
  </si>
  <si>
    <t>Поставка соли для промышленных целей</t>
  </si>
  <si>
    <t>Поставка, монтаж и установка детского игрового оборудования</t>
  </si>
  <si>
    <t>Поставка автомасел</t>
  </si>
  <si>
    <t xml:space="preserve">Поставка шин  для грузовых автомобилей,  тракторов и сельскохозяйственных машин </t>
  </si>
  <si>
    <t>Поставка смывающих и обеззараживающих средств</t>
  </si>
  <si>
    <t>Поставка резинотехнических изделий</t>
  </si>
  <si>
    <t>Поставка насосов и гидромоторов</t>
  </si>
  <si>
    <t>Поставка запасных частей для фронтальных погрузчиков марки  ТО-28</t>
  </si>
  <si>
    <t>Поставка запасных частей для грузовых автомобилей марки КАМАЗ</t>
  </si>
  <si>
    <t>Поставка лакокрасочных материалов для нанесения дорожной разметки</t>
  </si>
  <si>
    <t>Поставка растворителя</t>
  </si>
  <si>
    <t>Поставка семян травы газонной</t>
  </si>
  <si>
    <t>Поставка комплектующих для детских игровых площадок</t>
  </si>
  <si>
    <t>Оказание услуг по созданию, оформлению и содержанию цветников на территориях общего пользования города Когалыма</t>
  </si>
  <si>
    <t>Оказание телематических  услуг по информационно-техническому сопровождению навигационно-информационной системы мониторинга и управления транспортом</t>
  </si>
  <si>
    <t>Оказание услуг по ремонту, техническому обслуживанию  компьютерной и копировальной техники, серверного, сетевого  оборудования, устройств печати</t>
  </si>
  <si>
    <t>Оказание услуг по техническому обслуживанию контрольных устройств установленных на транспортные средства (тахограф, системы мониторинга "ГЛОНАСС")</t>
  </si>
  <si>
    <t xml:space="preserve">Оказание услуг по диагностике, техническому обслуживанию и ремонту автотранспортных средств </t>
  </si>
  <si>
    <t>Поставка запасных частей для автогрейдеров марки  ДЗ-98</t>
  </si>
  <si>
    <t>Поставка запасных частей для тракторов марки МТЗ 82.1.</t>
  </si>
  <si>
    <t>Оказание услуг по покосу травы на объектах благоустройства города Когалыма</t>
  </si>
  <si>
    <t>Поставка щебня</t>
  </si>
  <si>
    <t>Поставка лакокрасочных материалов</t>
  </si>
  <si>
    <t>Поставка хозяйственных товаров</t>
  </si>
  <si>
    <t>Оказание услуг по акарицидной, дезинсекционной (ларвицидной) обработке, барьерной дератизации, а также сбору и утилизации трупов животных на территории города Когалыма</t>
  </si>
  <si>
    <t>Выполнение работ по сносу ветхих и непригодных для проживания домов</t>
  </si>
  <si>
    <t>Оказание услуг по обращению с животными без владельцев на территории города Когалыма</t>
  </si>
  <si>
    <t>Оказание услуг по сервисному обслуживанию гаражных ворот</t>
  </si>
  <si>
    <t>Оказание услуг по сопровождению программных продуктов</t>
  </si>
  <si>
    <t>Оказание услуг по адаптации и сопровождению экземпляров Системы Консультант Плюс</t>
  </si>
  <si>
    <t>Выполнение работ по техническому обслуживанию и ремонту лифтового оборудования</t>
  </si>
  <si>
    <t>Оказание услуг по обслуживанию аквариумов и аквариумного оборудования</t>
  </si>
  <si>
    <t>Оказание услуг по техническому обслуживанию систем (средств, установок) обеспечения пожарной безопасности зданий и сооружений для обеспечения муниципальных нужд</t>
  </si>
  <si>
    <t>Оказание услуг по техническому обслуживанию мини автоматической телефонной станции Panasonic KX TDA-600</t>
  </si>
  <si>
    <t>Оказание услуг по техническому обслуживанию и ремонту автоматизированных рабочих мест, серверного, сетевого оборудования, печатающей и копировальной техники</t>
  </si>
  <si>
    <t>Оказание  услуг по техническому, эксплуатационному обслуживанию и ремонту оборудования интегрированного технического комплекса безопасности города Когалыма</t>
  </si>
  <si>
    <t>Оказание услуг по техническому обслуживанию и текущему ремонту узла учета тепловой энергии и автоматизированного индивидуального теплового пункта</t>
  </si>
  <si>
    <t>Оказание услуг по комплексному техническому обслуживанию внутренних инженерных сетей здания</t>
  </si>
  <si>
    <t>Оказание услуг по техническому обслуживанию системы оповещения в случае чрезвычайной ситуации</t>
  </si>
  <si>
    <t>Оказание услуг по техническому обслуживанию табло "Бегущая строка"</t>
  </si>
  <si>
    <t>Оказание услуг по технической поддержке специализированного программного обеспечения (ИСТОК - СМ)</t>
  </si>
  <si>
    <t>ххх</t>
  </si>
  <si>
    <t>Итого предусмотрено на осуществление закупок
 на последующие годы</t>
  </si>
  <si>
    <t>ЭА</t>
  </si>
  <si>
    <t>Поставка папок адресных</t>
  </si>
  <si>
    <t>Оказание услуг по лабораторному исследованию воды и почвы</t>
  </si>
  <si>
    <t>273860800010486080100100120004329244</t>
  </si>
  <si>
    <t>ЗК</t>
  </si>
  <si>
    <t>Оказание услуг по содержанию и техническому обслуживанию оборудования и технических средств оповещения территориальной автоматизированной системы централизованного оповещения населения в городе Когалыме</t>
  </si>
  <si>
    <t>Оказание услуг связи по предоставлению каналов связи</t>
  </si>
  <si>
    <t>Оказание телематических услуг связи</t>
  </si>
  <si>
    <t>Оказание услуг по предоставлению доступа к информационно-телекоммуникационной сети "Интернет"</t>
  </si>
  <si>
    <t>Выполнение работ по монтажу системы видеонаблюдения на объекте "Зона отдыха по улице Сибирская в городе Когалыме"</t>
  </si>
  <si>
    <t>МКУ "УОДОМС"</t>
  </si>
  <si>
    <t>Оказание услуг по дезинфектологии</t>
  </si>
  <si>
    <t>Оказание услуг по ремонту компьютерной и копировальной техники, серверного, сетевого оборудования, устройств печати</t>
  </si>
  <si>
    <t>Оказание услуг по ремонту и техническому обслуживанию электрооборудования внутренних и наружных инженерных сетей зданий</t>
  </si>
  <si>
    <t>Оказание услуг по ремонту и техническому обслуживанию оборудования инженерных сетей зданий</t>
  </si>
  <si>
    <t>Оказание услуг по техническому обслуживанию и ремонту оборудования систем вентиляции  и кондиционирования воздуха</t>
  </si>
  <si>
    <t>Оказание услуг по техническому обслуживанию и ремонту оборудования водных диспенсеров</t>
  </si>
  <si>
    <t>Поставка шин для легковых автомобилей и автобусов</t>
  </si>
  <si>
    <t>Оказание услуг по  вывозу снега с территории города Когалыма</t>
  </si>
  <si>
    <t>Оказание  услуг по вывозу снега с улично-дорожной сети города Когалыма</t>
  </si>
  <si>
    <t>Оказание услуг по чистке и уборке остановочных павильонов города Когалыма</t>
  </si>
  <si>
    <t>Поставка знаков дорожных</t>
  </si>
  <si>
    <t>Выполнение работ по  восстановлению бесшовного резинового покрытия на детских игровых площадках</t>
  </si>
  <si>
    <t>Поставка запасных частей на установку для ямочного ремонта MAGNUM</t>
  </si>
  <si>
    <t>Поставка смеси асфальтобетонной</t>
  </si>
  <si>
    <t>Поставка уборочного, садового инвентаря и расходных материалов, используемых для благоустройства территорий</t>
  </si>
  <si>
    <t>Поставка опор знаков дорожных</t>
  </si>
  <si>
    <t>МКУ "ОЭХД"</t>
  </si>
  <si>
    <t>МКУ "Редакция газеты "Когалымский вестник"</t>
  </si>
  <si>
    <t>МКУ "ЕДДС"</t>
  </si>
  <si>
    <t>МКУ "УКС и ЖКК г. Когалыма"</t>
  </si>
  <si>
    <t>МБУ "ЦБС"</t>
  </si>
  <si>
    <t>Комитет по управлению муниципальным имуществомт Администрации города Когалыма</t>
  </si>
  <si>
    <t>263860800007086080100100150008010244</t>
  </si>
  <si>
    <t>Управление образования Администрации города Когалыма</t>
  </si>
  <si>
    <t>Исполнитель:</t>
  </si>
  <si>
    <t xml:space="preserve">Планируемые закупки товаров, работ, услуг у субъектов малого предпринимательства, социально ориентированных некоммерческих организаций на 2026 год и плановый период (2027-2028 годы) в соответствии с Федеральным законом от 05.04.2013 №44-ФЗ «О контрактной системе в сфере закупок товаров, работ, услуг для обеспечения государственных и муниципальных нужд» </t>
  </si>
  <si>
    <t>Электронный аукцион</t>
  </si>
  <si>
    <t>273860800007086080100100130008010244</t>
  </si>
  <si>
    <t>263860800046486080100100100008541244</t>
  </si>
  <si>
    <t>Организация отдыха детей и их оздоровления</t>
  </si>
  <si>
    <t>Запрос котировок</t>
  </si>
  <si>
    <t>273860800046486080100100040008541244</t>
  </si>
  <si>
    <t>283860800046486080100100020008541244</t>
  </si>
  <si>
    <t>263860800010486080100100810001723244</t>
  </si>
  <si>
    <t>273860800010486080100100390001723244</t>
  </si>
  <si>
    <t>283860800010486080100100040001723244</t>
  </si>
  <si>
    <t>263860800010486080100100820001721244</t>
  </si>
  <si>
    <t>Поставка  пакетов бумажных</t>
  </si>
  <si>
    <t>273860800010486080100100400001721244</t>
  </si>
  <si>
    <t>283860800010486080100100050001721244</t>
  </si>
  <si>
    <t>263860800010486080100100830000000244</t>
  </si>
  <si>
    <t>273860800010486080100100410000000244</t>
  </si>
  <si>
    <t>263860800010486080100100850004778244</t>
  </si>
  <si>
    <t>Поставка сувенирной продукции</t>
  </si>
  <si>
    <t>273860800010486080100100430004778244</t>
  </si>
  <si>
    <t>283860800010486080100100070004778244</t>
  </si>
  <si>
    <t>263860800010486080100100860001107244</t>
  </si>
  <si>
    <t>Поставка воды минеральной природной питьевой упакованной</t>
  </si>
  <si>
    <t>273860800010486080100100440001107244</t>
  </si>
  <si>
    <t>283860800010486080100100080001107244</t>
  </si>
  <si>
    <t>263860800010486080100100700007120244</t>
  </si>
  <si>
    <t>273860800010486080100100290007120244</t>
  </si>
  <si>
    <t>263860800010486080100100710008425244</t>
  </si>
  <si>
    <t>273860800010486080100100300008425244</t>
  </si>
  <si>
    <t>263860800010486080100100730002829244</t>
  </si>
  <si>
    <t>Поставка опрыскивателя - распылителя ранцевого</t>
  </si>
  <si>
    <t>273860800010486080100100320002824244</t>
  </si>
  <si>
    <t>283860800010486080100100010002219244</t>
  </si>
  <si>
    <t>Поставка пожарных рукавов</t>
  </si>
  <si>
    <t>263860800010486080100100950005811244</t>
  </si>
  <si>
    <t>263860800010486080100100750004932244</t>
  </si>
  <si>
    <t>273860800010486080100100340004932244</t>
  </si>
  <si>
    <t>263860805665086080100100150004932244</t>
  </si>
  <si>
    <t>263860805650986080100100130004932244</t>
  </si>
  <si>
    <t>263860805650986080100100190000000244</t>
  </si>
  <si>
    <t>263860805650986080100100160000000244</t>
  </si>
  <si>
    <t>263860805650986080100100170000000244</t>
  </si>
  <si>
    <t>263860805423786080100100720004120244</t>
  </si>
  <si>
    <t>Выполнение работ по ремонту жилого помещения, расположенного по адресу: город Когалым, улица Ленинградская, дом 35, квартира 47</t>
  </si>
  <si>
    <t>263860805423786080100100710004120244</t>
  </si>
  <si>
    <t>Выполнение работ по ремонту жилого помещения, расположенного по адресу: город Когалым, улица Ленинградская, дом 4, квартира 66</t>
  </si>
  <si>
    <t>263860805423786080100100700004120244</t>
  </si>
  <si>
    <t>Выполнение работ по ремонту жилого помещения, расположенного по адресу: город Когалым, СОНТ "Приполярный", дом 108</t>
  </si>
  <si>
    <t>263860805423786080100100690004120244</t>
  </si>
  <si>
    <t>Выполнение работ по ремонту жилого помещения, расположенного по адресу: город Когалым, улица Бакинская, дом 67, квартира 8</t>
  </si>
  <si>
    <t>263860805423786080100100680004120244</t>
  </si>
  <si>
    <t>Выполнение работ по ремонту жилого помещения, расположенного по адресу: город Когалым, улица Сибирская, дом 1, квартира 3</t>
  </si>
  <si>
    <t>263860805423786080100100670004120244</t>
  </si>
  <si>
    <t>Выполнение работ по ремонту жилого помещения, расположенного по адресу: город Когалым, улица Прибалтийская, дом 49, квартира 54</t>
  </si>
  <si>
    <t>263860805423786080100100660004120244</t>
  </si>
  <si>
    <t>Выполнение работ по ремонту жилого помещения, расположенного по адресу: город Когалым, снт СОНТ Садовод 2, дом 218А</t>
  </si>
  <si>
    <t>263860805423786080100100650004120244</t>
  </si>
  <si>
    <t>Выполнение работ по ремонту жилого помещения, расположенного по адресу: город Когалым, улица Молодежная, дом 9, квартира 77</t>
  </si>
  <si>
    <t>263860805423786080100100640004120244</t>
  </si>
  <si>
    <t>Выполнение работ по ремонту жилого помещения, расположенного по адресу: город Когалым, улица Дружбы Народов, дом 10, квартира 97</t>
  </si>
  <si>
    <t>263860805423786080100100260004299244</t>
  </si>
  <si>
    <t>Выполнение работ по строительству объекта благоустройства "Этнодеревня в городе Когалыме" 4 этап</t>
  </si>
  <si>
    <t>263860805423786080100100270004299244</t>
  </si>
  <si>
    <t>Выполнение работ по строительству объекта благоустройства  "Сквер в 3 микрорайоне города Когалыма"</t>
  </si>
  <si>
    <t>263860805423786080100100340004321244</t>
  </si>
  <si>
    <t>263860805423786080100100520004222244</t>
  </si>
  <si>
    <t>Выполнение работ по монтажу архитектурной подсветки пешеходного моста через реку Ингу-Ягун.</t>
  </si>
  <si>
    <t>263860805423786080100100420004941244</t>
  </si>
  <si>
    <t>Оказание услуг по перевозке умерших с места летального исхода.</t>
  </si>
  <si>
    <t>263860805423786080100100540008129244</t>
  </si>
  <si>
    <t>263860805423786080100100350004120244</t>
  </si>
  <si>
    <t>Выполнение работ по ремонту жилого помещения по адресу: город Когалым, СОНТ Строителей, дом 284</t>
  </si>
  <si>
    <t>263860805423786080100100570004211414</t>
  </si>
  <si>
    <t>Выполнение проектно-изыскательских работ и корректировка проекта  по объекту: «Автомобильные дороги (проезды) для индивидуальной жилищной застройки на территории ограниченной улицами Береговая, Дорожников, Олимпийская, проспект Нефтяников"</t>
  </si>
  <si>
    <t>263860805423786080100100460009603244</t>
  </si>
  <si>
    <t>Оказание ритуальных услуг</t>
  </si>
  <si>
    <t>263860805423786080100100510004211244</t>
  </si>
  <si>
    <t>Выполнение работ по обустройству пешеходных дорожек и тротуаров в городе Когалыме.</t>
  </si>
  <si>
    <t>263860805423786080100100480009603244</t>
  </si>
  <si>
    <t>Оказание услуг по содержанию городского кладбища на территории города Когалыма.</t>
  </si>
  <si>
    <t>263860805423786080100100550004311244</t>
  </si>
  <si>
    <t>263860805423786080100100400007500244</t>
  </si>
  <si>
    <t>263860805423786080100100470008129244</t>
  </si>
  <si>
    <t>Оказание услуг по очистке, погрузке и вывозу снега с территории города Когалыма.</t>
  </si>
  <si>
    <t>263860801003986080100101140008129244</t>
  </si>
  <si>
    <t>Оказание услуг по буртованию снежных масс  на  площадке для временного складирования снега в городе Когалыме</t>
  </si>
  <si>
    <t>263860801003986080100101170004399244</t>
  </si>
  <si>
    <t>263860801003986080100101200008130000</t>
  </si>
  <si>
    <t>263860801003986080100101230008130244</t>
  </si>
  <si>
    <t>263860801003986080100101270008129244</t>
  </si>
  <si>
    <t>263860801003986080100101320002599244</t>
  </si>
  <si>
    <t>263860801003986080100101340000000244</t>
  </si>
  <si>
    <t>263860801003986080100101360009511244</t>
  </si>
  <si>
    <t xml:space="preserve">Оказание услуг по ремонту, техническому обслуживанию компьютерной и копировальной техники, серверного, сетевого оборудования, устройств печати </t>
  </si>
  <si>
    <t>263860801003986080100101550007120244</t>
  </si>
  <si>
    <t>Оказание услуг по проведению экспертизы технического состояния детских игровых и спортивных площадок в городе Когалыме</t>
  </si>
  <si>
    <t>263860801003986080100101630000000244</t>
  </si>
  <si>
    <t>263860801003986080100101650000000244</t>
  </si>
  <si>
    <t>263860801003986080100101680002030244</t>
  </si>
  <si>
    <t>263860801003986080100101700002599244</t>
  </si>
  <si>
    <t>Поставка лопат</t>
  </si>
  <si>
    <t>263860801003986080100101720000000244</t>
  </si>
  <si>
    <t>263860801003986080100101740000119244</t>
  </si>
  <si>
    <t>263860801003986080100101760000000244</t>
  </si>
  <si>
    <t>263860801003986080100101810002222244</t>
  </si>
  <si>
    <t>Поставка  пакетов полимерных</t>
  </si>
  <si>
    <t>263860801003986080100101970002599244</t>
  </si>
  <si>
    <t>263860801003986080100101980002594244</t>
  </si>
  <si>
    <t>Поставка заклепок</t>
  </si>
  <si>
    <t>263860801003986080100102070002932244</t>
  </si>
  <si>
    <t>Поставка ножей для автогрейдеров и  комплектующих к ним</t>
  </si>
  <si>
    <t>263860801003986080100102080000000244</t>
  </si>
  <si>
    <t>263860801003986080100102130000000244</t>
  </si>
  <si>
    <t>Поставка запасных частей для микроавтобусов и  легковых автомобилей</t>
  </si>
  <si>
    <t>263860801003986080100102160002932244</t>
  </si>
  <si>
    <t>Поставка щеток стеклоочистителя</t>
  </si>
  <si>
    <t>263860801003986080100102300002932244.</t>
  </si>
  <si>
    <t>Поставка запасных частей для грузового автомобиля марки КАМАЗ</t>
  </si>
  <si>
    <t>263860801003986080100102310000000244</t>
  </si>
  <si>
    <t>Поставка метизов</t>
  </si>
  <si>
    <t>263860801003986080100102340000000244</t>
  </si>
  <si>
    <t>263860801003986080100102370000000244</t>
  </si>
  <si>
    <t>263860801003986080100101100006190244</t>
  </si>
  <si>
    <t>26 38608010039860801001 0115 000 8129 244.</t>
  </si>
  <si>
    <t>263860801003986080100101370009511244</t>
  </si>
  <si>
    <t>263860801003986080100101410003313244</t>
  </si>
  <si>
    <t>263860801003986080100101480004520244</t>
  </si>
  <si>
    <t>263860801003986080100101530008010244</t>
  </si>
  <si>
    <t>263860801003986080100101850002399244</t>
  </si>
  <si>
    <t>263860801003986080100101870000812244</t>
  </si>
  <si>
    <t>263860801003986080100101890002319244</t>
  </si>
  <si>
    <t>263860801003986080100101910000893244</t>
  </si>
  <si>
    <t>263860801003986080100101930000000244</t>
  </si>
  <si>
    <t>263860801003986080100101180008129244</t>
  </si>
  <si>
    <t>263860801003986080100101300008129244</t>
  </si>
  <si>
    <t>263860801003986080100101210008130000</t>
  </si>
  <si>
    <t>263860801003986080100101240008130244</t>
  </si>
  <si>
    <t>263860801003986080100101280008129244</t>
  </si>
  <si>
    <t>273860801003986080100100650000000244</t>
  </si>
  <si>
    <t>263860801003986080100102010002932244</t>
  </si>
  <si>
    <t>263860801003986080100102030000000000</t>
  </si>
  <si>
    <t>263860801003986080100102050002932244.</t>
  </si>
  <si>
    <t>263860801003986080100102090000000244.</t>
  </si>
  <si>
    <t>263860801003986080100102110000000244.</t>
  </si>
  <si>
    <t>263860801003986080100102140000000244</t>
  </si>
  <si>
    <t>263860801003986080100102170002932244</t>
  </si>
  <si>
    <t>263860801003986080100102190000000244</t>
  </si>
  <si>
    <t>263860801003986080100102280000000244</t>
  </si>
  <si>
    <t>273860801003986080100100290000000244</t>
  </si>
  <si>
    <t>273860801003986080100100400007120244</t>
  </si>
  <si>
    <t>273860801003986080100100440000000244</t>
  </si>
  <si>
    <t>273860801003986080100100470002030244</t>
  </si>
  <si>
    <t>273860801003986080100100490002599244</t>
  </si>
  <si>
    <t>273860801003986080100100510000000244</t>
  </si>
  <si>
    <t>273860801003986080100100530000119244</t>
  </si>
  <si>
    <t>273860801003986080100100550000000244</t>
  </si>
  <si>
    <t>273860801003986080100100780000000244</t>
  </si>
  <si>
    <t>273860801003986080100100790000000244</t>
  </si>
  <si>
    <t>273860801003986080100100820000000244</t>
  </si>
  <si>
    <t>273860801003986080100100840000000000</t>
  </si>
  <si>
    <t>273860801003986080100100210006190244</t>
  </si>
  <si>
    <t>273860801003986080100100230008129244</t>
  </si>
  <si>
    <t>273860801003986080100100240008129244</t>
  </si>
  <si>
    <t>273860801003986080100100250008130000</t>
  </si>
  <si>
    <t>273860801003986080100100260008130244</t>
  </si>
  <si>
    <t>273860801003986080100100270008129244</t>
  </si>
  <si>
    <t>273860801003986080100100280008129244</t>
  </si>
  <si>
    <t>283860801003986080100100020000000244</t>
  </si>
  <si>
    <t>273860801003986080100100310009511244</t>
  </si>
  <si>
    <t>273860801003986080100100330003313244</t>
  </si>
  <si>
    <t>273860801003986080100100370004520244</t>
  </si>
  <si>
    <t>273860801003986080100100390008010244</t>
  </si>
  <si>
    <t>273860801003986080100100460000000244</t>
  </si>
  <si>
    <t>273860801003986080100100590002222244</t>
  </si>
  <si>
    <t>273860801003986080100100610000812244</t>
  </si>
  <si>
    <t>273860801003986080100100620002319244</t>
  </si>
  <si>
    <t>273860801003986080100100630000893244</t>
  </si>
  <si>
    <t>273860801003986080100100640000000244</t>
  </si>
  <si>
    <t>273860801003986080100100660002932244</t>
  </si>
  <si>
    <t xml:space="preserve"> 273860801003986080100100670000000000</t>
  </si>
  <si>
    <t>273860801003986080100100680002932244</t>
  </si>
  <si>
    <t>273860801003986080100100700000000244</t>
  </si>
  <si>
    <t>273860801003986080100100710000000244</t>
  </si>
  <si>
    <t>273860801003986080100100720000000244</t>
  </si>
  <si>
    <t>273860801003986080100100730002932244</t>
  </si>
  <si>
    <t>283860801003986080100100060007120244</t>
  </si>
  <si>
    <t>283860801003986080100100080000000244</t>
  </si>
  <si>
    <t>283860801003986080100100090002030244</t>
  </si>
  <si>
    <t>283860801003986080100100100002599244</t>
  </si>
  <si>
    <t>283860801003986080100100110000000244</t>
  </si>
  <si>
    <t>283860801003986080100100120000119244</t>
  </si>
  <si>
    <t>283860801003986080100100130000000244</t>
  </si>
  <si>
    <t>283860801003986080100100150000000244</t>
  </si>
  <si>
    <t>283860801003986080100100160000000244</t>
  </si>
  <si>
    <t>283860801003986080100100170000000244</t>
  </si>
  <si>
    <t>283860801003986080100100180000000244</t>
  </si>
  <si>
    <t>283860801003986080100100190000000000</t>
  </si>
  <si>
    <t>263860805437186080100100490002620244</t>
  </si>
  <si>
    <t>Поставка продукции радиоэлектронной промышленности</t>
  </si>
  <si>
    <t>263860805437186080100100510008129244</t>
  </si>
  <si>
    <t>263860805437186080100100610003312244</t>
  </si>
  <si>
    <t>Оказание услуг по ремонту оборудования систем вентиляции и кондиционирования воздуха в здании отдела записи актов гражданского состояния города Когалыма</t>
  </si>
  <si>
    <t>26386080543718608010010052 0003312244</t>
  </si>
  <si>
    <t>263860805437186080100100530003312244</t>
  </si>
  <si>
    <t>263860805437186080100100410009512244</t>
  </si>
  <si>
    <t>263860805437186080100100440009511244</t>
  </si>
  <si>
    <t>263860805437186080100100550004329244</t>
  </si>
  <si>
    <t>263860805437186080100100570008110244</t>
  </si>
  <si>
    <t>263860805437186080100100540008110244</t>
  </si>
  <si>
    <t>263860805437186080100100590008020244</t>
  </si>
  <si>
    <t>263860805437186080100100470006203244</t>
  </si>
  <si>
    <t>263860805437186080100100430006202244</t>
  </si>
  <si>
    <t>263860805437186080100100560003312244</t>
  </si>
  <si>
    <t>263860805437186080100100580003311244</t>
  </si>
  <si>
    <t xml:space="preserve"> 263860804091886080100100190004399244</t>
  </si>
  <si>
    <t>Выполнение работ по ремонту тамбура и кровли входной группы в здании Центральной городской библиотеки</t>
  </si>
  <si>
    <t xml:space="preserve"> 263860804091886080100100180004399244</t>
  </si>
  <si>
    <t>263860804091886080100100170008010244</t>
  </si>
  <si>
    <t>26386080410128608010010020003312244</t>
  </si>
  <si>
    <t>273860804101286080100100040003312244</t>
  </si>
  <si>
    <t>263860804101286080100100300006190244</t>
  </si>
  <si>
    <t>273860804101286080100100030006190244</t>
  </si>
  <si>
    <t>263860804101286080100100320008020244</t>
  </si>
  <si>
    <t xml:space="preserve"> 273860804101286080100100070008020244</t>
  </si>
  <si>
    <t>263860804101286080100100310006190244</t>
  </si>
  <si>
    <t>273860804101286080100100060006190244</t>
  </si>
  <si>
    <t>263860804101286080100100350006110244</t>
  </si>
  <si>
    <t>273860804101286080100100130006110244</t>
  </si>
  <si>
    <t>263860804101286080100100340006110244</t>
  </si>
  <si>
    <t>273860804101286080100100140006110244</t>
  </si>
  <si>
    <t xml:space="preserve"> 263860804101286080100100370009511244</t>
  </si>
  <si>
    <t>273860804101286080100100050009511244</t>
  </si>
  <si>
    <t>263860804101286080100100330006202244</t>
  </si>
  <si>
    <t xml:space="preserve"> 273860804101286080100100150006202244</t>
  </si>
  <si>
    <t>263860804101286080100100420006202244</t>
  </si>
  <si>
    <t>273860804101286080100100160006202244</t>
  </si>
  <si>
    <t>263860804101286080100100410004322244</t>
  </si>
  <si>
    <t>273860804101286080100100170004322244</t>
  </si>
  <si>
    <t>263860804101286080100100400003314244</t>
  </si>
  <si>
    <t>273860804101286080100100180003314244</t>
  </si>
  <si>
    <t>263860804101286080100100380003312244</t>
  </si>
  <si>
    <t xml:space="preserve"> 273860804101286080100100190003312244</t>
  </si>
  <si>
    <t xml:space="preserve"> 263860804101286080100100390008110244</t>
  </si>
  <si>
    <t>273860804101286080100100200008110244</t>
  </si>
  <si>
    <t>263860806383486080100100380006203244</t>
  </si>
  <si>
    <t>Информационное абонентское обслуживание  1С</t>
  </si>
  <si>
    <t>273860806383486080100100240006203244</t>
  </si>
  <si>
    <t>283860806383486080100100070006203244</t>
  </si>
  <si>
    <t>263860806383486080100100400000000244</t>
  </si>
  <si>
    <t>273860806383486080100100260000000244</t>
  </si>
  <si>
    <t>283860806383486080100100090000000244</t>
  </si>
  <si>
    <t>263860806383486080100100120000000244</t>
  </si>
  <si>
    <t>Приобретение канцелярских товаров</t>
  </si>
  <si>
    <t>273860806383486080100100140000000244</t>
  </si>
  <si>
    <t>283860806383486080100100020000000244</t>
  </si>
  <si>
    <t>263860806383486080100100110001712244</t>
  </si>
  <si>
    <t>Приобретение бумаги А4</t>
  </si>
  <si>
    <t>273860806383486080100100130001712244</t>
  </si>
  <si>
    <t>283860806383486080100100010001712244</t>
  </si>
  <si>
    <t>МКУ "ЦОМУ г.Когалыма"</t>
  </si>
  <si>
    <t>273860805665086080100100110004932244</t>
  </si>
  <si>
    <t>263860805665086080100100140001811244</t>
  </si>
  <si>
    <t>Оказание услуг по печатанию газет</t>
  </si>
  <si>
    <t>273860805665086080100100080001811244</t>
  </si>
  <si>
    <t>273860805650986080100100100004932244</t>
  </si>
  <si>
    <t>283860805650986080100100070004932244</t>
  </si>
  <si>
    <t>Поставка хозяйственного инвентаря</t>
  </si>
  <si>
    <t>273860805650986080100100110000000244</t>
  </si>
  <si>
    <t>273860805650986080100100120000000244</t>
  </si>
  <si>
    <t>Поставка средств индивидуальной защиты</t>
  </si>
  <si>
    <t>273860805650986080100100130000000244</t>
  </si>
  <si>
    <t>273860805650986080100100090000000244</t>
  </si>
  <si>
    <t>283860805650986080100100020000000244</t>
  </si>
  <si>
    <t>283860805650986080100100030000000244</t>
  </si>
  <si>
    <t>283860805650986080100100040000000244</t>
  </si>
  <si>
    <t>283860805650986080100100050000000244</t>
  </si>
  <si>
    <t>Выполнение работ по ремонту уличных библиотек</t>
  </si>
  <si>
    <t>273860804091886080100100090004399244</t>
  </si>
  <si>
    <t>283860804091886080100100010004399244</t>
  </si>
  <si>
    <t>273860804091886080100100080008010244</t>
  </si>
  <si>
    <t>Поставки, адаптации и сопровождения экземпляров систем КонсультанПлюс</t>
  </si>
  <si>
    <t>Лаишевцева Н.Н.
специалист-эксперт отдела муниципального заказа</t>
  </si>
  <si>
    <t>тел: (34667) 93-713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</si>
</sst>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_₽"/>
    <numFmt numFmtId="165" formatCode="[$-419]mmmm\ yyyy;@"/>
    <numFmt numFmtId="166" formatCode="#\ ##0.00_ "/>
    <numFmt numFmtId="167" formatCode="_-* #,##0.00\ _₽_-;\-* #,##0.00\ _₽_-;_-* &quot;-&quot;??\ _₽_-;_-@_-"/>
  </numFmts>
  <fonts count="27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9"/>
      <color indexed="8"/>
      <name val="Times New Roman"/>
      <family val="1"/>
      <charset val="204"/>
    </font>
    <font>
      <sz val="11"/>
      <color indexed="8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7" fontId="24" fillId="0" borderId="0" applyFont="0" applyFill="0" applyBorder="0" applyAlignment="0" applyProtection="0"/>
  </cellStyleXfs>
  <cellXfs count="127">
    <xf numFmtId="0" fontId="0" fillId="0" borderId="0" xfId="0"/>
    <xf numFmtId="0" fontId="20" fillId="0" borderId="0" xfId="0" applyFont="1"/>
    <xf numFmtId="0" fontId="20" fillId="0" borderId="0" xfId="0" applyFont="1" applyAlignment="1">
      <alignment wrapText="1"/>
    </xf>
    <xf numFmtId="0" fontId="18" fillId="0" borderId="10" xfId="0" applyFont="1" applyBorder="1" applyAlignment="1">
      <alignment horizontal="center" vertical="top" wrapText="1"/>
    </xf>
    <xf numFmtId="0" fontId="20" fillId="0" borderId="0" xfId="0" applyFont="1" applyAlignment="1">
      <alignment vertical="top"/>
    </xf>
    <xf numFmtId="2" fontId="19" fillId="0" borderId="17" xfId="0" applyNumberFormat="1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/>
    </xf>
    <xf numFmtId="4" fontId="19" fillId="0" borderId="17" xfId="0" applyNumberFormat="1" applyFont="1" applyBorder="1" applyAlignment="1">
      <alignment horizontal="center" vertical="top"/>
    </xf>
    <xf numFmtId="0" fontId="18" fillId="0" borderId="17" xfId="0" applyFont="1" applyBorder="1" applyAlignment="1">
      <alignment horizontal="center" vertical="top" wrapText="1"/>
    </xf>
    <xf numFmtId="164" fontId="18" fillId="0" borderId="17" xfId="0" applyNumberFormat="1" applyFont="1" applyBorder="1" applyAlignment="1">
      <alignment horizontal="center" vertical="top" wrapText="1"/>
    </xf>
    <xf numFmtId="2" fontId="18" fillId="0" borderId="17" xfId="0" applyNumberFormat="1" applyFont="1" applyBorder="1" applyAlignment="1">
      <alignment horizontal="center" vertical="top" wrapText="1"/>
    </xf>
    <xf numFmtId="4" fontId="18" fillId="0" borderId="17" xfId="0" applyNumberFormat="1" applyFont="1" applyBorder="1" applyAlignment="1">
      <alignment horizontal="center" vertical="top" wrapText="1"/>
    </xf>
    <xf numFmtId="49" fontId="18" fillId="0" borderId="17" xfId="0" applyNumberFormat="1" applyFont="1" applyBorder="1" applyAlignment="1">
      <alignment horizontal="left" vertical="top" wrapText="1"/>
    </xf>
    <xf numFmtId="167" fontId="18" fillId="0" borderId="17" xfId="0" applyNumberFormat="1" applyFont="1" applyBorder="1" applyAlignment="1">
      <alignment horizontal="center" vertical="top" wrapText="1"/>
    </xf>
    <xf numFmtId="49" fontId="23" fillId="34" borderId="17" xfId="0" applyNumberFormat="1" applyFont="1" applyFill="1" applyBorder="1" applyAlignment="1" applyProtection="1">
      <alignment horizontal="center" vertical="center" wrapText="1"/>
    </xf>
    <xf numFmtId="49" fontId="23" fillId="33" borderId="17" xfId="0" applyNumberFormat="1" applyFont="1" applyFill="1" applyBorder="1" applyAlignment="1" applyProtection="1">
      <alignment horizontal="center" vertical="center" wrapText="1"/>
    </xf>
    <xf numFmtId="0" fontId="22" fillId="0" borderId="17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center" wrapText="1"/>
    </xf>
    <xf numFmtId="4" fontId="18" fillId="0" borderId="17" xfId="0" applyNumberFormat="1" applyFont="1" applyBorder="1" applyAlignment="1">
      <alignment horizontal="center" vertical="center" wrapText="1"/>
    </xf>
    <xf numFmtId="2" fontId="18" fillId="0" borderId="17" xfId="0" applyNumberFormat="1" applyFont="1" applyBorder="1" applyAlignment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left" vertical="top" wrapText="1"/>
    </xf>
    <xf numFmtId="4" fontId="22" fillId="0" borderId="17" xfId="0" applyNumberFormat="1" applyFont="1" applyBorder="1" applyAlignment="1">
      <alignment horizontal="center" vertical="top" wrapText="1"/>
    </xf>
    <xf numFmtId="4" fontId="18" fillId="0" borderId="17" xfId="0" applyNumberFormat="1" applyFont="1" applyFill="1" applyBorder="1" applyAlignment="1" applyProtection="1">
      <alignment horizontal="center" vertical="top" wrapText="1"/>
    </xf>
    <xf numFmtId="0" fontId="18" fillId="0" borderId="17" xfId="0" applyFont="1" applyBorder="1" applyAlignment="1">
      <alignment horizontal="left" vertical="center" wrapText="1"/>
    </xf>
    <xf numFmtId="4" fontId="23" fillId="33" borderId="17" xfId="0" applyNumberFormat="1" applyFont="1" applyFill="1" applyBorder="1" applyAlignment="1" applyProtection="1">
      <alignment horizontal="center" vertical="center" wrapText="1"/>
    </xf>
    <xf numFmtId="4" fontId="23" fillId="33" borderId="19" xfId="0" applyNumberFormat="1" applyFont="1" applyFill="1" applyBorder="1" applyAlignment="1" applyProtection="1">
      <alignment horizontal="center" vertical="center" wrapText="1"/>
    </xf>
    <xf numFmtId="4" fontId="23" fillId="33" borderId="12" xfId="0" applyNumberFormat="1" applyFont="1" applyFill="1" applyBorder="1" applyAlignment="1" applyProtection="1">
      <alignment horizontal="center" vertical="center" wrapText="1"/>
    </xf>
    <xf numFmtId="4" fontId="23" fillId="33" borderId="10" xfId="0" applyNumberFormat="1" applyFont="1" applyFill="1" applyBorder="1" applyAlignment="1" applyProtection="1">
      <alignment horizontal="center" vertical="center" wrapText="1"/>
    </xf>
    <xf numFmtId="4" fontId="23" fillId="33" borderId="18" xfId="0" applyNumberFormat="1" applyFont="1" applyFill="1" applyBorder="1" applyAlignment="1" applyProtection="1">
      <alignment horizontal="center" vertical="center" wrapText="1"/>
    </xf>
    <xf numFmtId="4" fontId="23" fillId="33" borderId="11" xfId="0" applyNumberFormat="1" applyFont="1" applyFill="1" applyBorder="1" applyAlignment="1" applyProtection="1">
      <alignment horizontal="center" vertical="center" wrapText="1"/>
    </xf>
    <xf numFmtId="2" fontId="18" fillId="33" borderId="17" xfId="0" applyNumberFormat="1" applyFont="1" applyFill="1" applyBorder="1" applyAlignment="1">
      <alignment horizontal="center" vertical="center" wrapText="1"/>
    </xf>
    <xf numFmtId="49" fontId="22" fillId="0" borderId="17" xfId="0" applyNumberFormat="1" applyFont="1" applyFill="1" applyBorder="1" applyAlignment="1">
      <alignment horizontal="center" vertical="center" wrapText="1"/>
    </xf>
    <xf numFmtId="4" fontId="22" fillId="0" borderId="17" xfId="0" applyNumberFormat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justify" vertical="top" wrapText="1"/>
    </xf>
    <xf numFmtId="165" fontId="18" fillId="0" borderId="17" xfId="0" applyNumberFormat="1" applyFont="1" applyBorder="1" applyAlignment="1">
      <alignment horizontal="center" vertical="top" wrapText="1"/>
    </xf>
    <xf numFmtId="165" fontId="22" fillId="0" borderId="17" xfId="0" applyNumberFormat="1" applyFont="1" applyBorder="1" applyAlignment="1">
      <alignment horizontal="center" vertical="top" wrapText="1"/>
    </xf>
    <xf numFmtId="165" fontId="23" fillId="33" borderId="17" xfId="0" applyNumberFormat="1" applyFont="1" applyFill="1" applyBorder="1" applyAlignment="1" applyProtection="1">
      <alignment horizontal="center" vertical="center" wrapText="1"/>
    </xf>
    <xf numFmtId="165" fontId="22" fillId="33" borderId="18" xfId="0" applyNumberFormat="1" applyFont="1" applyFill="1" applyBorder="1" applyAlignment="1">
      <alignment horizontal="center" vertical="center" wrapText="1"/>
    </xf>
    <xf numFmtId="165" fontId="18" fillId="33" borderId="18" xfId="0" applyNumberFormat="1" applyFont="1" applyFill="1" applyBorder="1" applyAlignment="1">
      <alignment horizontal="center" vertical="center" wrapText="1"/>
    </xf>
    <xf numFmtId="165" fontId="18" fillId="33" borderId="17" xfId="0" applyNumberFormat="1" applyFont="1" applyFill="1" applyBorder="1" applyAlignment="1">
      <alignment horizontal="center" vertical="center" wrapText="1"/>
    </xf>
    <xf numFmtId="165" fontId="18" fillId="0" borderId="17" xfId="0" applyNumberFormat="1" applyFont="1" applyBorder="1" applyAlignment="1">
      <alignment horizontal="left" vertical="top" wrapText="1"/>
    </xf>
    <xf numFmtId="165" fontId="18" fillId="33" borderId="17" xfId="0" applyNumberFormat="1" applyFont="1" applyFill="1" applyBorder="1" applyAlignment="1">
      <alignment horizontal="center" vertical="top" wrapText="1"/>
    </xf>
    <xf numFmtId="165" fontId="22" fillId="0" borderId="17" xfId="0" applyNumberFormat="1" applyFont="1" applyBorder="1" applyAlignment="1">
      <alignment horizontal="center" vertical="top"/>
    </xf>
    <xf numFmtId="0" fontId="18" fillId="0" borderId="17" xfId="0" applyNumberFormat="1" applyFont="1" applyFill="1" applyBorder="1" applyAlignment="1" applyProtection="1">
      <alignment horizontal="justify" vertical="top" wrapText="1"/>
    </xf>
    <xf numFmtId="49" fontId="23" fillId="33" borderId="17" xfId="0" applyNumberFormat="1" applyFont="1" applyFill="1" applyBorder="1" applyAlignment="1" applyProtection="1">
      <alignment horizontal="justify" vertical="top" wrapText="1"/>
    </xf>
    <xf numFmtId="2" fontId="22" fillId="0" borderId="17" xfId="0" applyNumberFormat="1" applyFont="1" applyFill="1" applyBorder="1" applyAlignment="1">
      <alignment horizontal="justify" vertical="top" wrapText="1"/>
    </xf>
    <xf numFmtId="0" fontId="25" fillId="0" borderId="11" xfId="0" applyFont="1" applyBorder="1" applyAlignment="1">
      <alignment horizontal="center" vertical="top" wrapText="1"/>
    </xf>
    <xf numFmtId="165" fontId="18" fillId="0" borderId="17" xfId="0" applyNumberFormat="1" applyFont="1" applyFill="1" applyBorder="1" applyAlignment="1">
      <alignment horizontal="left" vertical="top" wrapText="1"/>
    </xf>
    <xf numFmtId="165" fontId="22" fillId="0" borderId="17" xfId="0" applyNumberFormat="1" applyFont="1" applyFill="1" applyBorder="1" applyAlignment="1">
      <alignment horizontal="center" vertical="top" wrapText="1"/>
    </xf>
    <xf numFmtId="165" fontId="18" fillId="0" borderId="17" xfId="0" applyNumberFormat="1" applyFont="1" applyFill="1" applyBorder="1" applyAlignment="1">
      <alignment horizontal="center" vertical="top" wrapText="1"/>
    </xf>
    <xf numFmtId="0" fontId="20" fillId="0" borderId="0" xfId="0" applyFont="1" applyAlignment="1"/>
    <xf numFmtId="0" fontId="20" fillId="0" borderId="0" xfId="0" applyFont="1" applyFill="1" applyBorder="1"/>
    <xf numFmtId="0" fontId="20" fillId="0" borderId="0" xfId="0" applyFont="1" applyBorder="1"/>
    <xf numFmtId="0" fontId="18" fillId="0" borderId="18" xfId="0" applyFont="1" applyBorder="1" applyAlignment="1">
      <alignment horizontal="center" vertical="top" wrapText="1"/>
    </xf>
    <xf numFmtId="49" fontId="18" fillId="0" borderId="17" xfId="0" quotePrefix="1" applyNumberFormat="1" applyFont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166" fontId="26" fillId="0" borderId="17" xfId="0" applyNumberFormat="1" applyFont="1" applyBorder="1" applyAlignment="1">
      <alignment horizontal="center" vertical="center" wrapText="1"/>
    </xf>
    <xf numFmtId="166" fontId="26" fillId="0" borderId="17" xfId="0" applyNumberFormat="1" applyFont="1" applyFill="1" applyBorder="1" applyAlignment="1">
      <alignment horizontal="center" vertical="center" wrapText="1"/>
    </xf>
    <xf numFmtId="49" fontId="18" fillId="0" borderId="16" xfId="0" quotePrefix="1" applyNumberFormat="1" applyFont="1" applyBorder="1" applyAlignment="1">
      <alignment horizontal="center" vertical="center" wrapText="1"/>
    </xf>
    <xf numFmtId="165" fontId="26" fillId="0" borderId="17" xfId="0" applyNumberFormat="1" applyFont="1" applyBorder="1" applyAlignment="1">
      <alignment horizontal="center" vertical="center" wrapText="1"/>
    </xf>
    <xf numFmtId="165" fontId="26" fillId="0" borderId="17" xfId="0" applyNumberFormat="1" applyFont="1" applyBorder="1" applyAlignment="1">
      <alignment horizontal="center" vertical="center"/>
    </xf>
    <xf numFmtId="49" fontId="18" fillId="0" borderId="27" xfId="0" applyNumberFormat="1" applyFont="1" applyFill="1" applyBorder="1" applyAlignment="1">
      <alignment horizontal="center" vertical="top"/>
    </xf>
    <xf numFmtId="0" fontId="18" fillId="0" borderId="27" xfId="0" applyFont="1" applyFill="1" applyBorder="1" applyAlignment="1">
      <alignment horizontal="center" vertical="top" wrapText="1"/>
    </xf>
    <xf numFmtId="165" fontId="18" fillId="0" borderId="27" xfId="0" applyNumberFormat="1" applyFont="1" applyFill="1" applyBorder="1" applyAlignment="1">
      <alignment horizontal="center" vertical="top" wrapText="1"/>
    </xf>
    <xf numFmtId="4" fontId="18" fillId="0" borderId="28" xfId="0" applyNumberFormat="1" applyFont="1" applyFill="1" applyBorder="1" applyAlignment="1">
      <alignment horizontal="center" vertical="top" wrapText="1"/>
    </xf>
    <xf numFmtId="49" fontId="18" fillId="0" borderId="27" xfId="0" applyNumberFormat="1" applyFont="1" applyBorder="1" applyAlignment="1">
      <alignment horizontal="center" vertical="top" wrapText="1"/>
    </xf>
    <xf numFmtId="49" fontId="18" fillId="0" borderId="27" xfId="0" applyNumberFormat="1" applyFont="1" applyBorder="1" applyAlignment="1">
      <alignment horizontal="center" vertical="top"/>
    </xf>
    <xf numFmtId="4" fontId="18" fillId="0" borderId="27" xfId="0" applyNumberFormat="1" applyFont="1" applyBorder="1" applyAlignment="1">
      <alignment horizontal="center" vertical="top" wrapText="1"/>
    </xf>
    <xf numFmtId="2" fontId="20" fillId="0" borderId="0" xfId="0" applyNumberFormat="1" applyFont="1" applyAlignment="1">
      <alignment horizontal="center" vertical="top"/>
    </xf>
    <xf numFmtId="2" fontId="20" fillId="0" borderId="17" xfId="0" applyNumberFormat="1" applyFont="1" applyBorder="1" applyAlignment="1">
      <alignment horizontal="center" vertical="top"/>
    </xf>
    <xf numFmtId="49" fontId="18" fillId="0" borderId="17" xfId="0" applyNumberFormat="1" applyFont="1" applyFill="1" applyBorder="1" applyAlignment="1">
      <alignment horizontal="left" vertical="top" wrapText="1"/>
    </xf>
    <xf numFmtId="164" fontId="18" fillId="0" borderId="17" xfId="0" applyNumberFormat="1" applyFont="1" applyFill="1" applyBorder="1" applyAlignment="1">
      <alignment horizontal="center" vertical="top" wrapText="1"/>
    </xf>
    <xf numFmtId="2" fontId="18" fillId="0" borderId="17" xfId="0" applyNumberFormat="1" applyFont="1" applyFill="1" applyBorder="1" applyAlignment="1">
      <alignment horizontal="center" vertical="top" wrapText="1"/>
    </xf>
    <xf numFmtId="0" fontId="18" fillId="0" borderId="27" xfId="0" applyFont="1" applyBorder="1" applyAlignment="1">
      <alignment horizontal="center" vertical="top" wrapText="1"/>
    </xf>
    <xf numFmtId="49" fontId="18" fillId="0" borderId="27" xfId="0" applyNumberFormat="1" applyFont="1" applyBorder="1" applyAlignment="1">
      <alignment horizontal="left" vertical="top" wrapText="1"/>
    </xf>
    <xf numFmtId="165" fontId="18" fillId="0" borderId="27" xfId="0" applyNumberFormat="1" applyFont="1" applyBorder="1" applyAlignment="1">
      <alignment horizontal="center" vertical="top" wrapText="1"/>
    </xf>
    <xf numFmtId="49" fontId="23" fillId="33" borderId="27" xfId="0" applyNumberFormat="1" applyFont="1" applyFill="1" applyBorder="1" applyAlignment="1" applyProtection="1">
      <alignment horizontal="center" vertical="center" wrapText="1"/>
    </xf>
    <xf numFmtId="49" fontId="23" fillId="33" borderId="27" xfId="0" applyNumberFormat="1" applyFont="1" applyFill="1" applyBorder="1" applyAlignment="1" applyProtection="1">
      <alignment horizontal="justify" vertical="top" wrapText="1"/>
    </xf>
    <xf numFmtId="4" fontId="23" fillId="33" borderId="27" xfId="0" applyNumberFormat="1" applyFont="1" applyFill="1" applyBorder="1" applyAlignment="1" applyProtection="1">
      <alignment horizontal="center" vertical="center" wrapText="1"/>
    </xf>
    <xf numFmtId="165" fontId="23" fillId="33" borderId="27" xfId="0" applyNumberFormat="1" applyFont="1" applyFill="1" applyBorder="1" applyAlignment="1" applyProtection="1">
      <alignment horizontal="center" vertical="center" wrapText="1"/>
    </xf>
    <xf numFmtId="49" fontId="23" fillId="33" borderId="18" xfId="0" applyNumberFormat="1" applyFont="1" applyFill="1" applyBorder="1" applyAlignment="1" applyProtection="1">
      <alignment horizontal="center" vertical="center" wrapText="1"/>
    </xf>
    <xf numFmtId="49" fontId="23" fillId="33" borderId="18" xfId="0" applyNumberFormat="1" applyFont="1" applyFill="1" applyBorder="1" applyAlignment="1" applyProtection="1">
      <alignment horizontal="justify" vertical="top" wrapText="1"/>
    </xf>
    <xf numFmtId="165" fontId="23" fillId="33" borderId="18" xfId="0" applyNumberFormat="1" applyFont="1" applyFill="1" applyBorder="1" applyAlignment="1" applyProtection="1">
      <alignment horizontal="center" vertical="center" wrapText="1"/>
    </xf>
    <xf numFmtId="2" fontId="22" fillId="0" borderId="27" xfId="0" applyNumberFormat="1" applyFont="1" applyFill="1" applyBorder="1" applyAlignment="1">
      <alignment horizontal="justify" vertical="top" wrapText="1"/>
    </xf>
    <xf numFmtId="0" fontId="18" fillId="0" borderId="27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justify" vertical="top" wrapText="1"/>
    </xf>
    <xf numFmtId="2" fontId="18" fillId="0" borderId="27" xfId="0" applyNumberFormat="1" applyFont="1" applyBorder="1" applyAlignment="1">
      <alignment horizontal="center" vertical="top" wrapText="1"/>
    </xf>
    <xf numFmtId="165" fontId="22" fillId="0" borderId="27" xfId="0" applyNumberFormat="1" applyFont="1" applyBorder="1" applyAlignment="1">
      <alignment horizontal="center" vertical="top"/>
    </xf>
    <xf numFmtId="4" fontId="18" fillId="0" borderId="17" xfId="0" applyNumberFormat="1" applyFont="1" applyFill="1" applyBorder="1" applyAlignment="1">
      <alignment horizontal="center" vertical="top" wrapText="1"/>
    </xf>
    <xf numFmtId="2" fontId="18" fillId="0" borderId="17" xfId="0" applyNumberFormat="1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18" fillId="0" borderId="27" xfId="0" applyFont="1" applyFill="1" applyBorder="1" applyAlignment="1">
      <alignment horizontal="left" vertical="top" wrapText="1"/>
    </xf>
    <xf numFmtId="165" fontId="18" fillId="0" borderId="27" xfId="0" applyNumberFormat="1" applyFont="1" applyBorder="1" applyAlignment="1">
      <alignment horizontal="center" vertical="top"/>
    </xf>
    <xf numFmtId="4" fontId="18" fillId="0" borderId="27" xfId="0" applyNumberFormat="1" applyFont="1" applyBorder="1" applyAlignment="1">
      <alignment horizontal="center" vertical="top"/>
    </xf>
    <xf numFmtId="0" fontId="22" fillId="0" borderId="18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/>
    </xf>
    <xf numFmtId="0" fontId="18" fillId="0" borderId="18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19" xfId="0" applyFont="1" applyFill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22" fillId="0" borderId="18" xfId="0" applyFont="1" applyFill="1" applyBorder="1" applyAlignment="1">
      <alignment horizontal="center" vertical="top" wrapText="1"/>
    </xf>
    <xf numFmtId="0" fontId="22" fillId="0" borderId="20" xfId="0" applyFont="1" applyFill="1" applyBorder="1" applyAlignment="1">
      <alignment horizontal="center" vertical="top" wrapText="1"/>
    </xf>
    <xf numFmtId="0" fontId="22" fillId="0" borderId="19" xfId="0" applyFont="1" applyFill="1" applyBorder="1" applyAlignment="1">
      <alignment horizontal="center" vertical="top" wrapText="1"/>
    </xf>
    <xf numFmtId="0" fontId="22" fillId="0" borderId="27" xfId="0" applyFont="1" applyBorder="1" applyAlignment="1">
      <alignment horizontal="center" vertical="top" wrapText="1"/>
    </xf>
    <xf numFmtId="0" fontId="20" fillId="0" borderId="26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17" xfId="0" applyFont="1" applyFill="1" applyBorder="1" applyAlignment="1">
      <alignment horizontal="left" vertical="top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 2" xfId="42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1"/>
  <sheetViews>
    <sheetView tabSelected="1" view="pageBreakPreview" zoomScaleNormal="100" zoomScaleSheetLayoutView="100" workbookViewId="0">
      <selection sqref="A1:K1"/>
    </sheetView>
  </sheetViews>
  <sheetFormatPr defaultRowHeight="15.75" customHeight="1" x14ac:dyDescent="0.25"/>
  <cols>
    <col min="1" max="1" width="6.42578125" style="1" customWidth="1"/>
    <col min="2" max="2" width="21.42578125" style="1" customWidth="1"/>
    <col min="3" max="3" width="37.28515625" style="1" customWidth="1"/>
    <col min="4" max="4" width="40.28515625" style="1" customWidth="1"/>
    <col min="5" max="5" width="17.85546875" style="1" customWidth="1"/>
    <col min="6" max="6" width="15.140625" style="1" customWidth="1"/>
    <col min="7" max="7" width="14.140625" style="1" customWidth="1"/>
    <col min="8" max="8" width="18.140625" style="1" customWidth="1"/>
    <col min="9" max="9" width="15.5703125" style="1" customWidth="1"/>
    <col min="10" max="10" width="12.28515625" style="1" customWidth="1"/>
    <col min="11" max="11" width="15.28515625" style="1" customWidth="1"/>
    <col min="12" max="16384" width="9.140625" style="1"/>
  </cols>
  <sheetData>
    <row r="1" spans="1:11" ht="51" customHeight="1" x14ac:dyDescent="0.25">
      <c r="A1" s="111" t="s">
        <v>108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s="2" customFormat="1" ht="15.75" customHeight="1" x14ac:dyDescent="0.25">
      <c r="A2" s="112" t="s">
        <v>0</v>
      </c>
      <c r="B2" s="112" t="s">
        <v>1</v>
      </c>
      <c r="C2" s="115" t="s">
        <v>2</v>
      </c>
      <c r="D2" s="116"/>
      <c r="E2" s="117" t="s">
        <v>3</v>
      </c>
      <c r="F2" s="117" t="s">
        <v>4</v>
      </c>
      <c r="G2" s="120" t="s">
        <v>5</v>
      </c>
      <c r="H2" s="120"/>
      <c r="I2" s="120"/>
      <c r="J2" s="121"/>
      <c r="K2" s="112" t="s">
        <v>6</v>
      </c>
    </row>
    <row r="3" spans="1:11" s="2" customFormat="1" ht="15.75" customHeight="1" x14ac:dyDescent="0.25">
      <c r="A3" s="113"/>
      <c r="B3" s="113"/>
      <c r="C3" s="113" t="s">
        <v>7</v>
      </c>
      <c r="D3" s="122" t="s">
        <v>8</v>
      </c>
      <c r="E3" s="118"/>
      <c r="F3" s="118"/>
      <c r="G3" s="112" t="s">
        <v>9</v>
      </c>
      <c r="H3" s="124" t="s">
        <v>10</v>
      </c>
      <c r="I3" s="121"/>
      <c r="J3" s="112" t="s">
        <v>11</v>
      </c>
      <c r="K3" s="113"/>
    </row>
    <row r="4" spans="1:11" s="2" customFormat="1" ht="47.25" customHeight="1" x14ac:dyDescent="0.25">
      <c r="A4" s="114"/>
      <c r="B4" s="114"/>
      <c r="C4" s="114"/>
      <c r="D4" s="123"/>
      <c r="E4" s="119"/>
      <c r="F4" s="119"/>
      <c r="G4" s="114"/>
      <c r="H4" s="3" t="s">
        <v>12</v>
      </c>
      <c r="I4" s="3" t="s">
        <v>13</v>
      </c>
      <c r="J4" s="114"/>
      <c r="K4" s="114"/>
    </row>
    <row r="5" spans="1:11" s="2" customFormat="1" ht="15.75" customHeight="1" x14ac:dyDescent="0.25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6">
        <v>7</v>
      </c>
      <c r="H5" s="46">
        <v>8</v>
      </c>
      <c r="I5" s="46">
        <v>9</v>
      </c>
      <c r="J5" s="46">
        <v>10</v>
      </c>
      <c r="K5" s="46">
        <v>11</v>
      </c>
    </row>
    <row r="6" spans="1:11" s="2" customFormat="1" ht="20.100000000000001" customHeight="1" x14ac:dyDescent="0.25">
      <c r="A6" s="8">
        <v>1</v>
      </c>
      <c r="B6" s="94" t="s">
        <v>25</v>
      </c>
      <c r="C6" s="12" t="s">
        <v>116</v>
      </c>
      <c r="D6" s="125" t="s">
        <v>73</v>
      </c>
      <c r="E6" s="8" t="s">
        <v>72</v>
      </c>
      <c r="F6" s="9">
        <f t="shared" ref="F6:F31" si="0">G6+H6+I6</f>
        <v>506</v>
      </c>
      <c r="G6" s="9">
        <f>506000/1000</f>
        <v>506</v>
      </c>
      <c r="H6" s="9">
        <v>0</v>
      </c>
      <c r="I6" s="9">
        <v>0</v>
      </c>
      <c r="J6" s="10">
        <v>0</v>
      </c>
      <c r="K6" s="34">
        <v>46082</v>
      </c>
    </row>
    <row r="7" spans="1:11" s="2" customFormat="1" ht="20.100000000000001" customHeight="1" x14ac:dyDescent="0.25">
      <c r="A7" s="8">
        <f>A6+1</f>
        <v>2</v>
      </c>
      <c r="B7" s="95"/>
      <c r="C7" s="12" t="s">
        <v>117</v>
      </c>
      <c r="D7" s="125" t="s">
        <v>73</v>
      </c>
      <c r="E7" s="8" t="s">
        <v>72</v>
      </c>
      <c r="F7" s="9">
        <f t="shared" si="0"/>
        <v>506</v>
      </c>
      <c r="G7" s="9">
        <v>0</v>
      </c>
      <c r="H7" s="9">
        <f>506000/1000</f>
        <v>506</v>
      </c>
      <c r="I7" s="9">
        <v>0</v>
      </c>
      <c r="J7" s="10">
        <v>0</v>
      </c>
      <c r="K7" s="34">
        <v>46478</v>
      </c>
    </row>
    <row r="8" spans="1:11" s="2" customFormat="1" ht="20.100000000000001" customHeight="1" x14ac:dyDescent="0.25">
      <c r="A8" s="8">
        <f t="shared" ref="A8:A68" si="1">A7+1</f>
        <v>3</v>
      </c>
      <c r="B8" s="95"/>
      <c r="C8" s="12" t="s">
        <v>118</v>
      </c>
      <c r="D8" s="125" t="s">
        <v>73</v>
      </c>
      <c r="E8" s="8" t="s">
        <v>72</v>
      </c>
      <c r="F8" s="9">
        <f t="shared" si="0"/>
        <v>506</v>
      </c>
      <c r="G8" s="9">
        <v>0</v>
      </c>
      <c r="H8" s="9">
        <v>0</v>
      </c>
      <c r="I8" s="9">
        <f>506000/1000</f>
        <v>506</v>
      </c>
      <c r="J8" s="10">
        <v>0</v>
      </c>
      <c r="K8" s="34">
        <v>46844</v>
      </c>
    </row>
    <row r="9" spans="1:11" s="2" customFormat="1" ht="20.100000000000001" customHeight="1" x14ac:dyDescent="0.25">
      <c r="A9" s="8">
        <f t="shared" si="1"/>
        <v>4</v>
      </c>
      <c r="B9" s="95"/>
      <c r="C9" s="12" t="s">
        <v>119</v>
      </c>
      <c r="D9" s="125" t="s">
        <v>120</v>
      </c>
      <c r="E9" s="8" t="s">
        <v>72</v>
      </c>
      <c r="F9" s="9">
        <f t="shared" si="0"/>
        <v>301.3</v>
      </c>
      <c r="G9" s="9">
        <f>301300/1000</f>
        <v>301.3</v>
      </c>
      <c r="H9" s="9">
        <v>0</v>
      </c>
      <c r="I9" s="9">
        <v>0</v>
      </c>
      <c r="J9" s="10">
        <v>0</v>
      </c>
      <c r="K9" s="34">
        <v>46082</v>
      </c>
    </row>
    <row r="10" spans="1:11" s="2" customFormat="1" ht="20.100000000000001" customHeight="1" x14ac:dyDescent="0.25">
      <c r="A10" s="8">
        <f t="shared" si="1"/>
        <v>5</v>
      </c>
      <c r="B10" s="95"/>
      <c r="C10" s="12" t="s">
        <v>121</v>
      </c>
      <c r="D10" s="125" t="s">
        <v>120</v>
      </c>
      <c r="E10" s="8" t="s">
        <v>72</v>
      </c>
      <c r="F10" s="9">
        <f t="shared" si="0"/>
        <v>301.3</v>
      </c>
      <c r="G10" s="9">
        <v>0</v>
      </c>
      <c r="H10" s="9">
        <f>301300/1000</f>
        <v>301.3</v>
      </c>
      <c r="I10" s="9">
        <v>0</v>
      </c>
      <c r="J10" s="10">
        <v>0</v>
      </c>
      <c r="K10" s="34">
        <v>46478</v>
      </c>
    </row>
    <row r="11" spans="1:11" s="2" customFormat="1" ht="20.100000000000001" customHeight="1" x14ac:dyDescent="0.25">
      <c r="A11" s="8">
        <f t="shared" si="1"/>
        <v>6</v>
      </c>
      <c r="B11" s="95"/>
      <c r="C11" s="12" t="s">
        <v>122</v>
      </c>
      <c r="D11" s="125" t="s">
        <v>120</v>
      </c>
      <c r="E11" s="8" t="s">
        <v>72</v>
      </c>
      <c r="F11" s="11">
        <f t="shared" si="0"/>
        <v>301.3</v>
      </c>
      <c r="G11" s="9">
        <v>0</v>
      </c>
      <c r="H11" s="9">
        <v>0</v>
      </c>
      <c r="I11" s="9">
        <f>301300/1000</f>
        <v>301.3</v>
      </c>
      <c r="J11" s="10">
        <v>0</v>
      </c>
      <c r="K11" s="34">
        <v>46844</v>
      </c>
    </row>
    <row r="12" spans="1:11" s="2" customFormat="1" ht="20.100000000000001" customHeight="1" x14ac:dyDescent="0.25">
      <c r="A12" s="8">
        <f t="shared" si="1"/>
        <v>7</v>
      </c>
      <c r="B12" s="95"/>
      <c r="C12" s="12" t="s">
        <v>123</v>
      </c>
      <c r="D12" s="125" t="s">
        <v>22</v>
      </c>
      <c r="E12" s="8" t="s">
        <v>72</v>
      </c>
      <c r="F12" s="9">
        <f t="shared" si="0"/>
        <v>321.3</v>
      </c>
      <c r="G12" s="10">
        <v>0</v>
      </c>
      <c r="H12" s="9">
        <f>321300/1000</f>
        <v>321.3</v>
      </c>
      <c r="I12" s="9">
        <v>0</v>
      </c>
      <c r="J12" s="10">
        <v>0</v>
      </c>
      <c r="K12" s="34">
        <v>46266</v>
      </c>
    </row>
    <row r="13" spans="1:11" s="2" customFormat="1" ht="20.100000000000001" customHeight="1" x14ac:dyDescent="0.25">
      <c r="A13" s="8">
        <f t="shared" si="1"/>
        <v>8</v>
      </c>
      <c r="B13" s="95"/>
      <c r="C13" s="12" t="s">
        <v>124</v>
      </c>
      <c r="D13" s="126" t="s">
        <v>22</v>
      </c>
      <c r="E13" s="8" t="s">
        <v>72</v>
      </c>
      <c r="F13" s="9">
        <f t="shared" si="0"/>
        <v>321.3</v>
      </c>
      <c r="G13" s="68">
        <v>0</v>
      </c>
      <c r="H13" s="9">
        <v>0</v>
      </c>
      <c r="I13" s="9">
        <f>321300/1000</f>
        <v>321.3</v>
      </c>
      <c r="J13" s="10">
        <v>0</v>
      </c>
      <c r="K13" s="34">
        <v>46631</v>
      </c>
    </row>
    <row r="14" spans="1:11" s="2" customFormat="1" ht="20.100000000000001" customHeight="1" x14ac:dyDescent="0.25">
      <c r="A14" s="8">
        <f t="shared" si="1"/>
        <v>9</v>
      </c>
      <c r="B14" s="95"/>
      <c r="C14" s="12" t="s">
        <v>125</v>
      </c>
      <c r="D14" s="126" t="s">
        <v>126</v>
      </c>
      <c r="E14" s="8" t="s">
        <v>72</v>
      </c>
      <c r="F14" s="9">
        <f t="shared" si="0"/>
        <v>446.5</v>
      </c>
      <c r="G14" s="9">
        <f>446500/1000</f>
        <v>446.5</v>
      </c>
      <c r="H14" s="68">
        <v>0</v>
      </c>
      <c r="I14" s="9">
        <v>0</v>
      </c>
      <c r="J14" s="10">
        <v>0</v>
      </c>
      <c r="K14" s="34">
        <v>46143</v>
      </c>
    </row>
    <row r="15" spans="1:11" s="2" customFormat="1" ht="20.100000000000001" customHeight="1" x14ac:dyDescent="0.25">
      <c r="A15" s="8">
        <f t="shared" si="1"/>
        <v>10</v>
      </c>
      <c r="B15" s="95"/>
      <c r="C15" s="12" t="s">
        <v>127</v>
      </c>
      <c r="D15" s="126" t="s">
        <v>126</v>
      </c>
      <c r="E15" s="8" t="s">
        <v>72</v>
      </c>
      <c r="F15" s="9">
        <f t="shared" si="0"/>
        <v>446.5</v>
      </c>
      <c r="G15" s="9">
        <v>0</v>
      </c>
      <c r="H15" s="9">
        <f>446500/1000</f>
        <v>446.5</v>
      </c>
      <c r="I15" s="68">
        <v>0</v>
      </c>
      <c r="J15" s="10">
        <v>0</v>
      </c>
      <c r="K15" s="34">
        <v>46508</v>
      </c>
    </row>
    <row r="16" spans="1:11" s="2" customFormat="1" ht="20.100000000000001" customHeight="1" x14ac:dyDescent="0.25">
      <c r="A16" s="8">
        <f t="shared" si="1"/>
        <v>11</v>
      </c>
      <c r="B16" s="95"/>
      <c r="C16" s="12" t="s">
        <v>128</v>
      </c>
      <c r="D16" s="126" t="s">
        <v>126</v>
      </c>
      <c r="E16" s="8" t="s">
        <v>72</v>
      </c>
      <c r="F16" s="9">
        <f t="shared" si="0"/>
        <v>446.5</v>
      </c>
      <c r="G16" s="10">
        <v>0</v>
      </c>
      <c r="H16" s="69">
        <v>0</v>
      </c>
      <c r="I16" s="9">
        <f>446500/1000</f>
        <v>446.5</v>
      </c>
      <c r="J16" s="10">
        <v>0</v>
      </c>
      <c r="K16" s="34">
        <v>46874</v>
      </c>
    </row>
    <row r="17" spans="1:11" s="2" customFormat="1" ht="20.100000000000001" customHeight="1" x14ac:dyDescent="0.25">
      <c r="A17" s="8">
        <f t="shared" si="1"/>
        <v>12</v>
      </c>
      <c r="B17" s="95"/>
      <c r="C17" s="12" t="s">
        <v>129</v>
      </c>
      <c r="D17" s="126" t="s">
        <v>130</v>
      </c>
      <c r="E17" s="8" t="s">
        <v>72</v>
      </c>
      <c r="F17" s="9">
        <f t="shared" si="0"/>
        <v>82.66</v>
      </c>
      <c r="G17" s="10">
        <f>82660/1000</f>
        <v>82.66</v>
      </c>
      <c r="H17" s="69">
        <v>0</v>
      </c>
      <c r="I17" s="9">
        <v>0</v>
      </c>
      <c r="J17" s="10">
        <v>0</v>
      </c>
      <c r="K17" s="34">
        <v>46082</v>
      </c>
    </row>
    <row r="18" spans="1:11" s="2" customFormat="1" ht="20.100000000000001" customHeight="1" x14ac:dyDescent="0.25">
      <c r="A18" s="8">
        <f t="shared" si="1"/>
        <v>13</v>
      </c>
      <c r="B18" s="95"/>
      <c r="C18" s="12" t="s">
        <v>131</v>
      </c>
      <c r="D18" s="126" t="s">
        <v>130</v>
      </c>
      <c r="E18" s="8" t="s">
        <v>72</v>
      </c>
      <c r="F18" s="9">
        <f t="shared" si="0"/>
        <v>82.66</v>
      </c>
      <c r="G18" s="10">
        <v>0</v>
      </c>
      <c r="H18" s="69">
        <f>82660/1000</f>
        <v>82.66</v>
      </c>
      <c r="I18" s="9">
        <v>0</v>
      </c>
      <c r="J18" s="10">
        <v>0</v>
      </c>
      <c r="K18" s="34">
        <v>46447</v>
      </c>
    </row>
    <row r="19" spans="1:11" s="2" customFormat="1" ht="20.100000000000001" customHeight="1" x14ac:dyDescent="0.25">
      <c r="A19" s="8">
        <f t="shared" si="1"/>
        <v>14</v>
      </c>
      <c r="B19" s="95"/>
      <c r="C19" s="12" t="s">
        <v>132</v>
      </c>
      <c r="D19" s="126" t="s">
        <v>130</v>
      </c>
      <c r="E19" s="8" t="s">
        <v>72</v>
      </c>
      <c r="F19" s="9">
        <f t="shared" si="0"/>
        <v>82.66</v>
      </c>
      <c r="G19" s="10">
        <v>0</v>
      </c>
      <c r="H19" s="69">
        <v>0</v>
      </c>
      <c r="I19" s="9">
        <f>82660/1000</f>
        <v>82.66</v>
      </c>
      <c r="J19" s="10">
        <v>0</v>
      </c>
      <c r="K19" s="34">
        <v>46813</v>
      </c>
    </row>
    <row r="20" spans="1:11" s="2" customFormat="1" ht="20.100000000000001" customHeight="1" x14ac:dyDescent="0.25">
      <c r="A20" s="8">
        <f t="shared" si="1"/>
        <v>15</v>
      </c>
      <c r="B20" s="95"/>
      <c r="C20" s="12" t="s">
        <v>133</v>
      </c>
      <c r="D20" s="125" t="s">
        <v>74</v>
      </c>
      <c r="E20" s="8" t="s">
        <v>72</v>
      </c>
      <c r="F20" s="9">
        <f t="shared" si="0"/>
        <v>153.19999999999999</v>
      </c>
      <c r="G20" s="9">
        <v>0</v>
      </c>
      <c r="H20" s="9">
        <f>153200/1000</f>
        <v>153.19999999999999</v>
      </c>
      <c r="I20" s="9">
        <v>0</v>
      </c>
      <c r="J20" s="10">
        <v>0</v>
      </c>
      <c r="K20" s="34">
        <v>46296</v>
      </c>
    </row>
    <row r="21" spans="1:11" s="2" customFormat="1" ht="20.100000000000001" customHeight="1" x14ac:dyDescent="0.25">
      <c r="A21" s="8">
        <f t="shared" si="1"/>
        <v>16</v>
      </c>
      <c r="B21" s="95"/>
      <c r="C21" s="12" t="s">
        <v>134</v>
      </c>
      <c r="D21" s="125" t="s">
        <v>74</v>
      </c>
      <c r="E21" s="8" t="s">
        <v>72</v>
      </c>
      <c r="F21" s="9">
        <f t="shared" si="0"/>
        <v>159.4</v>
      </c>
      <c r="G21" s="9">
        <v>0</v>
      </c>
      <c r="H21" s="9">
        <v>0</v>
      </c>
      <c r="I21" s="9">
        <f>159400/1000</f>
        <v>159.4</v>
      </c>
      <c r="J21" s="10">
        <v>0</v>
      </c>
      <c r="K21" s="34">
        <v>46661</v>
      </c>
    </row>
    <row r="22" spans="1:11" s="2" customFormat="1" ht="30" customHeight="1" x14ac:dyDescent="0.25">
      <c r="A22" s="8">
        <f t="shared" si="1"/>
        <v>17</v>
      </c>
      <c r="B22" s="95"/>
      <c r="C22" s="12" t="s">
        <v>135</v>
      </c>
      <c r="D22" s="125" t="s">
        <v>19</v>
      </c>
      <c r="E22" s="8" t="s">
        <v>72</v>
      </c>
      <c r="F22" s="9">
        <f t="shared" si="0"/>
        <v>641.6</v>
      </c>
      <c r="G22" s="10">
        <v>0</v>
      </c>
      <c r="H22" s="9">
        <f>641600/1000</f>
        <v>641.6</v>
      </c>
      <c r="I22" s="9">
        <v>0</v>
      </c>
      <c r="J22" s="10">
        <v>0</v>
      </c>
      <c r="K22" s="34">
        <v>46296</v>
      </c>
    </row>
    <row r="23" spans="1:11" s="2" customFormat="1" ht="30" customHeight="1" x14ac:dyDescent="0.25">
      <c r="A23" s="8">
        <f t="shared" si="1"/>
        <v>18</v>
      </c>
      <c r="B23" s="95"/>
      <c r="C23" s="12" t="s">
        <v>136</v>
      </c>
      <c r="D23" s="125" t="s">
        <v>19</v>
      </c>
      <c r="E23" s="8" t="s">
        <v>72</v>
      </c>
      <c r="F23" s="9">
        <f t="shared" si="0"/>
        <v>667.2</v>
      </c>
      <c r="G23" s="10">
        <v>0</v>
      </c>
      <c r="H23" s="9">
        <v>0</v>
      </c>
      <c r="I23" s="9">
        <f>667200/1000</f>
        <v>667.2</v>
      </c>
      <c r="J23" s="10">
        <v>0</v>
      </c>
      <c r="K23" s="34">
        <v>46661</v>
      </c>
    </row>
    <row r="24" spans="1:11" s="2" customFormat="1" ht="20.100000000000001" customHeight="1" x14ac:dyDescent="0.25">
      <c r="A24" s="8">
        <f t="shared" si="1"/>
        <v>19</v>
      </c>
      <c r="B24" s="95"/>
      <c r="C24" s="12" t="s">
        <v>137</v>
      </c>
      <c r="D24" s="125" t="s">
        <v>138</v>
      </c>
      <c r="E24" s="8" t="s">
        <v>72</v>
      </c>
      <c r="F24" s="9">
        <f t="shared" si="0"/>
        <v>102.9</v>
      </c>
      <c r="G24" s="10">
        <f>102900/1000</f>
        <v>102.9</v>
      </c>
      <c r="H24" s="9">
        <v>0</v>
      </c>
      <c r="I24" s="9">
        <v>0</v>
      </c>
      <c r="J24" s="10">
        <v>0</v>
      </c>
      <c r="K24" s="34">
        <v>46082</v>
      </c>
    </row>
    <row r="25" spans="1:11" s="2" customFormat="1" ht="20.100000000000001" customHeight="1" x14ac:dyDescent="0.25">
      <c r="A25" s="8">
        <f t="shared" si="1"/>
        <v>20</v>
      </c>
      <c r="B25" s="95"/>
      <c r="C25" s="12" t="s">
        <v>139</v>
      </c>
      <c r="D25" s="125" t="s">
        <v>23</v>
      </c>
      <c r="E25" s="8" t="s">
        <v>72</v>
      </c>
      <c r="F25" s="9">
        <f t="shared" si="0"/>
        <v>102.9</v>
      </c>
      <c r="G25" s="10">
        <v>0</v>
      </c>
      <c r="H25" s="9">
        <f>102900/1000</f>
        <v>102.9</v>
      </c>
      <c r="I25" s="9">
        <v>0</v>
      </c>
      <c r="J25" s="10">
        <v>0</v>
      </c>
      <c r="K25" s="34">
        <v>46539</v>
      </c>
    </row>
    <row r="26" spans="1:11" s="2" customFormat="1" ht="20.100000000000001" customHeight="1" x14ac:dyDescent="0.25">
      <c r="A26" s="8">
        <f t="shared" si="1"/>
        <v>21</v>
      </c>
      <c r="B26" s="95"/>
      <c r="C26" s="12" t="s">
        <v>140</v>
      </c>
      <c r="D26" s="125" t="s">
        <v>141</v>
      </c>
      <c r="E26" s="8" t="s">
        <v>72</v>
      </c>
      <c r="F26" s="9">
        <f t="shared" si="0"/>
        <v>102</v>
      </c>
      <c r="G26" s="10">
        <v>0</v>
      </c>
      <c r="H26" s="9">
        <v>0</v>
      </c>
      <c r="I26" s="9">
        <f>102000/1000</f>
        <v>102</v>
      </c>
      <c r="J26" s="10">
        <v>0</v>
      </c>
      <c r="K26" s="34">
        <v>46905</v>
      </c>
    </row>
    <row r="27" spans="1:11" s="2" customFormat="1" ht="20.100000000000001" customHeight="1" x14ac:dyDescent="0.25">
      <c r="A27" s="8">
        <f t="shared" si="1"/>
        <v>22</v>
      </c>
      <c r="B27" s="95"/>
      <c r="C27" s="12" t="s">
        <v>142</v>
      </c>
      <c r="D27" s="125" t="s">
        <v>24</v>
      </c>
      <c r="E27" s="8" t="s">
        <v>72</v>
      </c>
      <c r="F27" s="9">
        <f t="shared" si="0"/>
        <v>100</v>
      </c>
      <c r="G27" s="10">
        <f>100000/1000</f>
        <v>100</v>
      </c>
      <c r="H27" s="9">
        <v>0</v>
      </c>
      <c r="I27" s="9">
        <v>0</v>
      </c>
      <c r="J27" s="10">
        <v>0</v>
      </c>
      <c r="K27" s="34">
        <v>46174</v>
      </c>
    </row>
    <row r="28" spans="1:11" s="2" customFormat="1" ht="46.5" customHeight="1" x14ac:dyDescent="0.25">
      <c r="A28" s="8">
        <f t="shared" si="1"/>
        <v>23</v>
      </c>
      <c r="B28" s="95"/>
      <c r="C28" s="70" t="s">
        <v>20</v>
      </c>
      <c r="D28" s="126" t="s">
        <v>21</v>
      </c>
      <c r="E28" s="8" t="s">
        <v>72</v>
      </c>
      <c r="F28" s="9">
        <f t="shared" si="0"/>
        <v>100</v>
      </c>
      <c r="G28" s="71">
        <v>0</v>
      </c>
      <c r="H28" s="71">
        <f>100000/1000</f>
        <v>100</v>
      </c>
      <c r="I28" s="71">
        <v>0</v>
      </c>
      <c r="J28" s="10">
        <v>0</v>
      </c>
      <c r="K28" s="49">
        <v>46478</v>
      </c>
    </row>
    <row r="29" spans="1:11" s="2" customFormat="1" ht="42" customHeight="1" x14ac:dyDescent="0.25">
      <c r="A29" s="8">
        <f t="shared" si="1"/>
        <v>24</v>
      </c>
      <c r="B29" s="95"/>
      <c r="C29" s="70" t="s">
        <v>75</v>
      </c>
      <c r="D29" s="126" t="s">
        <v>21</v>
      </c>
      <c r="E29" s="8" t="s">
        <v>72</v>
      </c>
      <c r="F29" s="9">
        <f t="shared" si="0"/>
        <v>100</v>
      </c>
      <c r="G29" s="72">
        <v>0</v>
      </c>
      <c r="H29" s="71">
        <v>0</v>
      </c>
      <c r="I29" s="71">
        <f>100000/1000</f>
        <v>100</v>
      </c>
      <c r="J29" s="10">
        <v>0</v>
      </c>
      <c r="K29" s="49">
        <v>46844</v>
      </c>
    </row>
    <row r="30" spans="1:11" s="2" customFormat="1" ht="14.25" customHeight="1" x14ac:dyDescent="0.25">
      <c r="A30" s="8">
        <f t="shared" si="1"/>
        <v>25</v>
      </c>
      <c r="B30" s="95"/>
      <c r="C30" s="70" t="s">
        <v>143</v>
      </c>
      <c r="D30" s="126" t="s">
        <v>18</v>
      </c>
      <c r="E30" s="8" t="s">
        <v>72</v>
      </c>
      <c r="F30" s="9">
        <f t="shared" si="0"/>
        <v>174.7</v>
      </c>
      <c r="G30" s="72">
        <v>0</v>
      </c>
      <c r="H30" s="71">
        <f>174700/1000</f>
        <v>174.7</v>
      </c>
      <c r="I30" s="71">
        <v>0</v>
      </c>
      <c r="J30" s="10">
        <v>0</v>
      </c>
      <c r="K30" s="49">
        <v>46266</v>
      </c>
    </row>
    <row r="31" spans="1:11" s="2" customFormat="1" ht="14.25" customHeight="1" x14ac:dyDescent="0.25">
      <c r="A31" s="8">
        <f t="shared" si="1"/>
        <v>26</v>
      </c>
      <c r="B31" s="95"/>
      <c r="C31" s="70" t="s">
        <v>144</v>
      </c>
      <c r="D31" s="126" t="s">
        <v>18</v>
      </c>
      <c r="E31" s="8" t="s">
        <v>72</v>
      </c>
      <c r="F31" s="9">
        <f t="shared" si="0"/>
        <v>174.7</v>
      </c>
      <c r="G31" s="72">
        <v>0</v>
      </c>
      <c r="H31" s="71">
        <v>0</v>
      </c>
      <c r="I31" s="71">
        <f>174700/1000</f>
        <v>174.7</v>
      </c>
      <c r="J31" s="10">
        <v>0</v>
      </c>
      <c r="K31" s="49">
        <v>46631</v>
      </c>
    </row>
    <row r="32" spans="1:11" s="2" customFormat="1" ht="48.75" customHeight="1" x14ac:dyDescent="0.25">
      <c r="A32" s="8">
        <f t="shared" si="1"/>
        <v>27</v>
      </c>
      <c r="B32" s="94" t="s">
        <v>26</v>
      </c>
      <c r="C32" s="20" t="s">
        <v>192</v>
      </c>
      <c r="D32" s="20" t="s">
        <v>193</v>
      </c>
      <c r="E32" s="16" t="s">
        <v>72</v>
      </c>
      <c r="F32" s="21">
        <v>1987.8</v>
      </c>
      <c r="G32" s="22">
        <v>1987.8</v>
      </c>
      <c r="H32" s="22">
        <v>0</v>
      </c>
      <c r="I32" s="22">
        <v>0</v>
      </c>
      <c r="J32" s="11">
        <v>0</v>
      </c>
      <c r="K32" s="35">
        <v>46054</v>
      </c>
    </row>
    <row r="33" spans="1:11" s="2" customFormat="1" ht="48" customHeight="1" x14ac:dyDescent="0.25">
      <c r="A33" s="8">
        <f t="shared" si="1"/>
        <v>28</v>
      </c>
      <c r="B33" s="95"/>
      <c r="C33" s="20" t="s">
        <v>194</v>
      </c>
      <c r="D33" s="43" t="s">
        <v>94</v>
      </c>
      <c r="E33" s="16" t="s">
        <v>72</v>
      </c>
      <c r="F33" s="21">
        <v>1004.3</v>
      </c>
      <c r="G33" s="22">
        <v>1004.3</v>
      </c>
      <c r="H33" s="22">
        <v>0</v>
      </c>
      <c r="I33" s="22">
        <v>0</v>
      </c>
      <c r="J33" s="11">
        <v>0</v>
      </c>
      <c r="K33" s="35">
        <v>46113</v>
      </c>
    </row>
    <row r="34" spans="1:11" s="2" customFormat="1" ht="33" customHeight="1" x14ac:dyDescent="0.25">
      <c r="A34" s="8">
        <f t="shared" si="1"/>
        <v>29</v>
      </c>
      <c r="B34" s="95"/>
      <c r="C34" s="20" t="s">
        <v>195</v>
      </c>
      <c r="D34" s="43" t="s">
        <v>49</v>
      </c>
      <c r="E34" s="16" t="s">
        <v>72</v>
      </c>
      <c r="F34" s="21">
        <v>7026.491</v>
      </c>
      <c r="G34" s="22">
        <v>7026.491</v>
      </c>
      <c r="H34" s="22">
        <v>0</v>
      </c>
      <c r="I34" s="22">
        <v>0</v>
      </c>
      <c r="J34" s="11">
        <v>0</v>
      </c>
      <c r="K34" s="35">
        <v>46054</v>
      </c>
    </row>
    <row r="35" spans="1:11" s="2" customFormat="1" ht="46.5" customHeight="1" x14ac:dyDescent="0.25">
      <c r="A35" s="8">
        <f t="shared" si="1"/>
        <v>30</v>
      </c>
      <c r="B35" s="95"/>
      <c r="C35" s="20" t="s">
        <v>196</v>
      </c>
      <c r="D35" s="43" t="s">
        <v>42</v>
      </c>
      <c r="E35" s="16" t="s">
        <v>72</v>
      </c>
      <c r="F35" s="21">
        <v>6030.0280199999997</v>
      </c>
      <c r="G35" s="22">
        <v>6030.0280199999997</v>
      </c>
      <c r="H35" s="22">
        <v>0</v>
      </c>
      <c r="I35" s="22">
        <v>0</v>
      </c>
      <c r="J35" s="11">
        <v>0</v>
      </c>
      <c r="K35" s="35">
        <v>46054</v>
      </c>
    </row>
    <row r="36" spans="1:11" s="2" customFormat="1" ht="35.25" customHeight="1" x14ac:dyDescent="0.25">
      <c r="A36" s="8">
        <f t="shared" si="1"/>
        <v>31</v>
      </c>
      <c r="B36" s="95"/>
      <c r="C36" s="20" t="s">
        <v>197</v>
      </c>
      <c r="D36" s="43" t="s">
        <v>92</v>
      </c>
      <c r="E36" s="16" t="s">
        <v>72</v>
      </c>
      <c r="F36" s="21">
        <v>874.81979000000001</v>
      </c>
      <c r="G36" s="22">
        <v>874.81979000000001</v>
      </c>
      <c r="H36" s="22">
        <v>0</v>
      </c>
      <c r="I36" s="22">
        <v>0</v>
      </c>
      <c r="J36" s="11">
        <v>0</v>
      </c>
      <c r="K36" s="35">
        <v>46082</v>
      </c>
    </row>
    <row r="37" spans="1:11" s="2" customFormat="1" ht="27.75" customHeight="1" x14ac:dyDescent="0.25">
      <c r="A37" s="8">
        <f t="shared" si="1"/>
        <v>32</v>
      </c>
      <c r="B37" s="95"/>
      <c r="C37" s="20" t="s">
        <v>198</v>
      </c>
      <c r="D37" s="43" t="s">
        <v>93</v>
      </c>
      <c r="E37" s="16" t="s">
        <v>76</v>
      </c>
      <c r="F37" s="21">
        <v>322</v>
      </c>
      <c r="G37" s="22">
        <v>322</v>
      </c>
      <c r="H37" s="22">
        <v>0</v>
      </c>
      <c r="I37" s="22">
        <v>0</v>
      </c>
      <c r="J37" s="11">
        <v>0</v>
      </c>
      <c r="K37" s="35">
        <v>46082</v>
      </c>
    </row>
    <row r="38" spans="1:11" s="2" customFormat="1" ht="29.25" customHeight="1" x14ac:dyDescent="0.25">
      <c r="A38" s="8">
        <f t="shared" si="1"/>
        <v>33</v>
      </c>
      <c r="B38" s="95"/>
      <c r="C38" s="20" t="s">
        <v>199</v>
      </c>
      <c r="D38" s="43" t="s">
        <v>30</v>
      </c>
      <c r="E38" s="16" t="s">
        <v>72</v>
      </c>
      <c r="F38" s="21">
        <v>1721</v>
      </c>
      <c r="G38" s="22">
        <v>1721</v>
      </c>
      <c r="H38" s="22">
        <v>0</v>
      </c>
      <c r="I38" s="22">
        <v>0</v>
      </c>
      <c r="J38" s="11">
        <v>0</v>
      </c>
      <c r="K38" s="35">
        <v>46113</v>
      </c>
    </row>
    <row r="39" spans="1:11" s="2" customFormat="1" ht="60" customHeight="1" x14ac:dyDescent="0.25">
      <c r="A39" s="8">
        <f t="shared" si="1"/>
        <v>34</v>
      </c>
      <c r="B39" s="95"/>
      <c r="C39" s="20" t="s">
        <v>200</v>
      </c>
      <c r="D39" s="43" t="s">
        <v>201</v>
      </c>
      <c r="E39" s="16" t="s">
        <v>72</v>
      </c>
      <c r="F39" s="21">
        <v>400.53872000000001</v>
      </c>
      <c r="G39" s="22">
        <v>360.69752</v>
      </c>
      <c r="H39" s="22">
        <v>39.841200000000001</v>
      </c>
      <c r="I39" s="22">
        <v>0</v>
      </c>
      <c r="J39" s="11">
        <v>0</v>
      </c>
      <c r="K39" s="35">
        <v>46113</v>
      </c>
    </row>
    <row r="40" spans="1:11" s="2" customFormat="1" ht="47.25" customHeight="1" x14ac:dyDescent="0.25">
      <c r="A40" s="8">
        <f t="shared" si="1"/>
        <v>35</v>
      </c>
      <c r="B40" s="95"/>
      <c r="C40" s="20" t="s">
        <v>202</v>
      </c>
      <c r="D40" s="43" t="s">
        <v>203</v>
      </c>
      <c r="E40" s="16" t="s">
        <v>76</v>
      </c>
      <c r="F40" s="21">
        <v>361.63909999999998</v>
      </c>
      <c r="G40" s="22">
        <v>361.63909999999998</v>
      </c>
      <c r="H40" s="22">
        <v>0</v>
      </c>
      <c r="I40" s="22">
        <v>0</v>
      </c>
      <c r="J40" s="11">
        <v>0</v>
      </c>
      <c r="K40" s="35">
        <v>46023</v>
      </c>
    </row>
    <row r="41" spans="1:11" s="2" customFormat="1" ht="17.25" customHeight="1" x14ac:dyDescent="0.25">
      <c r="A41" s="8">
        <f t="shared" si="1"/>
        <v>36</v>
      </c>
      <c r="B41" s="95"/>
      <c r="C41" s="20" t="s">
        <v>204</v>
      </c>
      <c r="D41" s="43" t="s">
        <v>31</v>
      </c>
      <c r="E41" s="16" t="s">
        <v>76</v>
      </c>
      <c r="F41" s="21">
        <v>1432.1328900000001</v>
      </c>
      <c r="G41" s="22">
        <v>1432.1328900000001</v>
      </c>
      <c r="H41" s="22">
        <v>0</v>
      </c>
      <c r="I41" s="22">
        <v>0</v>
      </c>
      <c r="J41" s="11">
        <v>0</v>
      </c>
      <c r="K41" s="35">
        <v>46054</v>
      </c>
    </row>
    <row r="42" spans="1:11" s="2" customFormat="1" ht="27.75" customHeight="1" x14ac:dyDescent="0.25">
      <c r="A42" s="8">
        <f t="shared" si="1"/>
        <v>37</v>
      </c>
      <c r="B42" s="95"/>
      <c r="C42" s="20" t="s">
        <v>205</v>
      </c>
      <c r="D42" s="43" t="s">
        <v>38</v>
      </c>
      <c r="E42" s="16" t="s">
        <v>72</v>
      </c>
      <c r="F42" s="21">
        <v>3250</v>
      </c>
      <c r="G42" s="22">
        <v>3250</v>
      </c>
      <c r="H42" s="22">
        <v>0</v>
      </c>
      <c r="I42" s="22">
        <v>0</v>
      </c>
      <c r="J42" s="11">
        <v>0</v>
      </c>
      <c r="K42" s="35">
        <v>46054</v>
      </c>
    </row>
    <row r="43" spans="1:11" s="2" customFormat="1" ht="20.25" customHeight="1" x14ac:dyDescent="0.25">
      <c r="A43" s="8">
        <f t="shared" si="1"/>
        <v>38</v>
      </c>
      <c r="B43" s="95"/>
      <c r="C43" s="20" t="s">
        <v>206</v>
      </c>
      <c r="D43" s="43" t="s">
        <v>39</v>
      </c>
      <c r="E43" s="16" t="s">
        <v>76</v>
      </c>
      <c r="F43" s="21">
        <v>270</v>
      </c>
      <c r="G43" s="22">
        <v>270</v>
      </c>
      <c r="H43" s="22">
        <v>0</v>
      </c>
      <c r="I43" s="22">
        <v>0</v>
      </c>
      <c r="J43" s="11">
        <v>0</v>
      </c>
      <c r="K43" s="35">
        <v>46054</v>
      </c>
    </row>
    <row r="44" spans="1:11" s="2" customFormat="1" ht="20.25" customHeight="1" x14ac:dyDescent="0.25">
      <c r="A44" s="8">
        <f t="shared" si="1"/>
        <v>39</v>
      </c>
      <c r="B44" s="95"/>
      <c r="C44" s="20" t="s">
        <v>207</v>
      </c>
      <c r="D44" s="43" t="s">
        <v>208</v>
      </c>
      <c r="E44" s="16" t="s">
        <v>76</v>
      </c>
      <c r="F44" s="21">
        <v>112</v>
      </c>
      <c r="G44" s="22">
        <v>112</v>
      </c>
      <c r="H44" s="22">
        <v>0</v>
      </c>
      <c r="I44" s="22">
        <v>0</v>
      </c>
      <c r="J44" s="11">
        <v>0</v>
      </c>
      <c r="K44" s="35">
        <v>46054</v>
      </c>
    </row>
    <row r="45" spans="1:11" s="2" customFormat="1" ht="47.25" customHeight="1" x14ac:dyDescent="0.25">
      <c r="A45" s="8">
        <f t="shared" si="1"/>
        <v>40</v>
      </c>
      <c r="B45" s="95"/>
      <c r="C45" s="20" t="s">
        <v>209</v>
      </c>
      <c r="D45" s="43" t="s">
        <v>97</v>
      </c>
      <c r="E45" s="16" t="s">
        <v>76</v>
      </c>
      <c r="F45" s="21">
        <v>300</v>
      </c>
      <c r="G45" s="22">
        <v>300</v>
      </c>
      <c r="H45" s="22">
        <v>0</v>
      </c>
      <c r="I45" s="22">
        <v>0</v>
      </c>
      <c r="J45" s="11">
        <v>0</v>
      </c>
      <c r="K45" s="35">
        <v>46054</v>
      </c>
    </row>
    <row r="46" spans="1:11" s="2" customFormat="1" ht="18" customHeight="1" x14ac:dyDescent="0.25">
      <c r="A46" s="8">
        <f t="shared" si="1"/>
        <v>41</v>
      </c>
      <c r="B46" s="95"/>
      <c r="C46" s="20" t="s">
        <v>210</v>
      </c>
      <c r="D46" s="43" t="s">
        <v>40</v>
      </c>
      <c r="E46" s="16" t="s">
        <v>76</v>
      </c>
      <c r="F46" s="21">
        <v>400</v>
      </c>
      <c r="G46" s="22">
        <v>400</v>
      </c>
      <c r="H46" s="22">
        <v>0</v>
      </c>
      <c r="I46" s="22">
        <v>0</v>
      </c>
      <c r="J46" s="11">
        <v>0</v>
      </c>
      <c r="K46" s="35">
        <v>46082</v>
      </c>
    </row>
    <row r="47" spans="1:11" s="2" customFormat="1" ht="33" customHeight="1" x14ac:dyDescent="0.25">
      <c r="A47" s="8">
        <f t="shared" si="1"/>
        <v>42</v>
      </c>
      <c r="B47" s="95"/>
      <c r="C47" s="20" t="s">
        <v>211</v>
      </c>
      <c r="D47" s="43" t="s">
        <v>41</v>
      </c>
      <c r="E47" s="16" t="s">
        <v>76</v>
      </c>
      <c r="F47" s="21">
        <v>320.16309999999999</v>
      </c>
      <c r="G47" s="22">
        <v>320.16309999999999</v>
      </c>
      <c r="H47" s="22">
        <v>0</v>
      </c>
      <c r="I47" s="22">
        <v>0</v>
      </c>
      <c r="J47" s="11">
        <v>0</v>
      </c>
      <c r="K47" s="35">
        <v>46113</v>
      </c>
    </row>
    <row r="48" spans="1:11" s="2" customFormat="1" ht="19.5" customHeight="1" x14ac:dyDescent="0.25">
      <c r="A48" s="8">
        <f t="shared" si="1"/>
        <v>43</v>
      </c>
      <c r="B48" s="95"/>
      <c r="C48" s="20" t="s">
        <v>212</v>
      </c>
      <c r="D48" s="43" t="s">
        <v>213</v>
      </c>
      <c r="E48" s="16" t="s">
        <v>76</v>
      </c>
      <c r="F48" s="21">
        <v>410</v>
      </c>
      <c r="G48" s="22">
        <v>410</v>
      </c>
      <c r="H48" s="22">
        <v>0</v>
      </c>
      <c r="I48" s="22">
        <v>0</v>
      </c>
      <c r="J48" s="11">
        <v>0</v>
      </c>
      <c r="K48" s="35">
        <v>46054</v>
      </c>
    </row>
    <row r="49" spans="1:11" s="2" customFormat="1" ht="18" customHeight="1" x14ac:dyDescent="0.25">
      <c r="A49" s="8">
        <f t="shared" si="1"/>
        <v>44</v>
      </c>
      <c r="B49" s="95"/>
      <c r="C49" s="20" t="s">
        <v>214</v>
      </c>
      <c r="D49" s="43" t="s">
        <v>98</v>
      </c>
      <c r="E49" s="16" t="s">
        <v>76</v>
      </c>
      <c r="F49" s="21">
        <v>500</v>
      </c>
      <c r="G49" s="22">
        <v>500</v>
      </c>
      <c r="H49" s="22">
        <v>0</v>
      </c>
      <c r="I49" s="22">
        <v>0</v>
      </c>
      <c r="J49" s="11">
        <v>0</v>
      </c>
      <c r="K49" s="35">
        <v>46082</v>
      </c>
    </row>
    <row r="50" spans="1:11" s="2" customFormat="1" ht="15.75" customHeight="1" x14ac:dyDescent="0.25">
      <c r="A50" s="8">
        <f t="shared" si="1"/>
        <v>45</v>
      </c>
      <c r="B50" s="95"/>
      <c r="C50" s="20" t="s">
        <v>215</v>
      </c>
      <c r="D50" s="43" t="s">
        <v>216</v>
      </c>
      <c r="E50" s="16" t="s">
        <v>76</v>
      </c>
      <c r="F50" s="21">
        <v>90</v>
      </c>
      <c r="G50" s="22">
        <v>90</v>
      </c>
      <c r="H50" s="22">
        <v>0</v>
      </c>
      <c r="I50" s="22">
        <v>0</v>
      </c>
      <c r="J50" s="11">
        <v>0</v>
      </c>
      <c r="K50" s="35">
        <v>46054</v>
      </c>
    </row>
    <row r="51" spans="1:11" s="2" customFormat="1" ht="27.75" customHeight="1" x14ac:dyDescent="0.25">
      <c r="A51" s="8">
        <f t="shared" si="1"/>
        <v>46</v>
      </c>
      <c r="B51" s="95"/>
      <c r="C51" s="20" t="s">
        <v>217</v>
      </c>
      <c r="D51" s="43" t="s">
        <v>218</v>
      </c>
      <c r="E51" s="16" t="s">
        <v>76</v>
      </c>
      <c r="F51" s="21">
        <v>450</v>
      </c>
      <c r="G51" s="22">
        <v>450</v>
      </c>
      <c r="H51" s="22">
        <v>0</v>
      </c>
      <c r="I51" s="22">
        <v>0</v>
      </c>
      <c r="J51" s="11">
        <v>0</v>
      </c>
      <c r="K51" s="35">
        <v>46054</v>
      </c>
    </row>
    <row r="52" spans="1:11" s="2" customFormat="1" ht="27.75" customHeight="1" x14ac:dyDescent="0.25">
      <c r="A52" s="8">
        <f t="shared" si="1"/>
        <v>47</v>
      </c>
      <c r="B52" s="95"/>
      <c r="C52" s="20" t="s">
        <v>219</v>
      </c>
      <c r="D52" s="43" t="s">
        <v>47</v>
      </c>
      <c r="E52" s="16" t="s">
        <v>76</v>
      </c>
      <c r="F52" s="21">
        <v>400</v>
      </c>
      <c r="G52" s="22">
        <v>400</v>
      </c>
      <c r="H52" s="22">
        <v>0</v>
      </c>
      <c r="I52" s="22">
        <v>0</v>
      </c>
      <c r="J52" s="11">
        <v>0</v>
      </c>
      <c r="K52" s="35">
        <v>46054</v>
      </c>
    </row>
    <row r="53" spans="1:11" s="2" customFormat="1" ht="27.75" customHeight="1" x14ac:dyDescent="0.25">
      <c r="A53" s="8">
        <f t="shared" si="1"/>
        <v>48</v>
      </c>
      <c r="B53" s="95"/>
      <c r="C53" s="20" t="s">
        <v>220</v>
      </c>
      <c r="D53" s="43" t="s">
        <v>221</v>
      </c>
      <c r="E53" s="16" t="s">
        <v>76</v>
      </c>
      <c r="F53" s="21">
        <v>350</v>
      </c>
      <c r="G53" s="22">
        <v>350</v>
      </c>
      <c r="H53" s="22">
        <v>0</v>
      </c>
      <c r="I53" s="22">
        <v>0</v>
      </c>
      <c r="J53" s="11">
        <v>0</v>
      </c>
      <c r="K53" s="35">
        <v>46054</v>
      </c>
    </row>
    <row r="54" spans="1:11" s="2" customFormat="1" ht="16.5" customHeight="1" x14ac:dyDescent="0.25">
      <c r="A54" s="8">
        <f t="shared" si="1"/>
        <v>49</v>
      </c>
      <c r="B54" s="95"/>
      <c r="C54" s="20" t="s">
        <v>222</v>
      </c>
      <c r="D54" s="43" t="s">
        <v>223</v>
      </c>
      <c r="E54" s="16" t="s">
        <v>76</v>
      </c>
      <c r="F54" s="21">
        <v>150</v>
      </c>
      <c r="G54" s="22">
        <v>150</v>
      </c>
      <c r="H54" s="22">
        <v>0</v>
      </c>
      <c r="I54" s="22">
        <v>0</v>
      </c>
      <c r="J54" s="11">
        <v>0</v>
      </c>
      <c r="K54" s="35">
        <v>46082</v>
      </c>
    </row>
    <row r="55" spans="1:11" s="2" customFormat="1" ht="27.75" customHeight="1" x14ac:dyDescent="0.25">
      <c r="A55" s="8">
        <f t="shared" si="1"/>
        <v>50</v>
      </c>
      <c r="B55" s="95"/>
      <c r="C55" s="20" t="s">
        <v>224</v>
      </c>
      <c r="D55" s="43" t="s">
        <v>225</v>
      </c>
      <c r="E55" s="16" t="s">
        <v>72</v>
      </c>
      <c r="F55" s="21">
        <v>1100</v>
      </c>
      <c r="G55" s="22">
        <v>1100</v>
      </c>
      <c r="H55" s="22">
        <v>0</v>
      </c>
      <c r="I55" s="22">
        <v>0</v>
      </c>
      <c r="J55" s="11">
        <v>0</v>
      </c>
      <c r="K55" s="48">
        <v>46082</v>
      </c>
    </row>
    <row r="56" spans="1:11" s="2" customFormat="1" ht="15" customHeight="1" x14ac:dyDescent="0.25">
      <c r="A56" s="8">
        <f t="shared" si="1"/>
        <v>51</v>
      </c>
      <c r="B56" s="95"/>
      <c r="C56" s="20" t="s">
        <v>226</v>
      </c>
      <c r="D56" s="43" t="s">
        <v>227</v>
      </c>
      <c r="E56" s="16" t="s">
        <v>76</v>
      </c>
      <c r="F56" s="21">
        <v>100</v>
      </c>
      <c r="G56" s="22">
        <v>100</v>
      </c>
      <c r="H56" s="22">
        <v>0</v>
      </c>
      <c r="I56" s="22">
        <v>0</v>
      </c>
      <c r="J56" s="11">
        <v>0</v>
      </c>
      <c r="K56" s="48">
        <v>46082</v>
      </c>
    </row>
    <row r="57" spans="1:11" s="2" customFormat="1" ht="27.75" customHeight="1" x14ac:dyDescent="0.25">
      <c r="A57" s="8">
        <f t="shared" si="1"/>
        <v>52</v>
      </c>
      <c r="B57" s="95"/>
      <c r="C57" s="20" t="s">
        <v>228</v>
      </c>
      <c r="D57" s="43" t="s">
        <v>89</v>
      </c>
      <c r="E57" s="16" t="s">
        <v>72</v>
      </c>
      <c r="F57" s="21">
        <v>278.50599999999997</v>
      </c>
      <c r="G57" s="22">
        <v>278.50599999999997</v>
      </c>
      <c r="H57" s="22">
        <v>0</v>
      </c>
      <c r="I57" s="22">
        <v>0</v>
      </c>
      <c r="J57" s="11">
        <v>0</v>
      </c>
      <c r="K57" s="48">
        <v>46113</v>
      </c>
    </row>
    <row r="58" spans="1:11" s="2" customFormat="1" ht="27.75" customHeight="1" x14ac:dyDescent="0.25">
      <c r="A58" s="8">
        <f t="shared" si="1"/>
        <v>53</v>
      </c>
      <c r="B58" s="95"/>
      <c r="C58" s="20" t="s">
        <v>229</v>
      </c>
      <c r="D58" s="43" t="s">
        <v>32</v>
      </c>
      <c r="E58" s="16" t="s">
        <v>72</v>
      </c>
      <c r="F58" s="21">
        <v>886.21596999999997</v>
      </c>
      <c r="G58" s="22">
        <v>886.21596999999997</v>
      </c>
      <c r="H58" s="22">
        <v>0</v>
      </c>
      <c r="I58" s="22">
        <v>0</v>
      </c>
      <c r="J58" s="11">
        <v>0</v>
      </c>
      <c r="K58" s="48">
        <v>46113</v>
      </c>
    </row>
    <row r="59" spans="1:11" s="2" customFormat="1" ht="27.75" customHeight="1" x14ac:dyDescent="0.25">
      <c r="A59" s="8">
        <f t="shared" si="1"/>
        <v>54</v>
      </c>
      <c r="B59" s="95"/>
      <c r="C59" s="20" t="s">
        <v>230</v>
      </c>
      <c r="D59" s="43" t="s">
        <v>43</v>
      </c>
      <c r="E59" s="16" t="s">
        <v>72</v>
      </c>
      <c r="F59" s="21">
        <v>979.18200000000002</v>
      </c>
      <c r="G59" s="22">
        <v>0</v>
      </c>
      <c r="H59" s="22">
        <v>897.58349999999996</v>
      </c>
      <c r="I59" s="22">
        <v>81.598500000000001</v>
      </c>
      <c r="J59" s="11">
        <v>0</v>
      </c>
      <c r="K59" s="48">
        <v>46266</v>
      </c>
    </row>
    <row r="60" spans="1:11" s="2" customFormat="1" ht="15" customHeight="1" x14ac:dyDescent="0.25">
      <c r="A60" s="8">
        <f t="shared" si="1"/>
        <v>55</v>
      </c>
      <c r="B60" s="95"/>
      <c r="C60" s="20" t="s">
        <v>231</v>
      </c>
      <c r="D60" s="43" t="s">
        <v>193</v>
      </c>
      <c r="E60" s="16" t="s">
        <v>72</v>
      </c>
      <c r="F60" s="21">
        <v>2067.4</v>
      </c>
      <c r="G60" s="22">
        <v>0</v>
      </c>
      <c r="H60" s="22">
        <v>2067.4</v>
      </c>
      <c r="I60" s="22">
        <v>0</v>
      </c>
      <c r="J60" s="11">
        <v>0</v>
      </c>
      <c r="K60" s="48">
        <v>46296</v>
      </c>
    </row>
    <row r="61" spans="1:11" s="2" customFormat="1" ht="15" customHeight="1" x14ac:dyDescent="0.25">
      <c r="A61" s="8">
        <f t="shared" si="1"/>
        <v>56</v>
      </c>
      <c r="B61" s="95"/>
      <c r="C61" s="20" t="s">
        <v>232</v>
      </c>
      <c r="D61" s="43" t="s">
        <v>44</v>
      </c>
      <c r="E61" s="16" t="s">
        <v>72</v>
      </c>
      <c r="F61" s="21">
        <v>498.81182000000001</v>
      </c>
      <c r="G61" s="22">
        <v>0</v>
      </c>
      <c r="H61" s="22">
        <v>457.37698</v>
      </c>
      <c r="I61" s="22">
        <v>41.434840000000001</v>
      </c>
      <c r="J61" s="11">
        <v>0</v>
      </c>
      <c r="K61" s="48">
        <v>46266</v>
      </c>
    </row>
    <row r="62" spans="1:11" s="2" customFormat="1" ht="27.75" customHeight="1" x14ac:dyDescent="0.25">
      <c r="A62" s="8">
        <f t="shared" si="1"/>
        <v>57</v>
      </c>
      <c r="B62" s="95"/>
      <c r="C62" s="20" t="s">
        <v>233</v>
      </c>
      <c r="D62" s="43" t="s">
        <v>45</v>
      </c>
      <c r="E62" s="16" t="s">
        <v>72</v>
      </c>
      <c r="F62" s="21">
        <v>813.71655999999996</v>
      </c>
      <c r="G62" s="22">
        <v>0</v>
      </c>
      <c r="H62" s="22">
        <v>813.71655999999996</v>
      </c>
      <c r="I62" s="22">
        <v>0</v>
      </c>
      <c r="J62" s="11">
        <v>0</v>
      </c>
      <c r="K62" s="48">
        <v>46296</v>
      </c>
    </row>
    <row r="63" spans="1:11" s="2" customFormat="1" ht="27.75" customHeight="1" x14ac:dyDescent="0.25">
      <c r="A63" s="8">
        <f t="shared" si="1"/>
        <v>58</v>
      </c>
      <c r="B63" s="95"/>
      <c r="C63" s="20" t="s">
        <v>234</v>
      </c>
      <c r="D63" s="43" t="s">
        <v>46</v>
      </c>
      <c r="E63" s="16" t="s">
        <v>72</v>
      </c>
      <c r="F63" s="21">
        <v>1100</v>
      </c>
      <c r="G63" s="22">
        <v>0</v>
      </c>
      <c r="H63" s="22">
        <v>1100</v>
      </c>
      <c r="I63" s="22">
        <v>0</v>
      </c>
      <c r="J63" s="11">
        <v>0</v>
      </c>
      <c r="K63" s="48">
        <v>46296</v>
      </c>
    </row>
    <row r="64" spans="1:11" s="2" customFormat="1" ht="19.5" customHeight="1" x14ac:dyDescent="0.25">
      <c r="A64" s="8">
        <f t="shared" si="1"/>
        <v>59</v>
      </c>
      <c r="B64" s="95"/>
      <c r="C64" s="20" t="s">
        <v>235</v>
      </c>
      <c r="D64" s="43" t="s">
        <v>27</v>
      </c>
      <c r="E64" s="16" t="s">
        <v>72</v>
      </c>
      <c r="F64" s="21">
        <v>3537.4139799999998</v>
      </c>
      <c r="G64" s="22">
        <v>0</v>
      </c>
      <c r="H64" s="22">
        <v>3537.4139799999998</v>
      </c>
      <c r="I64" s="22">
        <v>0</v>
      </c>
      <c r="J64" s="11">
        <v>0</v>
      </c>
      <c r="K64" s="48">
        <v>46235</v>
      </c>
    </row>
    <row r="65" spans="1:11" s="2" customFormat="1" ht="21.75" customHeight="1" x14ac:dyDescent="0.25">
      <c r="A65" s="8">
        <f t="shared" si="1"/>
        <v>60</v>
      </c>
      <c r="B65" s="95"/>
      <c r="C65" s="20" t="s">
        <v>199</v>
      </c>
      <c r="D65" s="43" t="s">
        <v>213</v>
      </c>
      <c r="E65" s="16" t="s">
        <v>76</v>
      </c>
      <c r="F65" s="21">
        <v>250</v>
      </c>
      <c r="G65" s="22">
        <v>0</v>
      </c>
      <c r="H65" s="22">
        <v>250</v>
      </c>
      <c r="I65" s="22">
        <v>0</v>
      </c>
      <c r="J65" s="11">
        <v>0</v>
      </c>
      <c r="K65" s="48">
        <v>46296</v>
      </c>
    </row>
    <row r="66" spans="1:11" s="2" customFormat="1" ht="18" customHeight="1" x14ac:dyDescent="0.25">
      <c r="A66" s="8">
        <f t="shared" si="1"/>
        <v>61</v>
      </c>
      <c r="B66" s="95"/>
      <c r="C66" s="20" t="s">
        <v>236</v>
      </c>
      <c r="D66" s="43" t="s">
        <v>96</v>
      </c>
      <c r="E66" s="16" t="s">
        <v>72</v>
      </c>
      <c r="F66" s="21">
        <v>500</v>
      </c>
      <c r="G66" s="22">
        <v>0</v>
      </c>
      <c r="H66" s="22">
        <v>500</v>
      </c>
      <c r="I66" s="22">
        <v>0</v>
      </c>
      <c r="J66" s="11">
        <v>0</v>
      </c>
      <c r="K66" s="48">
        <v>46235</v>
      </c>
    </row>
    <row r="67" spans="1:11" s="2" customFormat="1" ht="18" customHeight="1" x14ac:dyDescent="0.25">
      <c r="A67" s="8">
        <f t="shared" si="1"/>
        <v>62</v>
      </c>
      <c r="B67" s="95"/>
      <c r="C67" s="20" t="s">
        <v>237</v>
      </c>
      <c r="D67" s="43" t="s">
        <v>50</v>
      </c>
      <c r="E67" s="16" t="s">
        <v>76</v>
      </c>
      <c r="F67" s="21">
        <v>1800</v>
      </c>
      <c r="G67" s="22">
        <v>0</v>
      </c>
      <c r="H67" s="22">
        <v>1800</v>
      </c>
      <c r="I67" s="22">
        <v>0</v>
      </c>
      <c r="J67" s="11">
        <v>0</v>
      </c>
      <c r="K67" s="48">
        <v>46235</v>
      </c>
    </row>
    <row r="68" spans="1:11" s="2" customFormat="1" ht="32.25" customHeight="1" x14ac:dyDescent="0.25">
      <c r="A68" s="8">
        <f t="shared" si="1"/>
        <v>63</v>
      </c>
      <c r="B68" s="95"/>
      <c r="C68" s="20" t="s">
        <v>238</v>
      </c>
      <c r="D68" s="43" t="s">
        <v>28</v>
      </c>
      <c r="E68" s="16" t="s">
        <v>72</v>
      </c>
      <c r="F68" s="21">
        <v>1446.16731</v>
      </c>
      <c r="G68" s="22">
        <v>886.16731000000004</v>
      </c>
      <c r="H68" s="22">
        <v>560</v>
      </c>
      <c r="I68" s="22">
        <v>0</v>
      </c>
      <c r="J68" s="11">
        <v>0</v>
      </c>
      <c r="K68" s="48">
        <v>46235</v>
      </c>
    </row>
    <row r="69" spans="1:11" s="2" customFormat="1" ht="19.5" customHeight="1" x14ac:dyDescent="0.25">
      <c r="A69" s="8">
        <f t="shared" ref="A69:A132" si="2">A68+1</f>
        <v>64</v>
      </c>
      <c r="B69" s="95"/>
      <c r="C69" s="20" t="s">
        <v>239</v>
      </c>
      <c r="D69" s="43" t="s">
        <v>29</v>
      </c>
      <c r="E69" s="16" t="s">
        <v>72</v>
      </c>
      <c r="F69" s="21">
        <v>4178.5060000000003</v>
      </c>
      <c r="G69" s="22">
        <v>278.50599999999997</v>
      </c>
      <c r="H69" s="22">
        <v>3900</v>
      </c>
      <c r="I69" s="22">
        <v>0</v>
      </c>
      <c r="J69" s="11">
        <v>0</v>
      </c>
      <c r="K69" s="48">
        <v>46235</v>
      </c>
    </row>
    <row r="70" spans="1:11" s="2" customFormat="1" ht="18.75" customHeight="1" x14ac:dyDescent="0.25">
      <c r="A70" s="8">
        <f t="shared" si="2"/>
        <v>65</v>
      </c>
      <c r="B70" s="95"/>
      <c r="C70" s="20" t="s">
        <v>240</v>
      </c>
      <c r="D70" s="43" t="s">
        <v>51</v>
      </c>
      <c r="E70" s="16" t="s">
        <v>76</v>
      </c>
      <c r="F70" s="21">
        <v>1733.0080399999999</v>
      </c>
      <c r="G70" s="22">
        <v>163.00803999999999</v>
      </c>
      <c r="H70" s="22">
        <v>1570</v>
      </c>
      <c r="I70" s="22">
        <v>0</v>
      </c>
      <c r="J70" s="11">
        <v>0</v>
      </c>
      <c r="K70" s="48">
        <v>46235</v>
      </c>
    </row>
    <row r="71" spans="1:11" s="2" customFormat="1" ht="27.75" customHeight="1" x14ac:dyDescent="0.25">
      <c r="A71" s="8">
        <f t="shared" si="2"/>
        <v>66</v>
      </c>
      <c r="B71" s="95"/>
      <c r="C71" s="20" t="s">
        <v>241</v>
      </c>
      <c r="D71" s="43" t="s">
        <v>90</v>
      </c>
      <c r="E71" s="16" t="s">
        <v>72</v>
      </c>
      <c r="F71" s="21">
        <v>6814.62003</v>
      </c>
      <c r="G71" s="22">
        <v>0</v>
      </c>
      <c r="H71" s="22">
        <v>6814.62003</v>
      </c>
      <c r="I71" s="22">
        <v>0</v>
      </c>
      <c r="J71" s="11">
        <v>0</v>
      </c>
      <c r="K71" s="48">
        <v>46235</v>
      </c>
    </row>
    <row r="72" spans="1:11" s="2" customFormat="1" ht="27.75" customHeight="1" x14ac:dyDescent="0.25">
      <c r="A72" s="8">
        <f t="shared" si="2"/>
        <v>67</v>
      </c>
      <c r="B72" s="95"/>
      <c r="C72" s="20" t="s">
        <v>242</v>
      </c>
      <c r="D72" s="43" t="s">
        <v>91</v>
      </c>
      <c r="E72" s="16" t="s">
        <v>72</v>
      </c>
      <c r="F72" s="21">
        <v>15945.18181</v>
      </c>
      <c r="G72" s="22">
        <v>0</v>
      </c>
      <c r="H72" s="22">
        <v>15945.18181</v>
      </c>
      <c r="I72" s="22">
        <v>0</v>
      </c>
      <c r="J72" s="11">
        <v>0</v>
      </c>
      <c r="K72" s="48">
        <v>46235</v>
      </c>
    </row>
    <row r="73" spans="1:11" s="2" customFormat="1" ht="27.75" customHeight="1" x14ac:dyDescent="0.25">
      <c r="A73" s="8">
        <f t="shared" si="2"/>
        <v>68</v>
      </c>
      <c r="B73" s="95"/>
      <c r="C73" s="20" t="s">
        <v>243</v>
      </c>
      <c r="D73" s="43" t="s">
        <v>49</v>
      </c>
      <c r="E73" s="16" t="s">
        <v>72</v>
      </c>
      <c r="F73" s="21">
        <v>7307.5506400000004</v>
      </c>
      <c r="G73" s="22">
        <v>0</v>
      </c>
      <c r="H73" s="22">
        <v>7307.5506400000004</v>
      </c>
      <c r="I73" s="22">
        <v>0</v>
      </c>
      <c r="J73" s="11">
        <v>0</v>
      </c>
      <c r="K73" s="48">
        <v>46296</v>
      </c>
    </row>
    <row r="74" spans="1:11" s="2" customFormat="1" ht="14.25" customHeight="1" x14ac:dyDescent="0.25">
      <c r="A74" s="8">
        <f t="shared" si="2"/>
        <v>69</v>
      </c>
      <c r="B74" s="95"/>
      <c r="C74" s="20" t="s">
        <v>244</v>
      </c>
      <c r="D74" s="43" t="s">
        <v>42</v>
      </c>
      <c r="E74" s="16" t="s">
        <v>72</v>
      </c>
      <c r="F74" s="21">
        <v>6271.2293300000001</v>
      </c>
      <c r="G74" s="22">
        <v>0</v>
      </c>
      <c r="H74" s="22">
        <v>6271.2293300000001</v>
      </c>
      <c r="I74" s="22">
        <v>0</v>
      </c>
      <c r="J74" s="11">
        <v>0</v>
      </c>
      <c r="K74" s="35">
        <v>46296</v>
      </c>
    </row>
    <row r="75" spans="1:11" s="2" customFormat="1" ht="27.75" customHeight="1" x14ac:dyDescent="0.25">
      <c r="A75" s="8">
        <f t="shared" si="2"/>
        <v>70</v>
      </c>
      <c r="B75" s="95"/>
      <c r="C75" s="20" t="s">
        <v>245</v>
      </c>
      <c r="D75" s="43" t="s">
        <v>92</v>
      </c>
      <c r="E75" s="16" t="s">
        <v>72</v>
      </c>
      <c r="F75" s="21">
        <v>909.81818999999996</v>
      </c>
      <c r="G75" s="22">
        <v>0</v>
      </c>
      <c r="H75" s="22">
        <v>909.81818999999996</v>
      </c>
      <c r="I75" s="22">
        <v>0</v>
      </c>
      <c r="J75" s="11">
        <v>0</v>
      </c>
      <c r="K75" s="35">
        <v>46296</v>
      </c>
    </row>
    <row r="76" spans="1:11" s="2" customFormat="1" ht="27.75" customHeight="1" x14ac:dyDescent="0.25">
      <c r="A76" s="8">
        <f t="shared" si="2"/>
        <v>71</v>
      </c>
      <c r="B76" s="95"/>
      <c r="C76" s="20" t="s">
        <v>246</v>
      </c>
      <c r="D76" s="43" t="s">
        <v>36</v>
      </c>
      <c r="E76" s="16" t="s">
        <v>76</v>
      </c>
      <c r="F76" s="21">
        <v>77</v>
      </c>
      <c r="G76" s="22">
        <v>0</v>
      </c>
      <c r="H76" s="22">
        <v>77</v>
      </c>
      <c r="I76" s="22">
        <v>0</v>
      </c>
      <c r="J76" s="11">
        <v>0</v>
      </c>
      <c r="K76" s="35">
        <v>46327</v>
      </c>
    </row>
    <row r="77" spans="1:11" s="2" customFormat="1" ht="15" customHeight="1" x14ac:dyDescent="0.25">
      <c r="A77" s="8">
        <f t="shared" si="2"/>
        <v>72</v>
      </c>
      <c r="B77" s="95"/>
      <c r="C77" s="20" t="s">
        <v>247</v>
      </c>
      <c r="D77" s="43" t="s">
        <v>37</v>
      </c>
      <c r="E77" s="16" t="s">
        <v>72</v>
      </c>
      <c r="F77" s="21">
        <v>280</v>
      </c>
      <c r="G77" s="22">
        <v>0</v>
      </c>
      <c r="H77" s="22">
        <v>280</v>
      </c>
      <c r="I77" s="22">
        <v>0</v>
      </c>
      <c r="J77" s="11">
        <v>0</v>
      </c>
      <c r="K77" s="35">
        <v>46327</v>
      </c>
    </row>
    <row r="78" spans="1:11" s="2" customFormat="1" ht="27.75" customHeight="1" x14ac:dyDescent="0.25">
      <c r="A78" s="8">
        <f t="shared" si="2"/>
        <v>73</v>
      </c>
      <c r="B78" s="95"/>
      <c r="C78" s="20" t="s">
        <v>248</v>
      </c>
      <c r="D78" s="43" t="s">
        <v>48</v>
      </c>
      <c r="E78" s="16" t="s">
        <v>72</v>
      </c>
      <c r="F78" s="21">
        <v>320</v>
      </c>
      <c r="G78" s="22">
        <v>0</v>
      </c>
      <c r="H78" s="22">
        <v>320</v>
      </c>
      <c r="I78" s="22">
        <v>0</v>
      </c>
      <c r="J78" s="11">
        <v>0</v>
      </c>
      <c r="K78" s="35">
        <v>46327</v>
      </c>
    </row>
    <row r="79" spans="1:11" s="2" customFormat="1" ht="15" customHeight="1" x14ac:dyDescent="0.25">
      <c r="A79" s="8">
        <f t="shared" si="2"/>
        <v>74</v>
      </c>
      <c r="B79" s="95"/>
      <c r="C79" s="20" t="s">
        <v>249</v>
      </c>
      <c r="D79" s="43" t="s">
        <v>218</v>
      </c>
      <c r="E79" s="16" t="s">
        <v>72</v>
      </c>
      <c r="F79" s="21">
        <v>750</v>
      </c>
      <c r="G79" s="22">
        <v>0</v>
      </c>
      <c r="H79" s="22">
        <v>750</v>
      </c>
      <c r="I79" s="22">
        <v>0</v>
      </c>
      <c r="J79" s="11">
        <v>0</v>
      </c>
      <c r="K79" s="48">
        <v>46296</v>
      </c>
    </row>
    <row r="80" spans="1:11" s="2" customFormat="1" ht="15.75" customHeight="1" x14ac:dyDescent="0.25">
      <c r="A80" s="8">
        <f t="shared" si="2"/>
        <v>75</v>
      </c>
      <c r="B80" s="95"/>
      <c r="C80" s="20" t="s">
        <v>250</v>
      </c>
      <c r="D80" s="43" t="s">
        <v>47</v>
      </c>
      <c r="E80" s="16" t="s">
        <v>72</v>
      </c>
      <c r="F80" s="21">
        <v>450</v>
      </c>
      <c r="G80" s="22">
        <v>0</v>
      </c>
      <c r="H80" s="22">
        <v>450</v>
      </c>
      <c r="I80" s="22">
        <v>0</v>
      </c>
      <c r="J80" s="11">
        <v>0</v>
      </c>
      <c r="K80" s="48">
        <v>46296</v>
      </c>
    </row>
    <row r="81" spans="1:11" s="2" customFormat="1" ht="17.25" customHeight="1" x14ac:dyDescent="0.25">
      <c r="A81" s="8">
        <f t="shared" si="2"/>
        <v>76</v>
      </c>
      <c r="B81" s="95"/>
      <c r="C81" s="20" t="s">
        <v>251</v>
      </c>
      <c r="D81" s="43" t="s">
        <v>35</v>
      </c>
      <c r="E81" s="16" t="s">
        <v>72</v>
      </c>
      <c r="F81" s="21">
        <v>650</v>
      </c>
      <c r="G81" s="22">
        <v>0</v>
      </c>
      <c r="H81" s="22">
        <v>650</v>
      </c>
      <c r="I81" s="22">
        <v>0</v>
      </c>
      <c r="J81" s="11">
        <v>0</v>
      </c>
      <c r="K81" s="48">
        <v>46327</v>
      </c>
    </row>
    <row r="82" spans="1:11" s="2" customFormat="1" ht="27.75" customHeight="1" x14ac:dyDescent="0.25">
      <c r="A82" s="8">
        <f t="shared" si="2"/>
        <v>77</v>
      </c>
      <c r="B82" s="95"/>
      <c r="C82" s="20" t="s">
        <v>252</v>
      </c>
      <c r="D82" s="43" t="s">
        <v>221</v>
      </c>
      <c r="E82" s="16" t="s">
        <v>76</v>
      </c>
      <c r="F82" s="21">
        <v>350</v>
      </c>
      <c r="G82" s="22">
        <v>0</v>
      </c>
      <c r="H82" s="22">
        <v>350</v>
      </c>
      <c r="I82" s="22">
        <v>0</v>
      </c>
      <c r="J82" s="11">
        <v>0</v>
      </c>
      <c r="K82" s="48">
        <v>46327</v>
      </c>
    </row>
    <row r="83" spans="1:11" s="2" customFormat="1" ht="17.25" customHeight="1" x14ac:dyDescent="0.25">
      <c r="A83" s="8">
        <f t="shared" si="2"/>
        <v>78</v>
      </c>
      <c r="B83" s="95"/>
      <c r="C83" s="20" t="s">
        <v>253</v>
      </c>
      <c r="D83" s="43" t="s">
        <v>223</v>
      </c>
      <c r="E83" s="16" t="s">
        <v>76</v>
      </c>
      <c r="F83" s="21">
        <v>150</v>
      </c>
      <c r="G83" s="22">
        <v>0</v>
      </c>
      <c r="H83" s="22">
        <v>150</v>
      </c>
      <c r="I83" s="22">
        <v>0</v>
      </c>
      <c r="J83" s="11">
        <v>0</v>
      </c>
      <c r="K83" s="48">
        <v>46327</v>
      </c>
    </row>
    <row r="84" spans="1:11" s="2" customFormat="1" ht="20.25" customHeight="1" x14ac:dyDescent="0.25">
      <c r="A84" s="8">
        <f t="shared" si="2"/>
        <v>79</v>
      </c>
      <c r="B84" s="95"/>
      <c r="C84" s="20" t="s">
        <v>254</v>
      </c>
      <c r="D84" s="43" t="s">
        <v>34</v>
      </c>
      <c r="E84" s="16" t="s">
        <v>76</v>
      </c>
      <c r="F84" s="21">
        <v>350</v>
      </c>
      <c r="G84" s="22">
        <v>0</v>
      </c>
      <c r="H84" s="22">
        <v>350</v>
      </c>
      <c r="I84" s="22">
        <v>0</v>
      </c>
      <c r="J84" s="11">
        <v>0</v>
      </c>
      <c r="K84" s="48">
        <v>46327</v>
      </c>
    </row>
    <row r="85" spans="1:11" s="2" customFormat="1" ht="14.25" customHeight="1" x14ac:dyDescent="0.25">
      <c r="A85" s="8">
        <f t="shared" si="2"/>
        <v>80</v>
      </c>
      <c r="B85" s="95"/>
      <c r="C85" s="20" t="s">
        <v>255</v>
      </c>
      <c r="D85" s="43" t="s">
        <v>95</v>
      </c>
      <c r="E85" s="16" t="s">
        <v>76</v>
      </c>
      <c r="F85" s="21">
        <v>600</v>
      </c>
      <c r="G85" s="22">
        <v>0</v>
      </c>
      <c r="H85" s="22">
        <v>600</v>
      </c>
      <c r="I85" s="22">
        <v>0</v>
      </c>
      <c r="J85" s="11">
        <v>0</v>
      </c>
      <c r="K85" s="35">
        <v>46113</v>
      </c>
    </row>
    <row r="86" spans="1:11" s="2" customFormat="1" ht="14.25" customHeight="1" x14ac:dyDescent="0.25">
      <c r="A86" s="8">
        <f t="shared" si="2"/>
        <v>81</v>
      </c>
      <c r="B86" s="95"/>
      <c r="C86" s="20" t="s">
        <v>256</v>
      </c>
      <c r="D86" s="43" t="s">
        <v>30</v>
      </c>
      <c r="E86" s="16" t="s">
        <v>72</v>
      </c>
      <c r="F86" s="21">
        <v>756</v>
      </c>
      <c r="G86" s="22">
        <v>0</v>
      </c>
      <c r="H86" s="22">
        <v>756</v>
      </c>
      <c r="I86" s="22">
        <v>0</v>
      </c>
      <c r="J86" s="11">
        <v>0</v>
      </c>
      <c r="K86" s="35">
        <v>46113</v>
      </c>
    </row>
    <row r="87" spans="1:11" s="2" customFormat="1" ht="42.75" customHeight="1" x14ac:dyDescent="0.25">
      <c r="A87" s="8">
        <f t="shared" si="2"/>
        <v>82</v>
      </c>
      <c r="B87" s="95"/>
      <c r="C87" s="20" t="s">
        <v>257</v>
      </c>
      <c r="D87" s="43" t="s">
        <v>203</v>
      </c>
      <c r="E87" s="16" t="s">
        <v>76</v>
      </c>
      <c r="F87" s="21">
        <v>3616.3909800000001</v>
      </c>
      <c r="G87" s="22">
        <v>0</v>
      </c>
      <c r="H87" s="22">
        <v>3616.3909800000001</v>
      </c>
      <c r="I87" s="22">
        <v>0</v>
      </c>
      <c r="J87" s="11">
        <v>0</v>
      </c>
      <c r="K87" s="35">
        <v>46478</v>
      </c>
    </row>
    <row r="88" spans="1:11" s="2" customFormat="1" ht="17.25" customHeight="1" x14ac:dyDescent="0.25">
      <c r="A88" s="8">
        <f t="shared" si="2"/>
        <v>83</v>
      </c>
      <c r="B88" s="95"/>
      <c r="C88" s="20" t="s">
        <v>258</v>
      </c>
      <c r="D88" s="43" t="s">
        <v>31</v>
      </c>
      <c r="E88" s="16" t="s">
        <v>76</v>
      </c>
      <c r="F88" s="21">
        <v>1682.1328699999999</v>
      </c>
      <c r="G88" s="22">
        <v>0</v>
      </c>
      <c r="H88" s="22">
        <v>1682.1328699999999</v>
      </c>
      <c r="I88" s="22">
        <v>0</v>
      </c>
      <c r="J88" s="11">
        <v>0</v>
      </c>
      <c r="K88" s="35">
        <v>46447</v>
      </c>
    </row>
    <row r="89" spans="1:11" s="2" customFormat="1" ht="15.75" customHeight="1" x14ac:dyDescent="0.25">
      <c r="A89" s="8">
        <f t="shared" si="2"/>
        <v>84</v>
      </c>
      <c r="B89" s="95"/>
      <c r="C89" s="20" t="s">
        <v>259</v>
      </c>
      <c r="D89" s="43" t="s">
        <v>39</v>
      </c>
      <c r="E89" s="16" t="s">
        <v>76</v>
      </c>
      <c r="F89" s="21">
        <v>70</v>
      </c>
      <c r="G89" s="22">
        <v>0</v>
      </c>
      <c r="H89" s="22">
        <v>70</v>
      </c>
      <c r="I89" s="22">
        <v>0</v>
      </c>
      <c r="J89" s="11">
        <v>0</v>
      </c>
      <c r="K89" s="35">
        <v>46419</v>
      </c>
    </row>
    <row r="90" spans="1:11" s="2" customFormat="1" ht="18.75" customHeight="1" x14ac:dyDescent="0.25">
      <c r="A90" s="8">
        <f t="shared" si="2"/>
        <v>85</v>
      </c>
      <c r="B90" s="95"/>
      <c r="C90" s="20" t="s">
        <v>260</v>
      </c>
      <c r="D90" s="43" t="s">
        <v>208</v>
      </c>
      <c r="E90" s="16" t="s">
        <v>76</v>
      </c>
      <c r="F90" s="21">
        <v>50</v>
      </c>
      <c r="G90" s="22">
        <v>0</v>
      </c>
      <c r="H90" s="22">
        <v>50</v>
      </c>
      <c r="I90" s="22">
        <v>0</v>
      </c>
      <c r="J90" s="11">
        <v>0</v>
      </c>
      <c r="K90" s="35">
        <v>46419</v>
      </c>
    </row>
    <row r="91" spans="1:11" s="2" customFormat="1" ht="48.75" customHeight="1" x14ac:dyDescent="0.25">
      <c r="A91" s="8">
        <f t="shared" si="2"/>
        <v>86</v>
      </c>
      <c r="B91" s="95"/>
      <c r="C91" s="20" t="s">
        <v>261</v>
      </c>
      <c r="D91" s="43" t="s">
        <v>97</v>
      </c>
      <c r="E91" s="16" t="s">
        <v>76</v>
      </c>
      <c r="F91" s="21">
        <v>150</v>
      </c>
      <c r="G91" s="22">
        <v>0</v>
      </c>
      <c r="H91" s="22">
        <v>150</v>
      </c>
      <c r="I91" s="22">
        <v>0</v>
      </c>
      <c r="J91" s="11">
        <v>0</v>
      </c>
      <c r="K91" s="35">
        <v>46419</v>
      </c>
    </row>
    <row r="92" spans="1:11" s="2" customFormat="1" ht="15" customHeight="1" x14ac:dyDescent="0.25">
      <c r="A92" s="8">
        <f t="shared" si="2"/>
        <v>87</v>
      </c>
      <c r="B92" s="95"/>
      <c r="C92" s="20" t="s">
        <v>262</v>
      </c>
      <c r="D92" s="43" t="s">
        <v>40</v>
      </c>
      <c r="E92" s="16" t="s">
        <v>76</v>
      </c>
      <c r="F92" s="21">
        <v>400</v>
      </c>
      <c r="G92" s="22">
        <v>0</v>
      </c>
      <c r="H92" s="22">
        <v>400</v>
      </c>
      <c r="I92" s="22">
        <v>0</v>
      </c>
      <c r="J92" s="11">
        <v>0</v>
      </c>
      <c r="K92" s="35">
        <v>46447</v>
      </c>
    </row>
    <row r="93" spans="1:11" s="2" customFormat="1" ht="15.75" customHeight="1" x14ac:dyDescent="0.25">
      <c r="A93" s="8">
        <f t="shared" si="2"/>
        <v>88</v>
      </c>
      <c r="B93" s="95"/>
      <c r="C93" s="20" t="s">
        <v>263</v>
      </c>
      <c r="D93" s="43" t="s">
        <v>41</v>
      </c>
      <c r="E93" s="16" t="s">
        <v>76</v>
      </c>
      <c r="F93" s="21">
        <v>421.51819999999998</v>
      </c>
      <c r="G93" s="22">
        <v>0</v>
      </c>
      <c r="H93" s="22">
        <v>421.51819999999998</v>
      </c>
      <c r="I93" s="22">
        <v>0</v>
      </c>
      <c r="J93" s="11">
        <v>0</v>
      </c>
      <c r="K93" s="35">
        <v>46478</v>
      </c>
    </row>
    <row r="94" spans="1:11" s="2" customFormat="1" ht="15.75" customHeight="1" x14ac:dyDescent="0.25">
      <c r="A94" s="8">
        <f t="shared" si="2"/>
        <v>89</v>
      </c>
      <c r="B94" s="95"/>
      <c r="C94" s="20" t="s">
        <v>264</v>
      </c>
      <c r="D94" s="43" t="s">
        <v>227</v>
      </c>
      <c r="E94" s="16" t="s">
        <v>76</v>
      </c>
      <c r="F94" s="21">
        <v>100</v>
      </c>
      <c r="G94" s="22">
        <v>0</v>
      </c>
      <c r="H94" s="22">
        <v>100</v>
      </c>
      <c r="I94" s="22">
        <v>0</v>
      </c>
      <c r="J94" s="11">
        <v>0</v>
      </c>
      <c r="K94" s="35">
        <v>46447</v>
      </c>
    </row>
    <row r="95" spans="1:11" s="2" customFormat="1" ht="14.25" customHeight="1" x14ac:dyDescent="0.25">
      <c r="A95" s="8">
        <f t="shared" si="2"/>
        <v>90</v>
      </c>
      <c r="B95" s="95"/>
      <c r="C95" s="20" t="s">
        <v>265</v>
      </c>
      <c r="D95" s="43" t="s">
        <v>89</v>
      </c>
      <c r="E95" s="16" t="s">
        <v>72</v>
      </c>
      <c r="F95" s="21">
        <v>348.50601999999998</v>
      </c>
      <c r="G95" s="22">
        <v>0</v>
      </c>
      <c r="H95" s="22">
        <v>348.50601999999998</v>
      </c>
      <c r="I95" s="22">
        <v>0</v>
      </c>
      <c r="J95" s="11">
        <v>0</v>
      </c>
      <c r="K95" s="35">
        <v>46478</v>
      </c>
    </row>
    <row r="96" spans="1:11" s="2" customFormat="1" ht="33" customHeight="1" x14ac:dyDescent="0.25">
      <c r="A96" s="8">
        <f t="shared" si="2"/>
        <v>91</v>
      </c>
      <c r="B96" s="95"/>
      <c r="C96" s="20" t="s">
        <v>266</v>
      </c>
      <c r="D96" s="43" t="s">
        <v>32</v>
      </c>
      <c r="E96" s="16" t="s">
        <v>72</v>
      </c>
      <c r="F96" s="21">
        <v>1036.16731</v>
      </c>
      <c r="G96" s="22">
        <v>0</v>
      </c>
      <c r="H96" s="22">
        <v>1036.16731</v>
      </c>
      <c r="I96" s="22">
        <v>0</v>
      </c>
      <c r="J96" s="11">
        <v>0</v>
      </c>
      <c r="K96" s="35">
        <v>46478</v>
      </c>
    </row>
    <row r="97" spans="1:11" s="2" customFormat="1" ht="27.75" customHeight="1" x14ac:dyDescent="0.25">
      <c r="A97" s="8">
        <f t="shared" si="2"/>
        <v>92</v>
      </c>
      <c r="B97" s="95"/>
      <c r="C97" s="20" t="s">
        <v>267</v>
      </c>
      <c r="D97" s="43" t="s">
        <v>33</v>
      </c>
      <c r="E97" s="16" t="s">
        <v>76</v>
      </c>
      <c r="F97" s="21">
        <v>163.00803999999999</v>
      </c>
      <c r="G97" s="22">
        <v>0</v>
      </c>
      <c r="H97" s="22">
        <v>163.00803999999999</v>
      </c>
      <c r="I97" s="22">
        <v>0</v>
      </c>
      <c r="J97" s="11">
        <v>0</v>
      </c>
      <c r="K97" s="35">
        <v>46447</v>
      </c>
    </row>
    <row r="98" spans="1:11" s="2" customFormat="1" ht="28.5" customHeight="1" x14ac:dyDescent="0.25">
      <c r="A98" s="8">
        <f t="shared" si="2"/>
        <v>93</v>
      </c>
      <c r="B98" s="95"/>
      <c r="C98" s="20" t="s">
        <v>205</v>
      </c>
      <c r="D98" s="43" t="s">
        <v>38</v>
      </c>
      <c r="E98" s="16" t="s">
        <v>72</v>
      </c>
      <c r="F98" s="21">
        <v>3300</v>
      </c>
      <c r="G98" s="22">
        <v>0</v>
      </c>
      <c r="H98" s="22">
        <v>3300</v>
      </c>
      <c r="I98" s="22">
        <v>0</v>
      </c>
      <c r="J98" s="11">
        <v>0</v>
      </c>
      <c r="K98" s="35">
        <v>46235</v>
      </c>
    </row>
    <row r="99" spans="1:11" s="2" customFormat="1" ht="27.75" customHeight="1" x14ac:dyDescent="0.25">
      <c r="A99" s="8">
        <f t="shared" si="2"/>
        <v>94</v>
      </c>
      <c r="B99" s="95"/>
      <c r="C99" s="20" t="s">
        <v>268</v>
      </c>
      <c r="D99" s="43" t="s">
        <v>43</v>
      </c>
      <c r="E99" s="16" t="s">
        <v>72</v>
      </c>
      <c r="F99" s="21">
        <v>897.58349999999996</v>
      </c>
      <c r="G99" s="22">
        <v>0</v>
      </c>
      <c r="H99" s="22">
        <v>0</v>
      </c>
      <c r="I99" s="22">
        <v>897.58349999999996</v>
      </c>
      <c r="J99" s="11">
        <v>0</v>
      </c>
      <c r="K99" s="35">
        <v>46631</v>
      </c>
    </row>
    <row r="100" spans="1:11" s="2" customFormat="1" ht="30" customHeight="1" x14ac:dyDescent="0.25">
      <c r="A100" s="8">
        <f t="shared" si="2"/>
        <v>95</v>
      </c>
      <c r="B100" s="95"/>
      <c r="C100" s="20" t="s">
        <v>269</v>
      </c>
      <c r="D100" s="43" t="s">
        <v>193</v>
      </c>
      <c r="E100" s="16" t="s">
        <v>72</v>
      </c>
      <c r="F100" s="21">
        <v>2150.1</v>
      </c>
      <c r="G100" s="22">
        <v>0</v>
      </c>
      <c r="H100" s="22">
        <v>0</v>
      </c>
      <c r="I100" s="22">
        <v>2150.1</v>
      </c>
      <c r="J100" s="11">
        <v>0</v>
      </c>
      <c r="K100" s="35">
        <v>46661</v>
      </c>
    </row>
    <row r="101" spans="1:11" s="2" customFormat="1" ht="33" customHeight="1" x14ac:dyDescent="0.25">
      <c r="A101" s="8">
        <f t="shared" si="2"/>
        <v>96</v>
      </c>
      <c r="B101" s="95"/>
      <c r="C101" s="20" t="s">
        <v>270</v>
      </c>
      <c r="D101" s="43" t="s">
        <v>90</v>
      </c>
      <c r="E101" s="16" t="s">
        <v>72</v>
      </c>
      <c r="F101" s="21">
        <v>7087.2688399999997</v>
      </c>
      <c r="G101" s="22">
        <v>0</v>
      </c>
      <c r="H101" s="22">
        <v>0</v>
      </c>
      <c r="I101" s="22">
        <v>7087.2688399999997</v>
      </c>
      <c r="J101" s="11">
        <v>0</v>
      </c>
      <c r="K101" s="35">
        <v>46631</v>
      </c>
    </row>
    <row r="102" spans="1:11" s="2" customFormat="1" ht="44.25" customHeight="1" x14ac:dyDescent="0.25">
      <c r="A102" s="8">
        <f t="shared" si="2"/>
        <v>97</v>
      </c>
      <c r="B102" s="95"/>
      <c r="C102" s="20" t="s">
        <v>271</v>
      </c>
      <c r="D102" s="43" t="s">
        <v>49</v>
      </c>
      <c r="E102" s="16" t="s">
        <v>72</v>
      </c>
      <c r="F102" s="21">
        <v>7599.8526599999996</v>
      </c>
      <c r="G102" s="22">
        <v>0</v>
      </c>
      <c r="H102" s="22">
        <v>0</v>
      </c>
      <c r="I102" s="22">
        <v>7599.8526599999996</v>
      </c>
      <c r="J102" s="11">
        <v>0</v>
      </c>
      <c r="K102" s="35">
        <v>46631</v>
      </c>
    </row>
    <row r="103" spans="1:11" s="2" customFormat="1" ht="27.75" customHeight="1" x14ac:dyDescent="0.25">
      <c r="A103" s="8">
        <f t="shared" si="2"/>
        <v>98</v>
      </c>
      <c r="B103" s="95"/>
      <c r="C103" s="20" t="s">
        <v>272</v>
      </c>
      <c r="D103" s="43" t="s">
        <v>42</v>
      </c>
      <c r="E103" s="16" t="s">
        <v>72</v>
      </c>
      <c r="F103" s="21">
        <v>6522.0784999999996</v>
      </c>
      <c r="G103" s="22">
        <v>0</v>
      </c>
      <c r="H103" s="22">
        <v>0</v>
      </c>
      <c r="I103" s="22">
        <v>6522.0784999999996</v>
      </c>
      <c r="J103" s="11">
        <v>0</v>
      </c>
      <c r="K103" s="35">
        <v>46631</v>
      </c>
    </row>
    <row r="104" spans="1:11" s="2" customFormat="1" ht="27.75" customHeight="1" x14ac:dyDescent="0.25">
      <c r="A104" s="8">
        <f t="shared" si="2"/>
        <v>99</v>
      </c>
      <c r="B104" s="95"/>
      <c r="C104" s="20" t="s">
        <v>273</v>
      </c>
      <c r="D104" s="43" t="s">
        <v>92</v>
      </c>
      <c r="E104" s="16" t="s">
        <v>72</v>
      </c>
      <c r="F104" s="21">
        <v>946.20507999999995</v>
      </c>
      <c r="G104" s="22">
        <v>0</v>
      </c>
      <c r="H104" s="22">
        <v>0</v>
      </c>
      <c r="I104" s="22">
        <v>946.20507999999995</v>
      </c>
      <c r="J104" s="11">
        <v>0</v>
      </c>
      <c r="K104" s="35">
        <v>46661</v>
      </c>
    </row>
    <row r="105" spans="1:11" s="2" customFormat="1" ht="27.75" customHeight="1" x14ac:dyDescent="0.25">
      <c r="A105" s="8">
        <f t="shared" si="2"/>
        <v>100</v>
      </c>
      <c r="B105" s="95"/>
      <c r="C105" s="20" t="s">
        <v>274</v>
      </c>
      <c r="D105" s="43" t="s">
        <v>91</v>
      </c>
      <c r="E105" s="16" t="s">
        <v>72</v>
      </c>
      <c r="F105" s="21">
        <v>16582.994920000001</v>
      </c>
      <c r="G105" s="22">
        <v>0</v>
      </c>
      <c r="H105" s="22">
        <v>0</v>
      </c>
      <c r="I105" s="22">
        <v>16582.994920000001</v>
      </c>
      <c r="J105" s="11">
        <v>0</v>
      </c>
      <c r="K105" s="35">
        <v>46600</v>
      </c>
    </row>
    <row r="106" spans="1:11" s="2" customFormat="1" ht="27.75" customHeight="1" x14ac:dyDescent="0.25">
      <c r="A106" s="8">
        <f t="shared" si="2"/>
        <v>101</v>
      </c>
      <c r="B106" s="95"/>
      <c r="C106" s="20" t="s">
        <v>275</v>
      </c>
      <c r="D106" s="43" t="s">
        <v>30</v>
      </c>
      <c r="E106" s="16">
        <v>0</v>
      </c>
      <c r="F106" s="21">
        <v>756</v>
      </c>
      <c r="G106" s="22">
        <v>0</v>
      </c>
      <c r="H106" s="22">
        <v>0</v>
      </c>
      <c r="I106" s="22">
        <v>756</v>
      </c>
      <c r="J106" s="11">
        <v>0</v>
      </c>
      <c r="K106" s="35">
        <v>46844</v>
      </c>
    </row>
    <row r="107" spans="1:11" s="2" customFormat="1" ht="27.75" customHeight="1" x14ac:dyDescent="0.25">
      <c r="A107" s="8">
        <f t="shared" si="2"/>
        <v>102</v>
      </c>
      <c r="B107" s="95"/>
      <c r="C107" s="20" t="s">
        <v>276</v>
      </c>
      <c r="D107" s="43" t="s">
        <v>44</v>
      </c>
      <c r="E107" s="16" t="s">
        <v>72</v>
      </c>
      <c r="F107" s="21">
        <v>475.67205999999999</v>
      </c>
      <c r="G107" s="22">
        <v>0</v>
      </c>
      <c r="H107" s="22">
        <v>0</v>
      </c>
      <c r="I107" s="22">
        <v>475.67205999999999</v>
      </c>
      <c r="J107" s="11">
        <v>0</v>
      </c>
      <c r="K107" s="35">
        <v>46631</v>
      </c>
    </row>
    <row r="108" spans="1:11" s="2" customFormat="1" ht="16.5" customHeight="1" x14ac:dyDescent="0.25">
      <c r="A108" s="8">
        <f t="shared" si="2"/>
        <v>103</v>
      </c>
      <c r="B108" s="95"/>
      <c r="C108" s="20" t="s">
        <v>277</v>
      </c>
      <c r="D108" s="43" t="s">
        <v>45</v>
      </c>
      <c r="E108" s="16" t="s">
        <v>72</v>
      </c>
      <c r="F108" s="21">
        <v>846.26522</v>
      </c>
      <c r="G108" s="22">
        <v>0</v>
      </c>
      <c r="H108" s="22">
        <v>0</v>
      </c>
      <c r="I108" s="22">
        <v>846.26522</v>
      </c>
      <c r="J108" s="11">
        <v>0</v>
      </c>
      <c r="K108" s="35">
        <v>46631</v>
      </c>
    </row>
    <row r="109" spans="1:11" s="2" customFormat="1" ht="27.75" customHeight="1" x14ac:dyDescent="0.25">
      <c r="A109" s="8">
        <f t="shared" si="2"/>
        <v>104</v>
      </c>
      <c r="B109" s="95"/>
      <c r="C109" s="20" t="s">
        <v>278</v>
      </c>
      <c r="D109" s="43" t="s">
        <v>46</v>
      </c>
      <c r="E109" s="16" t="s">
        <v>72</v>
      </c>
      <c r="F109" s="21">
        <v>1536.41399</v>
      </c>
      <c r="G109" s="22">
        <v>0</v>
      </c>
      <c r="H109" s="22">
        <v>0</v>
      </c>
      <c r="I109" s="22">
        <v>1536.41399</v>
      </c>
      <c r="J109" s="11">
        <v>0</v>
      </c>
      <c r="K109" s="35">
        <v>46631</v>
      </c>
    </row>
    <row r="110" spans="1:11" s="2" customFormat="1" ht="18.75" customHeight="1" x14ac:dyDescent="0.25">
      <c r="A110" s="8">
        <f t="shared" si="2"/>
        <v>105</v>
      </c>
      <c r="B110" s="95"/>
      <c r="C110" s="20" t="s">
        <v>279</v>
      </c>
      <c r="D110" s="43" t="s">
        <v>27</v>
      </c>
      <c r="E110" s="16" t="s">
        <v>72</v>
      </c>
      <c r="F110" s="21">
        <v>3678.9105500000001</v>
      </c>
      <c r="G110" s="22">
        <v>0</v>
      </c>
      <c r="H110" s="22">
        <v>0</v>
      </c>
      <c r="I110" s="22">
        <v>3678.9105500000001</v>
      </c>
      <c r="J110" s="11">
        <v>0</v>
      </c>
      <c r="K110" s="35">
        <v>46600</v>
      </c>
    </row>
    <row r="111" spans="1:11" s="2" customFormat="1" ht="27.75" customHeight="1" x14ac:dyDescent="0.25">
      <c r="A111" s="8">
        <f t="shared" si="2"/>
        <v>106</v>
      </c>
      <c r="B111" s="95"/>
      <c r="C111" s="20" t="s">
        <v>280</v>
      </c>
      <c r="D111" s="43" t="s">
        <v>38</v>
      </c>
      <c r="E111" s="16" t="s">
        <v>72</v>
      </c>
      <c r="F111" s="21">
        <v>3300</v>
      </c>
      <c r="G111" s="22">
        <v>0</v>
      </c>
      <c r="H111" s="22">
        <v>0</v>
      </c>
      <c r="I111" s="22">
        <v>3300</v>
      </c>
      <c r="J111" s="11">
        <v>0</v>
      </c>
      <c r="K111" s="35">
        <v>46600</v>
      </c>
    </row>
    <row r="112" spans="1:11" s="2" customFormat="1" ht="18" customHeight="1" x14ac:dyDescent="0.25">
      <c r="A112" s="8">
        <f t="shared" si="2"/>
        <v>107</v>
      </c>
      <c r="B112" s="95"/>
      <c r="C112" s="20" t="s">
        <v>281</v>
      </c>
      <c r="D112" s="43" t="s">
        <v>213</v>
      </c>
      <c r="E112" s="16" t="s">
        <v>76</v>
      </c>
      <c r="F112" s="21">
        <v>250</v>
      </c>
      <c r="G112" s="22">
        <v>0</v>
      </c>
      <c r="H112" s="22">
        <v>0</v>
      </c>
      <c r="I112" s="22">
        <v>250</v>
      </c>
      <c r="J112" s="11">
        <v>0</v>
      </c>
      <c r="K112" s="35">
        <v>46692</v>
      </c>
    </row>
    <row r="113" spans="1:11" s="2" customFormat="1" ht="18" customHeight="1" x14ac:dyDescent="0.25">
      <c r="A113" s="8">
        <f t="shared" si="2"/>
        <v>108</v>
      </c>
      <c r="B113" s="95"/>
      <c r="C113" s="20" t="s">
        <v>282</v>
      </c>
      <c r="D113" s="43" t="s">
        <v>50</v>
      </c>
      <c r="E113" s="16" t="s">
        <v>72</v>
      </c>
      <c r="F113" s="21">
        <v>1800</v>
      </c>
      <c r="G113" s="22">
        <v>0</v>
      </c>
      <c r="H113" s="22">
        <v>0</v>
      </c>
      <c r="I113" s="22">
        <v>1800</v>
      </c>
      <c r="J113" s="11">
        <v>0</v>
      </c>
      <c r="K113" s="35">
        <v>46600</v>
      </c>
    </row>
    <row r="114" spans="1:11" s="2" customFormat="1" ht="27.75" customHeight="1" x14ac:dyDescent="0.25">
      <c r="A114" s="8">
        <f t="shared" si="2"/>
        <v>109</v>
      </c>
      <c r="B114" s="95"/>
      <c r="C114" s="20" t="s">
        <v>283</v>
      </c>
      <c r="D114" s="43" t="s">
        <v>28</v>
      </c>
      <c r="E114" s="16" t="s">
        <v>72</v>
      </c>
      <c r="F114" s="21">
        <v>560</v>
      </c>
      <c r="G114" s="22">
        <v>0</v>
      </c>
      <c r="H114" s="22">
        <v>0</v>
      </c>
      <c r="I114" s="22">
        <v>560</v>
      </c>
      <c r="J114" s="11">
        <v>0</v>
      </c>
      <c r="K114" s="35">
        <v>46600</v>
      </c>
    </row>
    <row r="115" spans="1:11" s="2" customFormat="1" ht="14.25" customHeight="1" x14ac:dyDescent="0.25">
      <c r="A115" s="8">
        <f t="shared" si="2"/>
        <v>110</v>
      </c>
      <c r="B115" s="95"/>
      <c r="C115" s="20" t="s">
        <v>284</v>
      </c>
      <c r="D115" s="43" t="s">
        <v>29</v>
      </c>
      <c r="E115" s="16" t="s">
        <v>72</v>
      </c>
      <c r="F115" s="21">
        <v>3900</v>
      </c>
      <c r="G115" s="22">
        <v>0</v>
      </c>
      <c r="H115" s="22">
        <v>0</v>
      </c>
      <c r="I115" s="22">
        <v>3900</v>
      </c>
      <c r="J115" s="11">
        <v>0</v>
      </c>
      <c r="K115" s="35">
        <v>46600</v>
      </c>
    </row>
    <row r="116" spans="1:11" s="2" customFormat="1" ht="18" customHeight="1" x14ac:dyDescent="0.25">
      <c r="A116" s="8">
        <f t="shared" si="2"/>
        <v>111</v>
      </c>
      <c r="B116" s="95"/>
      <c r="C116" s="20" t="s">
        <v>285</v>
      </c>
      <c r="D116" s="43" t="s">
        <v>51</v>
      </c>
      <c r="E116" s="16" t="s">
        <v>72</v>
      </c>
      <c r="F116" s="21">
        <v>1570</v>
      </c>
      <c r="G116" s="22">
        <v>0</v>
      </c>
      <c r="H116" s="22">
        <v>0</v>
      </c>
      <c r="I116" s="22">
        <v>1570</v>
      </c>
      <c r="J116" s="11">
        <v>0</v>
      </c>
      <c r="K116" s="35">
        <v>46600</v>
      </c>
    </row>
    <row r="117" spans="1:11" s="2" customFormat="1" ht="27.75" customHeight="1" x14ac:dyDescent="0.25">
      <c r="A117" s="8">
        <f t="shared" si="2"/>
        <v>112</v>
      </c>
      <c r="B117" s="95"/>
      <c r="C117" s="20" t="s">
        <v>246</v>
      </c>
      <c r="D117" s="43" t="s">
        <v>36</v>
      </c>
      <c r="E117" s="16" t="s">
        <v>76</v>
      </c>
      <c r="F117" s="21">
        <v>70</v>
      </c>
      <c r="G117" s="22">
        <v>0</v>
      </c>
      <c r="H117" s="22">
        <v>0</v>
      </c>
      <c r="I117" s="22">
        <v>70</v>
      </c>
      <c r="J117" s="11">
        <v>0</v>
      </c>
      <c r="K117" s="35">
        <v>46692</v>
      </c>
    </row>
    <row r="118" spans="1:11" s="2" customFormat="1" ht="27.75" customHeight="1" x14ac:dyDescent="0.25">
      <c r="A118" s="8">
        <f t="shared" si="2"/>
        <v>113</v>
      </c>
      <c r="B118" s="95"/>
      <c r="C118" s="20" t="s">
        <v>286</v>
      </c>
      <c r="D118" s="43" t="s">
        <v>37</v>
      </c>
      <c r="E118" s="16" t="s">
        <v>72</v>
      </c>
      <c r="F118" s="21">
        <v>280</v>
      </c>
      <c r="G118" s="22">
        <v>0</v>
      </c>
      <c r="H118" s="22">
        <v>0</v>
      </c>
      <c r="I118" s="22">
        <v>280</v>
      </c>
      <c r="J118" s="11">
        <v>0</v>
      </c>
      <c r="K118" s="35">
        <v>46692</v>
      </c>
    </row>
    <row r="119" spans="1:11" s="2" customFormat="1" ht="27.75" customHeight="1" x14ac:dyDescent="0.25">
      <c r="A119" s="8">
        <f t="shared" si="2"/>
        <v>114</v>
      </c>
      <c r="B119" s="95"/>
      <c r="C119" s="20" t="s">
        <v>287</v>
      </c>
      <c r="D119" s="43" t="s">
        <v>48</v>
      </c>
      <c r="E119" s="16" t="s">
        <v>72</v>
      </c>
      <c r="F119" s="21">
        <v>320</v>
      </c>
      <c r="G119" s="22">
        <v>0</v>
      </c>
      <c r="H119" s="22">
        <v>0</v>
      </c>
      <c r="I119" s="22">
        <v>320</v>
      </c>
      <c r="J119" s="11">
        <v>0</v>
      </c>
      <c r="K119" s="35">
        <v>46661</v>
      </c>
    </row>
    <row r="120" spans="1:11" s="2" customFormat="1" ht="31.5" customHeight="1" x14ac:dyDescent="0.25">
      <c r="A120" s="8">
        <f t="shared" si="2"/>
        <v>115</v>
      </c>
      <c r="B120" s="95"/>
      <c r="C120" s="20" t="s">
        <v>288</v>
      </c>
      <c r="D120" s="43" t="s">
        <v>218</v>
      </c>
      <c r="E120" s="16" t="s">
        <v>72</v>
      </c>
      <c r="F120" s="21">
        <v>750</v>
      </c>
      <c r="G120" s="22">
        <v>0</v>
      </c>
      <c r="H120" s="22">
        <v>0</v>
      </c>
      <c r="I120" s="22">
        <v>750</v>
      </c>
      <c r="J120" s="11">
        <v>0</v>
      </c>
      <c r="K120" s="35">
        <v>46661</v>
      </c>
    </row>
    <row r="121" spans="1:11" s="2" customFormat="1" ht="27.75" customHeight="1" x14ac:dyDescent="0.25">
      <c r="A121" s="8">
        <f t="shared" si="2"/>
        <v>116</v>
      </c>
      <c r="B121" s="95"/>
      <c r="C121" s="20" t="s">
        <v>289</v>
      </c>
      <c r="D121" s="43" t="s">
        <v>47</v>
      </c>
      <c r="E121" s="16" t="s">
        <v>72</v>
      </c>
      <c r="F121" s="21">
        <v>450</v>
      </c>
      <c r="G121" s="22">
        <v>0</v>
      </c>
      <c r="H121" s="22">
        <v>0</v>
      </c>
      <c r="I121" s="22">
        <v>450</v>
      </c>
      <c r="J121" s="11">
        <v>0</v>
      </c>
      <c r="K121" s="35">
        <v>46661</v>
      </c>
    </row>
    <row r="122" spans="1:11" s="2" customFormat="1" ht="17.25" customHeight="1" x14ac:dyDescent="0.25">
      <c r="A122" s="8">
        <f t="shared" si="2"/>
        <v>117</v>
      </c>
      <c r="B122" s="95"/>
      <c r="C122" s="20" t="s">
        <v>290</v>
      </c>
      <c r="D122" s="43" t="s">
        <v>35</v>
      </c>
      <c r="E122" s="16" t="s">
        <v>72</v>
      </c>
      <c r="F122" s="21">
        <v>650</v>
      </c>
      <c r="G122" s="22">
        <v>0</v>
      </c>
      <c r="H122" s="22">
        <v>0</v>
      </c>
      <c r="I122" s="22">
        <v>650</v>
      </c>
      <c r="J122" s="11">
        <v>0</v>
      </c>
      <c r="K122" s="35">
        <v>46692</v>
      </c>
    </row>
    <row r="123" spans="1:11" s="2" customFormat="1" ht="15.75" customHeight="1" x14ac:dyDescent="0.25">
      <c r="A123" s="8">
        <f t="shared" si="2"/>
        <v>118</v>
      </c>
      <c r="B123" s="95"/>
      <c r="C123" s="20" t="s">
        <v>291</v>
      </c>
      <c r="D123" s="43" t="s">
        <v>221</v>
      </c>
      <c r="E123" s="16" t="s">
        <v>76</v>
      </c>
      <c r="F123" s="21">
        <v>350</v>
      </c>
      <c r="G123" s="22">
        <v>0</v>
      </c>
      <c r="H123" s="22">
        <v>0</v>
      </c>
      <c r="I123" s="22">
        <v>350</v>
      </c>
      <c r="J123" s="11">
        <v>0</v>
      </c>
      <c r="K123" s="35">
        <v>46692</v>
      </c>
    </row>
    <row r="124" spans="1:11" s="2" customFormat="1" ht="15.75" customHeight="1" x14ac:dyDescent="0.25">
      <c r="A124" s="8">
        <f t="shared" si="2"/>
        <v>119</v>
      </c>
      <c r="B124" s="95"/>
      <c r="C124" s="20" t="s">
        <v>292</v>
      </c>
      <c r="D124" s="43" t="s">
        <v>223</v>
      </c>
      <c r="E124" s="16" t="s">
        <v>76</v>
      </c>
      <c r="F124" s="21">
        <v>150</v>
      </c>
      <c r="G124" s="22">
        <v>0</v>
      </c>
      <c r="H124" s="22">
        <v>0</v>
      </c>
      <c r="I124" s="22">
        <v>150</v>
      </c>
      <c r="J124" s="11">
        <v>0</v>
      </c>
      <c r="K124" s="35">
        <v>46692</v>
      </c>
    </row>
    <row r="125" spans="1:11" s="2" customFormat="1" ht="27.75" customHeight="1" x14ac:dyDescent="0.25">
      <c r="A125" s="8">
        <f t="shared" si="2"/>
        <v>120</v>
      </c>
      <c r="B125" s="95"/>
      <c r="C125" s="20" t="s">
        <v>293</v>
      </c>
      <c r="D125" s="43" t="s">
        <v>203</v>
      </c>
      <c r="E125" s="16" t="s">
        <v>76</v>
      </c>
      <c r="F125" s="21">
        <v>3761.04664</v>
      </c>
      <c r="G125" s="22">
        <v>0</v>
      </c>
      <c r="H125" s="22">
        <v>0</v>
      </c>
      <c r="I125" s="22">
        <v>3761.04664</v>
      </c>
      <c r="J125" s="11">
        <v>0</v>
      </c>
      <c r="K125" s="35">
        <v>46844</v>
      </c>
    </row>
    <row r="126" spans="1:11" s="2" customFormat="1" ht="15.75" customHeight="1" x14ac:dyDescent="0.25">
      <c r="A126" s="8">
        <f t="shared" si="2"/>
        <v>121</v>
      </c>
      <c r="B126" s="95"/>
      <c r="C126" s="20" t="s">
        <v>294</v>
      </c>
      <c r="D126" s="43" t="s">
        <v>31</v>
      </c>
      <c r="E126" s="16" t="s">
        <v>76</v>
      </c>
      <c r="F126" s="21">
        <v>1682.1328699999999</v>
      </c>
      <c r="G126" s="22">
        <v>0</v>
      </c>
      <c r="H126" s="22">
        <v>0</v>
      </c>
      <c r="I126" s="22">
        <v>1682.1328699999999</v>
      </c>
      <c r="J126" s="11">
        <v>0</v>
      </c>
      <c r="K126" s="35">
        <v>46784</v>
      </c>
    </row>
    <row r="127" spans="1:11" s="2" customFormat="1" ht="16.5" customHeight="1" x14ac:dyDescent="0.25">
      <c r="A127" s="8">
        <f t="shared" si="2"/>
        <v>122</v>
      </c>
      <c r="B127" s="95"/>
      <c r="C127" s="20" t="s">
        <v>295</v>
      </c>
      <c r="D127" s="43" t="s">
        <v>39</v>
      </c>
      <c r="E127" s="16" t="s">
        <v>76</v>
      </c>
      <c r="F127" s="21">
        <v>70</v>
      </c>
      <c r="G127" s="22">
        <v>0</v>
      </c>
      <c r="H127" s="22">
        <v>0</v>
      </c>
      <c r="I127" s="22">
        <v>70</v>
      </c>
      <c r="J127" s="11">
        <v>0</v>
      </c>
      <c r="K127" s="35">
        <v>46813</v>
      </c>
    </row>
    <row r="128" spans="1:11" s="2" customFormat="1" ht="15.75" customHeight="1" x14ac:dyDescent="0.25">
      <c r="A128" s="8">
        <f t="shared" si="2"/>
        <v>123</v>
      </c>
      <c r="B128" s="95"/>
      <c r="C128" s="20" t="s">
        <v>296</v>
      </c>
      <c r="D128" s="43" t="s">
        <v>208</v>
      </c>
      <c r="E128" s="16" t="s">
        <v>76</v>
      </c>
      <c r="F128" s="21">
        <v>50</v>
      </c>
      <c r="G128" s="22">
        <v>0</v>
      </c>
      <c r="H128" s="22">
        <v>0</v>
      </c>
      <c r="I128" s="22">
        <v>50</v>
      </c>
      <c r="J128" s="11">
        <v>0</v>
      </c>
      <c r="K128" s="35">
        <v>46784</v>
      </c>
    </row>
    <row r="129" spans="1:11" s="2" customFormat="1" ht="27.75" customHeight="1" x14ac:dyDescent="0.25">
      <c r="A129" s="8">
        <f t="shared" si="2"/>
        <v>124</v>
      </c>
      <c r="B129" s="95"/>
      <c r="C129" s="20" t="s">
        <v>297</v>
      </c>
      <c r="D129" s="43" t="s">
        <v>97</v>
      </c>
      <c r="E129" s="16" t="s">
        <v>76</v>
      </c>
      <c r="F129" s="21">
        <v>150</v>
      </c>
      <c r="G129" s="22">
        <v>0</v>
      </c>
      <c r="H129" s="22">
        <v>0</v>
      </c>
      <c r="I129" s="22">
        <v>150</v>
      </c>
      <c r="J129" s="11">
        <v>0</v>
      </c>
      <c r="K129" s="35">
        <v>46784</v>
      </c>
    </row>
    <row r="130" spans="1:11" s="2" customFormat="1" ht="18" customHeight="1" x14ac:dyDescent="0.25">
      <c r="A130" s="8">
        <f t="shared" si="2"/>
        <v>125</v>
      </c>
      <c r="B130" s="95"/>
      <c r="C130" s="20" t="s">
        <v>298</v>
      </c>
      <c r="D130" s="43" t="s">
        <v>40</v>
      </c>
      <c r="E130" s="16" t="s">
        <v>76</v>
      </c>
      <c r="F130" s="21">
        <v>400</v>
      </c>
      <c r="G130" s="22">
        <v>0</v>
      </c>
      <c r="H130" s="22">
        <v>0</v>
      </c>
      <c r="I130" s="22">
        <v>400</v>
      </c>
      <c r="J130" s="11">
        <v>0</v>
      </c>
      <c r="K130" s="35">
        <v>46813</v>
      </c>
    </row>
    <row r="131" spans="1:11" s="2" customFormat="1" ht="15.75" customHeight="1" x14ac:dyDescent="0.25">
      <c r="A131" s="8">
        <f t="shared" si="2"/>
        <v>126</v>
      </c>
      <c r="B131" s="95"/>
      <c r="C131" s="20" t="s">
        <v>299</v>
      </c>
      <c r="D131" s="43" t="s">
        <v>41</v>
      </c>
      <c r="E131" s="16" t="s">
        <v>76</v>
      </c>
      <c r="F131" s="21">
        <v>421.51819999999998</v>
      </c>
      <c r="G131" s="22">
        <v>0</v>
      </c>
      <c r="H131" s="22">
        <v>0</v>
      </c>
      <c r="I131" s="22">
        <v>421.51819999999998</v>
      </c>
      <c r="J131" s="11">
        <v>0</v>
      </c>
      <c r="K131" s="35">
        <v>46844</v>
      </c>
    </row>
    <row r="132" spans="1:11" s="2" customFormat="1" ht="15.75" customHeight="1" x14ac:dyDescent="0.25">
      <c r="A132" s="8">
        <f t="shared" si="2"/>
        <v>127</v>
      </c>
      <c r="B132" s="95"/>
      <c r="C132" s="20" t="s">
        <v>300</v>
      </c>
      <c r="D132" s="43" t="s">
        <v>95</v>
      </c>
      <c r="E132" s="16" t="s">
        <v>72</v>
      </c>
      <c r="F132" s="21">
        <v>600</v>
      </c>
      <c r="G132" s="22">
        <v>0</v>
      </c>
      <c r="H132" s="22">
        <v>0</v>
      </c>
      <c r="I132" s="22">
        <v>600</v>
      </c>
      <c r="J132" s="11">
        <v>0</v>
      </c>
      <c r="K132" s="35">
        <v>46844</v>
      </c>
    </row>
    <row r="133" spans="1:11" s="2" customFormat="1" ht="16.5" customHeight="1" x14ac:dyDescent="0.25">
      <c r="A133" s="8">
        <f t="shared" ref="A133:A191" si="3">A132+1</f>
        <v>128</v>
      </c>
      <c r="B133" s="95"/>
      <c r="C133" s="20" t="s">
        <v>301</v>
      </c>
      <c r="D133" s="43" t="s">
        <v>227</v>
      </c>
      <c r="E133" s="16" t="s">
        <v>76</v>
      </c>
      <c r="F133" s="21">
        <v>100</v>
      </c>
      <c r="G133" s="22">
        <v>0</v>
      </c>
      <c r="H133" s="22">
        <v>0</v>
      </c>
      <c r="I133" s="22">
        <v>100</v>
      </c>
      <c r="J133" s="11">
        <v>0</v>
      </c>
      <c r="K133" s="35">
        <v>46784</v>
      </c>
    </row>
    <row r="134" spans="1:11" s="2" customFormat="1" ht="29.25" customHeight="1" x14ac:dyDescent="0.25">
      <c r="A134" s="8">
        <f t="shared" si="3"/>
        <v>129</v>
      </c>
      <c r="B134" s="95"/>
      <c r="C134" s="20" t="s">
        <v>302</v>
      </c>
      <c r="D134" s="43" t="s">
        <v>89</v>
      </c>
      <c r="E134" s="16" t="s">
        <v>72</v>
      </c>
      <c r="F134" s="21">
        <v>348.50599999999997</v>
      </c>
      <c r="G134" s="22">
        <v>0</v>
      </c>
      <c r="H134" s="22">
        <v>0</v>
      </c>
      <c r="I134" s="22">
        <v>348.50599999999997</v>
      </c>
      <c r="J134" s="11">
        <v>0</v>
      </c>
      <c r="K134" s="35">
        <v>46844</v>
      </c>
    </row>
    <row r="135" spans="1:11" s="2" customFormat="1" ht="27.75" customHeight="1" x14ac:dyDescent="0.25">
      <c r="A135" s="8">
        <f t="shared" si="3"/>
        <v>130</v>
      </c>
      <c r="B135" s="95"/>
      <c r="C135" s="20" t="s">
        <v>303</v>
      </c>
      <c r="D135" s="43" t="s">
        <v>32</v>
      </c>
      <c r="E135" s="16" t="s">
        <v>72</v>
      </c>
      <c r="F135" s="21">
        <v>1036.21597</v>
      </c>
      <c r="G135" s="22">
        <v>0</v>
      </c>
      <c r="H135" s="22">
        <v>0</v>
      </c>
      <c r="I135" s="22">
        <v>1036.21597</v>
      </c>
      <c r="J135" s="11">
        <v>0</v>
      </c>
      <c r="K135" s="35">
        <v>46844</v>
      </c>
    </row>
    <row r="136" spans="1:11" s="2" customFormat="1" ht="27.75" customHeight="1" x14ac:dyDescent="0.25">
      <c r="A136" s="8">
        <f t="shared" si="3"/>
        <v>131</v>
      </c>
      <c r="B136" s="95"/>
      <c r="C136" s="20" t="s">
        <v>304</v>
      </c>
      <c r="D136" s="43" t="s">
        <v>33</v>
      </c>
      <c r="E136" s="16" t="s">
        <v>76</v>
      </c>
      <c r="F136" s="21">
        <v>163.00803999999999</v>
      </c>
      <c r="G136" s="22">
        <v>0</v>
      </c>
      <c r="H136" s="22">
        <v>0</v>
      </c>
      <c r="I136" s="22">
        <v>163.00803999999999</v>
      </c>
      <c r="J136" s="11">
        <v>0</v>
      </c>
      <c r="K136" s="35">
        <v>46813</v>
      </c>
    </row>
    <row r="137" spans="1:11" s="2" customFormat="1" ht="15" customHeight="1" x14ac:dyDescent="0.25">
      <c r="A137" s="8">
        <f t="shared" si="3"/>
        <v>132</v>
      </c>
      <c r="B137" s="94" t="s">
        <v>82</v>
      </c>
      <c r="C137" s="14" t="s">
        <v>305</v>
      </c>
      <c r="D137" s="44" t="s">
        <v>306</v>
      </c>
      <c r="E137" s="8" t="s">
        <v>72</v>
      </c>
      <c r="F137" s="24">
        <f>2565700/1000</f>
        <v>2565.6999999999998</v>
      </c>
      <c r="G137" s="24">
        <f>2565700/1000</f>
        <v>2565.6999999999998</v>
      </c>
      <c r="H137" s="24">
        <v>0</v>
      </c>
      <c r="I137" s="24">
        <v>0</v>
      </c>
      <c r="J137" s="24">
        <v>0</v>
      </c>
      <c r="K137" s="36">
        <v>46082</v>
      </c>
    </row>
    <row r="138" spans="1:11" s="2" customFormat="1" ht="16.5" customHeight="1" x14ac:dyDescent="0.25">
      <c r="A138" s="8">
        <f t="shared" si="3"/>
        <v>133</v>
      </c>
      <c r="B138" s="95"/>
      <c r="C138" s="15" t="s">
        <v>307</v>
      </c>
      <c r="D138" s="44" t="s">
        <v>83</v>
      </c>
      <c r="E138" s="8" t="s">
        <v>72</v>
      </c>
      <c r="F138" s="25">
        <f>79087.88/1000</f>
        <v>79.087879999999998</v>
      </c>
      <c r="G138" s="25">
        <f>79087.88/1000</f>
        <v>79.087879999999998</v>
      </c>
      <c r="H138" s="26">
        <v>0</v>
      </c>
      <c r="I138" s="26">
        <v>0</v>
      </c>
      <c r="J138" s="26">
        <v>0</v>
      </c>
      <c r="K138" s="37">
        <v>46143</v>
      </c>
    </row>
    <row r="139" spans="1:11" s="2" customFormat="1" ht="33" customHeight="1" x14ac:dyDescent="0.25">
      <c r="A139" s="8">
        <f t="shared" si="3"/>
        <v>134</v>
      </c>
      <c r="B139" s="95"/>
      <c r="C139" s="15" t="s">
        <v>308</v>
      </c>
      <c r="D139" s="44" t="s">
        <v>309</v>
      </c>
      <c r="E139" s="8" t="s">
        <v>72</v>
      </c>
      <c r="F139" s="25">
        <f>681600/1000</f>
        <v>681.6</v>
      </c>
      <c r="G139" s="25">
        <v>681600</v>
      </c>
      <c r="H139" s="26">
        <v>0</v>
      </c>
      <c r="I139" s="26">
        <v>0</v>
      </c>
      <c r="J139" s="26">
        <v>0</v>
      </c>
      <c r="K139" s="37">
        <v>46143</v>
      </c>
    </row>
    <row r="140" spans="1:11" s="2" customFormat="1" ht="30" customHeight="1" x14ac:dyDescent="0.25">
      <c r="A140" s="8">
        <f t="shared" si="3"/>
        <v>135</v>
      </c>
      <c r="B140" s="95"/>
      <c r="C140" s="15" t="s">
        <v>310</v>
      </c>
      <c r="D140" s="44" t="s">
        <v>60</v>
      </c>
      <c r="E140" s="8" t="s">
        <v>72</v>
      </c>
      <c r="F140" s="25">
        <f>192921.96/1000</f>
        <v>192.92195999999998</v>
      </c>
      <c r="G140" s="25">
        <v>0</v>
      </c>
      <c r="H140" s="24">
        <f>176845.13/1000</f>
        <v>176.84513000000001</v>
      </c>
      <c r="I140" s="26">
        <f>16076.83/1000</f>
        <v>16.076830000000001</v>
      </c>
      <c r="J140" s="26">
        <v>0</v>
      </c>
      <c r="K140" s="37">
        <v>46174</v>
      </c>
    </row>
    <row r="141" spans="1:11" s="2" customFormat="1" ht="44.25" customHeight="1" x14ac:dyDescent="0.25">
      <c r="A141" s="8">
        <f t="shared" si="3"/>
        <v>136</v>
      </c>
      <c r="B141" s="95"/>
      <c r="C141" s="15" t="s">
        <v>311</v>
      </c>
      <c r="D141" s="44" t="s">
        <v>88</v>
      </c>
      <c r="E141" s="8" t="s">
        <v>72</v>
      </c>
      <c r="F141" s="24">
        <f>318332.87/1000</f>
        <v>318.33287000000001</v>
      </c>
      <c r="G141" s="24">
        <v>0</v>
      </c>
      <c r="H141" s="27">
        <v>291815.26</v>
      </c>
      <c r="I141" s="24">
        <v>26517.61</v>
      </c>
      <c r="J141" s="27">
        <v>0</v>
      </c>
      <c r="K141" s="38">
        <v>46174</v>
      </c>
    </row>
    <row r="142" spans="1:11" s="2" customFormat="1" ht="45.75" customHeight="1" x14ac:dyDescent="0.25">
      <c r="A142" s="8">
        <f t="shared" si="3"/>
        <v>137</v>
      </c>
      <c r="B142" s="95"/>
      <c r="C142" s="15" t="s">
        <v>312</v>
      </c>
      <c r="D142" s="44" t="s">
        <v>62</v>
      </c>
      <c r="E142" s="8" t="s">
        <v>72</v>
      </c>
      <c r="F142" s="28">
        <f>279860.17/1000</f>
        <v>279.86016999999998</v>
      </c>
      <c r="G142" s="28">
        <v>0</v>
      </c>
      <c r="H142" s="24">
        <f>256538.49/1000</f>
        <v>256.53848999999997</v>
      </c>
      <c r="I142" s="24">
        <f>23321.68/1000</f>
        <v>23.321680000000001</v>
      </c>
      <c r="J142" s="29">
        <v>0</v>
      </c>
      <c r="K142" s="38">
        <v>46204</v>
      </c>
    </row>
    <row r="143" spans="1:11" s="2" customFormat="1" ht="28.5" customHeight="1" x14ac:dyDescent="0.25">
      <c r="A143" s="8">
        <f t="shared" si="3"/>
        <v>138</v>
      </c>
      <c r="B143" s="95"/>
      <c r="C143" s="15" t="s">
        <v>313</v>
      </c>
      <c r="D143" s="44" t="s">
        <v>84</v>
      </c>
      <c r="E143" s="8" t="s">
        <v>72</v>
      </c>
      <c r="F143" s="24">
        <f>1415239.84/1000</f>
        <v>1415.2398400000002</v>
      </c>
      <c r="G143" s="24">
        <v>0</v>
      </c>
      <c r="H143" s="24">
        <f>1307761.52/1000</f>
        <v>1307.76152</v>
      </c>
      <c r="I143" s="24">
        <f>107478.32/1000</f>
        <v>107.47832000000001</v>
      </c>
      <c r="J143" s="24">
        <v>0</v>
      </c>
      <c r="K143" s="38">
        <v>46204</v>
      </c>
    </row>
    <row r="144" spans="1:11" s="2" customFormat="1" ht="44.25" customHeight="1" x14ac:dyDescent="0.25">
      <c r="A144" s="8">
        <f t="shared" si="3"/>
        <v>139</v>
      </c>
      <c r="B144" s="95"/>
      <c r="C144" s="15" t="s">
        <v>314</v>
      </c>
      <c r="D144" s="44" t="s">
        <v>59</v>
      </c>
      <c r="E144" s="8" t="s">
        <v>72</v>
      </c>
      <c r="F144" s="30">
        <f>589208.76/1000</f>
        <v>589.20875999999998</v>
      </c>
      <c r="G144" s="30">
        <v>0</v>
      </c>
      <c r="H144" s="24">
        <f>540108.03/1000</f>
        <v>540.10802999999999</v>
      </c>
      <c r="I144" s="24">
        <f>49100.73/1000</f>
        <v>49.100730000000006</v>
      </c>
      <c r="J144" s="24">
        <v>0</v>
      </c>
      <c r="K144" s="38">
        <v>46204</v>
      </c>
    </row>
    <row r="145" spans="1:11" s="2" customFormat="1" ht="62.25" customHeight="1" x14ac:dyDescent="0.25">
      <c r="A145" s="8">
        <f t="shared" si="3"/>
        <v>140</v>
      </c>
      <c r="B145" s="95"/>
      <c r="C145" s="15" t="s">
        <v>315</v>
      </c>
      <c r="D145" s="44" t="s">
        <v>85</v>
      </c>
      <c r="E145" s="8" t="s">
        <v>72</v>
      </c>
      <c r="F145" s="30">
        <f>507964.8/1000</f>
        <v>507.96479999999997</v>
      </c>
      <c r="G145" s="30">
        <v>0</v>
      </c>
      <c r="H145" s="24">
        <f>465634.4/1000</f>
        <v>465.63440000000003</v>
      </c>
      <c r="I145" s="24">
        <f>42330.4/1000</f>
        <v>42.330400000000004</v>
      </c>
      <c r="J145" s="24">
        <v>0</v>
      </c>
      <c r="K145" s="39">
        <v>46204</v>
      </c>
    </row>
    <row r="146" spans="1:11" s="2" customFormat="1" ht="42" customHeight="1" x14ac:dyDescent="0.25">
      <c r="A146" s="8">
        <f t="shared" si="3"/>
        <v>141</v>
      </c>
      <c r="B146" s="95"/>
      <c r="C146" s="15" t="s">
        <v>316</v>
      </c>
      <c r="D146" s="44" t="s">
        <v>86</v>
      </c>
      <c r="E146" s="8" t="s">
        <v>72</v>
      </c>
      <c r="F146" s="30">
        <f>1410370.92/1000</f>
        <v>1410.3709199999998</v>
      </c>
      <c r="G146" s="30">
        <v>0</v>
      </c>
      <c r="H146" s="24">
        <f>1292840.01/1000</f>
        <v>1292.8400100000001</v>
      </c>
      <c r="I146" s="24">
        <f>117530.91/1000</f>
        <v>117.53091000000001</v>
      </c>
      <c r="J146" s="24">
        <v>0</v>
      </c>
      <c r="K146" s="39">
        <v>46204</v>
      </c>
    </row>
    <row r="147" spans="1:11" s="2" customFormat="1" ht="57" customHeight="1" x14ac:dyDescent="0.25">
      <c r="A147" s="8">
        <f t="shared" si="3"/>
        <v>142</v>
      </c>
      <c r="B147" s="95"/>
      <c r="C147" s="15" t="s">
        <v>317</v>
      </c>
      <c r="D147" s="44" t="s">
        <v>61</v>
      </c>
      <c r="E147" s="8" t="s">
        <v>72</v>
      </c>
      <c r="F147" s="30">
        <f>1439400/1000</f>
        <v>1439.4</v>
      </c>
      <c r="G147" s="30">
        <v>0</v>
      </c>
      <c r="H147" s="24">
        <f>1319450/1000</f>
        <v>1319.45</v>
      </c>
      <c r="I147" s="24">
        <f>119950/1000</f>
        <v>119.95</v>
      </c>
      <c r="J147" s="24">
        <v>0</v>
      </c>
      <c r="K147" s="39">
        <v>46204</v>
      </c>
    </row>
    <row r="148" spans="1:11" s="2" customFormat="1" ht="35.25" customHeight="1" x14ac:dyDescent="0.25">
      <c r="A148" s="8">
        <f t="shared" si="3"/>
        <v>143</v>
      </c>
      <c r="B148" s="95"/>
      <c r="C148" s="15" t="s">
        <v>318</v>
      </c>
      <c r="D148" s="44" t="s">
        <v>57</v>
      </c>
      <c r="E148" s="8" t="s">
        <v>72</v>
      </c>
      <c r="F148" s="30">
        <f>1627511.63/1000</f>
        <v>1627.51163</v>
      </c>
      <c r="G148" s="30">
        <v>0</v>
      </c>
      <c r="H148" s="24">
        <f>1491885.66/1000</f>
        <v>1491.8856599999999</v>
      </c>
      <c r="I148" s="24">
        <f>135625.97/1000</f>
        <v>135.62597</v>
      </c>
      <c r="J148" s="24">
        <v>0</v>
      </c>
      <c r="K148" s="39">
        <v>46235</v>
      </c>
    </row>
    <row r="149" spans="1:11" s="2" customFormat="1" ht="45.75" customHeight="1" x14ac:dyDescent="0.25">
      <c r="A149" s="8">
        <f t="shared" si="3"/>
        <v>144</v>
      </c>
      <c r="B149" s="95"/>
      <c r="C149" s="15" t="s">
        <v>319</v>
      </c>
      <c r="D149" s="44" t="s">
        <v>58</v>
      </c>
      <c r="E149" s="8" t="s">
        <v>72</v>
      </c>
      <c r="F149" s="25">
        <f>298317.75/1000</f>
        <v>298.31774999999999</v>
      </c>
      <c r="G149" s="26">
        <v>0</v>
      </c>
      <c r="H149" s="26">
        <f>273457.94/1000</f>
        <v>273.45794000000001</v>
      </c>
      <c r="I149" s="26">
        <f>24859.81/1000</f>
        <v>24.859810000000003</v>
      </c>
      <c r="J149" s="26">
        <v>0</v>
      </c>
      <c r="K149" s="39">
        <v>46235</v>
      </c>
    </row>
    <row r="150" spans="1:11" s="2" customFormat="1" ht="44.25" customHeight="1" x14ac:dyDescent="0.25">
      <c r="A150" s="8">
        <f t="shared" si="3"/>
        <v>145</v>
      </c>
      <c r="B150" s="95"/>
      <c r="C150" s="15" t="s">
        <v>320</v>
      </c>
      <c r="D150" s="44" t="s">
        <v>87</v>
      </c>
      <c r="E150" s="8" t="s">
        <v>72</v>
      </c>
      <c r="F150" s="24">
        <f>970657.2/1000</f>
        <v>970.65719999999999</v>
      </c>
      <c r="G150" s="27">
        <v>0</v>
      </c>
      <c r="H150" s="27">
        <f>889769.1/1000</f>
        <v>889.76909999999998</v>
      </c>
      <c r="I150" s="27">
        <f>80888.1/1000</f>
        <v>80.888100000000009</v>
      </c>
      <c r="J150" s="27">
        <v>0</v>
      </c>
      <c r="K150" s="36">
        <v>46296</v>
      </c>
    </row>
    <row r="151" spans="1:11" s="2" customFormat="1" ht="33" customHeight="1" x14ac:dyDescent="0.25">
      <c r="A151" s="8">
        <f t="shared" si="3"/>
        <v>146</v>
      </c>
      <c r="B151" s="96"/>
      <c r="C151" s="80" t="s">
        <v>321</v>
      </c>
      <c r="D151" s="81" t="s">
        <v>56</v>
      </c>
      <c r="E151" s="53" t="s">
        <v>72</v>
      </c>
      <c r="F151" s="28">
        <f>196998.24/1000</f>
        <v>196.99823999999998</v>
      </c>
      <c r="G151" s="29">
        <v>0</v>
      </c>
      <c r="H151" s="29">
        <f>180581.72/1000</f>
        <v>180.58171999999999</v>
      </c>
      <c r="I151" s="29">
        <f>16416.52/1000</f>
        <v>16.416520000000002</v>
      </c>
      <c r="J151" s="29">
        <v>0</v>
      </c>
      <c r="K151" s="82">
        <v>46327</v>
      </c>
    </row>
    <row r="152" spans="1:11" s="2" customFormat="1" ht="20.100000000000001" customHeight="1" x14ac:dyDescent="0.25">
      <c r="A152" s="8">
        <f t="shared" si="3"/>
        <v>147</v>
      </c>
      <c r="B152" s="94" t="s">
        <v>99</v>
      </c>
      <c r="C152" s="76" t="s">
        <v>146</v>
      </c>
      <c r="D152" s="77" t="s">
        <v>18</v>
      </c>
      <c r="E152" s="73" t="s">
        <v>72</v>
      </c>
      <c r="F152" s="78">
        <v>2586.2049999999999</v>
      </c>
      <c r="G152" s="78">
        <v>1041.4000000000001</v>
      </c>
      <c r="H152" s="78">
        <v>86.78</v>
      </c>
      <c r="I152" s="78">
        <v>0</v>
      </c>
      <c r="J152" s="78">
        <v>0</v>
      </c>
      <c r="K152" s="79">
        <v>46054</v>
      </c>
    </row>
    <row r="153" spans="1:11" s="2" customFormat="1" ht="20.100000000000001" customHeight="1" x14ac:dyDescent="0.25">
      <c r="A153" s="8">
        <f t="shared" si="3"/>
        <v>148</v>
      </c>
      <c r="B153" s="95"/>
      <c r="C153" s="76" t="s">
        <v>372</v>
      </c>
      <c r="D153" s="77" t="s">
        <v>18</v>
      </c>
      <c r="E153" s="73" t="s">
        <v>72</v>
      </c>
      <c r="F153" s="78">
        <v>996.21600000000001</v>
      </c>
      <c r="G153" s="78">
        <v>0</v>
      </c>
      <c r="H153" s="78">
        <v>996.21600000000001</v>
      </c>
      <c r="I153" s="78">
        <v>0</v>
      </c>
      <c r="J153" s="78">
        <v>0</v>
      </c>
      <c r="K153" s="79">
        <v>46419</v>
      </c>
    </row>
    <row r="154" spans="1:11" s="2" customFormat="1" ht="20.100000000000001" customHeight="1" x14ac:dyDescent="0.25">
      <c r="A154" s="8">
        <f t="shared" si="3"/>
        <v>149</v>
      </c>
      <c r="B154" s="95"/>
      <c r="C154" s="76" t="s">
        <v>373</v>
      </c>
      <c r="D154" s="77" t="s">
        <v>18</v>
      </c>
      <c r="E154" s="73" t="s">
        <v>72</v>
      </c>
      <c r="F154" s="78">
        <v>1126.3</v>
      </c>
      <c r="G154" s="78">
        <v>0</v>
      </c>
      <c r="H154" s="78">
        <v>0</v>
      </c>
      <c r="I154" s="78">
        <v>1126.3</v>
      </c>
      <c r="J154" s="78">
        <v>0</v>
      </c>
      <c r="K154" s="79">
        <v>46784</v>
      </c>
    </row>
    <row r="155" spans="1:11" s="2" customFormat="1" ht="20.100000000000001" customHeight="1" x14ac:dyDescent="0.25">
      <c r="A155" s="8">
        <f t="shared" si="3"/>
        <v>150</v>
      </c>
      <c r="B155" s="95"/>
      <c r="C155" s="76" t="s">
        <v>147</v>
      </c>
      <c r="D155" s="77" t="s">
        <v>51</v>
      </c>
      <c r="E155" s="73" t="s">
        <v>72</v>
      </c>
      <c r="F155" s="78">
        <v>354.5</v>
      </c>
      <c r="G155" s="78">
        <v>354.5</v>
      </c>
      <c r="H155" s="78">
        <v>0</v>
      </c>
      <c r="I155" s="78">
        <v>0</v>
      </c>
      <c r="J155" s="78">
        <v>0</v>
      </c>
      <c r="K155" s="79">
        <v>46082</v>
      </c>
    </row>
    <row r="156" spans="1:11" s="2" customFormat="1" ht="20.100000000000001" customHeight="1" x14ac:dyDescent="0.25">
      <c r="A156" s="8">
        <f t="shared" si="3"/>
        <v>151</v>
      </c>
      <c r="B156" s="95"/>
      <c r="C156" s="76" t="s">
        <v>149</v>
      </c>
      <c r="D156" s="77" t="s">
        <v>374</v>
      </c>
      <c r="E156" s="73" t="s">
        <v>72</v>
      </c>
      <c r="F156" s="78">
        <v>430.28199999999998</v>
      </c>
      <c r="G156" s="78">
        <v>430.28199999999998</v>
      </c>
      <c r="H156" s="78">
        <v>0</v>
      </c>
      <c r="I156" s="78">
        <v>0</v>
      </c>
      <c r="J156" s="78">
        <v>0</v>
      </c>
      <c r="K156" s="79">
        <v>46082</v>
      </c>
    </row>
    <row r="157" spans="1:11" s="2" customFormat="1" ht="20.100000000000001" customHeight="1" x14ac:dyDescent="0.25">
      <c r="A157" s="8">
        <f t="shared" si="3"/>
        <v>152</v>
      </c>
      <c r="B157" s="95"/>
      <c r="C157" s="76" t="s">
        <v>148</v>
      </c>
      <c r="D157" s="77" t="s">
        <v>52</v>
      </c>
      <c r="E157" s="73" t="s">
        <v>72</v>
      </c>
      <c r="F157" s="78">
        <v>1801.423</v>
      </c>
      <c r="G157" s="78">
        <v>1801.423</v>
      </c>
      <c r="H157" s="78">
        <v>0</v>
      </c>
      <c r="I157" s="78">
        <v>0</v>
      </c>
      <c r="J157" s="78">
        <v>0</v>
      </c>
      <c r="K157" s="79">
        <v>46082</v>
      </c>
    </row>
    <row r="158" spans="1:11" s="2" customFormat="1" ht="20.100000000000001" customHeight="1" x14ac:dyDescent="0.25">
      <c r="A158" s="8">
        <f t="shared" si="3"/>
        <v>153</v>
      </c>
      <c r="B158" s="95"/>
      <c r="C158" s="76" t="s">
        <v>375</v>
      </c>
      <c r="D158" s="77" t="s">
        <v>51</v>
      </c>
      <c r="E158" s="73" t="s">
        <v>72</v>
      </c>
      <c r="F158" s="78">
        <v>354.5</v>
      </c>
      <c r="G158" s="78">
        <v>0</v>
      </c>
      <c r="H158" s="78">
        <v>354.5</v>
      </c>
      <c r="I158" s="78">
        <v>0</v>
      </c>
      <c r="J158" s="78">
        <v>0</v>
      </c>
      <c r="K158" s="79">
        <v>46447</v>
      </c>
    </row>
    <row r="159" spans="1:11" s="2" customFormat="1" ht="20.100000000000001" customHeight="1" x14ac:dyDescent="0.25">
      <c r="A159" s="8">
        <f t="shared" si="3"/>
        <v>154</v>
      </c>
      <c r="B159" s="95"/>
      <c r="C159" s="76" t="s">
        <v>376</v>
      </c>
      <c r="D159" s="77" t="s">
        <v>377</v>
      </c>
      <c r="E159" s="73" t="s">
        <v>72</v>
      </c>
      <c r="F159" s="78">
        <v>439.8</v>
      </c>
      <c r="G159" s="78">
        <v>0</v>
      </c>
      <c r="H159" s="78">
        <v>439.8</v>
      </c>
      <c r="I159" s="78">
        <v>0</v>
      </c>
      <c r="J159" s="78">
        <v>0</v>
      </c>
      <c r="K159" s="79">
        <v>46478</v>
      </c>
    </row>
    <row r="160" spans="1:11" s="2" customFormat="1" ht="20.100000000000001" customHeight="1" x14ac:dyDescent="0.25">
      <c r="A160" s="8">
        <f t="shared" si="3"/>
        <v>155</v>
      </c>
      <c r="B160" s="95"/>
      <c r="C160" s="76" t="s">
        <v>378</v>
      </c>
      <c r="D160" s="77" t="s">
        <v>374</v>
      </c>
      <c r="E160" s="73" t="s">
        <v>72</v>
      </c>
      <c r="F160" s="78">
        <v>430.28199999999998</v>
      </c>
      <c r="G160" s="78">
        <v>0</v>
      </c>
      <c r="H160" s="78">
        <v>430.28199999999998</v>
      </c>
      <c r="I160" s="78">
        <v>0</v>
      </c>
      <c r="J160" s="78">
        <v>0</v>
      </c>
      <c r="K160" s="79">
        <v>46447</v>
      </c>
    </row>
    <row r="161" spans="1:11" s="2" customFormat="1" ht="20.100000000000001" customHeight="1" x14ac:dyDescent="0.25">
      <c r="A161" s="8">
        <f t="shared" si="3"/>
        <v>156</v>
      </c>
      <c r="B161" s="95"/>
      <c r="C161" s="76" t="s">
        <v>379</v>
      </c>
      <c r="D161" s="77" t="s">
        <v>52</v>
      </c>
      <c r="E161" s="73" t="s">
        <v>72</v>
      </c>
      <c r="F161" s="78">
        <v>1801.423</v>
      </c>
      <c r="G161" s="78">
        <v>0</v>
      </c>
      <c r="H161" s="78">
        <v>1801.423</v>
      </c>
      <c r="I161" s="78">
        <v>0</v>
      </c>
      <c r="J161" s="78">
        <v>0</v>
      </c>
      <c r="K161" s="79">
        <v>46447</v>
      </c>
    </row>
    <row r="162" spans="1:11" s="2" customFormat="1" ht="16.5" customHeight="1" x14ac:dyDescent="0.25">
      <c r="A162" s="8">
        <f t="shared" si="3"/>
        <v>157</v>
      </c>
      <c r="B162" s="95"/>
      <c r="C162" s="65" t="s">
        <v>380</v>
      </c>
      <c r="D162" s="83" t="s">
        <v>52</v>
      </c>
      <c r="E162" s="65" t="s">
        <v>72</v>
      </c>
      <c r="F162" s="65">
        <v>1801.423</v>
      </c>
      <c r="G162" s="65">
        <v>0</v>
      </c>
      <c r="H162" s="65">
        <v>0</v>
      </c>
      <c r="I162" s="65">
        <v>1801.423</v>
      </c>
      <c r="J162" s="65">
        <v>0</v>
      </c>
      <c r="K162" s="75">
        <v>46813</v>
      </c>
    </row>
    <row r="163" spans="1:11" s="2" customFormat="1" ht="15.75" customHeight="1" x14ac:dyDescent="0.25">
      <c r="A163" s="8">
        <f t="shared" si="3"/>
        <v>158</v>
      </c>
      <c r="B163" s="95"/>
      <c r="C163" s="65" t="s">
        <v>381</v>
      </c>
      <c r="D163" s="74" t="s">
        <v>51</v>
      </c>
      <c r="E163" s="65" t="s">
        <v>72</v>
      </c>
      <c r="F163" s="65">
        <v>354.5</v>
      </c>
      <c r="G163" s="65">
        <v>0</v>
      </c>
      <c r="H163" s="65">
        <v>0</v>
      </c>
      <c r="I163" s="65">
        <v>354.5</v>
      </c>
      <c r="J163" s="65">
        <v>0</v>
      </c>
      <c r="K163" s="75">
        <v>46813</v>
      </c>
    </row>
    <row r="164" spans="1:11" s="2" customFormat="1" ht="15.75" customHeight="1" x14ac:dyDescent="0.25">
      <c r="A164" s="8">
        <f t="shared" si="3"/>
        <v>159</v>
      </c>
      <c r="B164" s="95"/>
      <c r="C164" s="65" t="s">
        <v>382</v>
      </c>
      <c r="D164" s="74" t="s">
        <v>377</v>
      </c>
      <c r="E164" s="65" t="s">
        <v>72</v>
      </c>
      <c r="F164" s="65">
        <v>439.8</v>
      </c>
      <c r="G164" s="65">
        <v>0</v>
      </c>
      <c r="H164" s="65">
        <v>0</v>
      </c>
      <c r="I164" s="65">
        <v>439.8</v>
      </c>
      <c r="J164" s="65">
        <v>0</v>
      </c>
      <c r="K164" s="75">
        <v>46844</v>
      </c>
    </row>
    <row r="165" spans="1:11" s="2" customFormat="1" ht="15" customHeight="1" x14ac:dyDescent="0.25">
      <c r="A165" s="8">
        <f t="shared" si="3"/>
        <v>160</v>
      </c>
      <c r="B165" s="96"/>
      <c r="C165" s="65" t="s">
        <v>383</v>
      </c>
      <c r="D165" s="74" t="s">
        <v>374</v>
      </c>
      <c r="E165" s="65" t="s">
        <v>72</v>
      </c>
      <c r="F165" s="65">
        <v>430.28199999999998</v>
      </c>
      <c r="G165" s="65">
        <v>0</v>
      </c>
      <c r="H165" s="65">
        <v>0</v>
      </c>
      <c r="I165" s="65">
        <v>430.28199999999998</v>
      </c>
      <c r="J165" s="65">
        <v>0</v>
      </c>
      <c r="K165" s="75">
        <v>46813</v>
      </c>
    </row>
    <row r="166" spans="1:11" s="2" customFormat="1" ht="16.5" customHeight="1" x14ac:dyDescent="0.25">
      <c r="A166" s="8">
        <f t="shared" si="3"/>
        <v>161</v>
      </c>
      <c r="B166" s="108" t="s">
        <v>100</v>
      </c>
      <c r="C166" s="65" t="s">
        <v>145</v>
      </c>
      <c r="D166" s="74" t="s">
        <v>18</v>
      </c>
      <c r="E166" s="65" t="s">
        <v>72</v>
      </c>
      <c r="F166" s="65">
        <v>533.904</v>
      </c>
      <c r="G166" s="65">
        <v>437.79399999999998</v>
      </c>
      <c r="H166" s="65">
        <v>96.11</v>
      </c>
      <c r="I166" s="65">
        <v>0</v>
      </c>
      <c r="J166" s="65">
        <v>0</v>
      </c>
      <c r="K166" s="75">
        <v>46082</v>
      </c>
    </row>
    <row r="167" spans="1:11" s="2" customFormat="1" ht="16.5" customHeight="1" x14ac:dyDescent="0.25">
      <c r="A167" s="8">
        <f t="shared" si="3"/>
        <v>162</v>
      </c>
      <c r="B167" s="108"/>
      <c r="C167" s="65" t="s">
        <v>368</v>
      </c>
      <c r="D167" s="74" t="s">
        <v>18</v>
      </c>
      <c r="E167" s="65" t="s">
        <v>72</v>
      </c>
      <c r="F167" s="65">
        <v>437.79399999999998</v>
      </c>
      <c r="G167" s="65">
        <v>0</v>
      </c>
      <c r="H167" s="65">
        <v>0</v>
      </c>
      <c r="I167" s="65">
        <v>437.79399999999998</v>
      </c>
      <c r="J167" s="65">
        <v>0</v>
      </c>
      <c r="K167" s="75">
        <v>46419</v>
      </c>
    </row>
    <row r="168" spans="1:11" s="2" customFormat="1" ht="18.75" customHeight="1" x14ac:dyDescent="0.25">
      <c r="A168" s="8">
        <f t="shared" si="3"/>
        <v>163</v>
      </c>
      <c r="B168" s="108"/>
      <c r="C168" s="31" t="s">
        <v>369</v>
      </c>
      <c r="D168" s="45" t="s">
        <v>370</v>
      </c>
      <c r="E168" s="17" t="s">
        <v>72</v>
      </c>
      <c r="F168" s="32">
        <v>914.00200000000007</v>
      </c>
      <c r="G168" s="18">
        <v>0</v>
      </c>
      <c r="H168" s="19">
        <v>837.84</v>
      </c>
      <c r="I168" s="18">
        <v>76.162000000000006</v>
      </c>
      <c r="J168" s="18">
        <v>0</v>
      </c>
      <c r="K168" s="34">
        <v>46082</v>
      </c>
    </row>
    <row r="169" spans="1:11" s="2" customFormat="1" ht="13.5" customHeight="1" x14ac:dyDescent="0.25">
      <c r="A169" s="8">
        <f t="shared" si="3"/>
        <v>164</v>
      </c>
      <c r="B169" s="108"/>
      <c r="C169" s="31" t="s">
        <v>371</v>
      </c>
      <c r="D169" s="45" t="s">
        <v>370</v>
      </c>
      <c r="E169" s="17" t="s">
        <v>72</v>
      </c>
      <c r="F169" s="32">
        <v>837.83699999999999</v>
      </c>
      <c r="G169" s="18">
        <v>0</v>
      </c>
      <c r="H169" s="19">
        <v>0</v>
      </c>
      <c r="I169" s="18">
        <v>837.83699999999999</v>
      </c>
      <c r="J169" s="18">
        <v>0</v>
      </c>
      <c r="K169" s="34">
        <v>46447</v>
      </c>
    </row>
    <row r="170" spans="1:11" s="2" customFormat="1" ht="45.75" customHeight="1" x14ac:dyDescent="0.25">
      <c r="A170" s="8">
        <f t="shared" si="3"/>
        <v>165</v>
      </c>
      <c r="B170" s="94" t="s">
        <v>101</v>
      </c>
      <c r="C170" s="12" t="s">
        <v>326</v>
      </c>
      <c r="D170" s="33" t="s">
        <v>77</v>
      </c>
      <c r="E170" s="8" t="s">
        <v>72</v>
      </c>
      <c r="F170" s="11">
        <v>4516.0999999999995</v>
      </c>
      <c r="G170" s="11">
        <v>0</v>
      </c>
      <c r="H170" s="11">
        <v>4139.7583299999997</v>
      </c>
      <c r="I170" s="11">
        <v>376.34166999999997</v>
      </c>
      <c r="J170" s="10">
        <v>0</v>
      </c>
      <c r="K170" s="34">
        <v>46296</v>
      </c>
    </row>
    <row r="171" spans="1:11" s="2" customFormat="1" ht="43.5" customHeight="1" x14ac:dyDescent="0.25">
      <c r="A171" s="8">
        <f t="shared" si="3"/>
        <v>166</v>
      </c>
      <c r="B171" s="95"/>
      <c r="C171" s="12" t="s">
        <v>327</v>
      </c>
      <c r="D171" s="33" t="s">
        <v>77</v>
      </c>
      <c r="E171" s="8" t="s">
        <v>72</v>
      </c>
      <c r="F171" s="11">
        <v>4508.2583299999997</v>
      </c>
      <c r="G171" s="11">
        <v>0</v>
      </c>
      <c r="H171" s="11">
        <v>0</v>
      </c>
      <c r="I171" s="11">
        <v>4508.2583299999997</v>
      </c>
      <c r="J171" s="10">
        <v>0</v>
      </c>
      <c r="K171" s="34">
        <v>46661</v>
      </c>
    </row>
    <row r="172" spans="1:11" s="2" customFormat="1" ht="28.5" customHeight="1" x14ac:dyDescent="0.25">
      <c r="A172" s="8">
        <f t="shared" si="3"/>
        <v>167</v>
      </c>
      <c r="B172" s="95"/>
      <c r="C172" s="12" t="s">
        <v>328</v>
      </c>
      <c r="D172" s="33" t="s">
        <v>78</v>
      </c>
      <c r="E172" s="8" t="s">
        <v>72</v>
      </c>
      <c r="F172" s="11">
        <v>1088.0999999999999</v>
      </c>
      <c r="G172" s="11">
        <v>0</v>
      </c>
      <c r="H172" s="11">
        <v>997.42499999999995</v>
      </c>
      <c r="I172" s="11">
        <v>90.674999999999997</v>
      </c>
      <c r="J172" s="10">
        <v>0</v>
      </c>
      <c r="K172" s="41">
        <v>46082</v>
      </c>
    </row>
    <row r="173" spans="1:11" s="2" customFormat="1" ht="29.25" customHeight="1" x14ac:dyDescent="0.25">
      <c r="A173" s="8">
        <f t="shared" si="3"/>
        <v>168</v>
      </c>
      <c r="B173" s="95"/>
      <c r="C173" s="12" t="s">
        <v>329</v>
      </c>
      <c r="D173" s="33" t="s">
        <v>78</v>
      </c>
      <c r="E173" s="8" t="s">
        <v>72</v>
      </c>
      <c r="F173" s="11">
        <v>1086.2249999999999</v>
      </c>
      <c r="G173" s="11">
        <v>0</v>
      </c>
      <c r="H173" s="11">
        <v>0</v>
      </c>
      <c r="I173" s="11">
        <v>1086.2249999999999</v>
      </c>
      <c r="J173" s="10">
        <v>0</v>
      </c>
      <c r="K173" s="34">
        <v>46447</v>
      </c>
    </row>
    <row r="174" spans="1:11" s="2" customFormat="1" ht="76.5" customHeight="1" x14ac:dyDescent="0.25">
      <c r="A174" s="8">
        <f t="shared" si="3"/>
        <v>169</v>
      </c>
      <c r="B174" s="95"/>
      <c r="C174" s="12" t="s">
        <v>330</v>
      </c>
      <c r="D174" s="33" t="s">
        <v>64</v>
      </c>
      <c r="E174" s="8" t="s">
        <v>72</v>
      </c>
      <c r="F174" s="11">
        <v>4669</v>
      </c>
      <c r="G174" s="11">
        <v>0</v>
      </c>
      <c r="H174" s="11">
        <v>4279.9166699999996</v>
      </c>
      <c r="I174" s="11">
        <v>389.08332999999999</v>
      </c>
      <c r="J174" s="10">
        <v>0</v>
      </c>
      <c r="K174" s="34">
        <v>46631</v>
      </c>
    </row>
    <row r="175" spans="1:11" s="2" customFormat="1" ht="58.5" customHeight="1" x14ac:dyDescent="0.25">
      <c r="A175" s="8">
        <f t="shared" si="3"/>
        <v>170</v>
      </c>
      <c r="B175" s="95"/>
      <c r="C175" s="12" t="s">
        <v>331</v>
      </c>
      <c r="D175" s="33" t="s">
        <v>64</v>
      </c>
      <c r="E175" s="8" t="s">
        <v>72</v>
      </c>
      <c r="F175" s="11">
        <v>4660.9166699999996</v>
      </c>
      <c r="G175" s="11">
        <v>0</v>
      </c>
      <c r="H175" s="11">
        <v>0</v>
      </c>
      <c r="I175" s="11">
        <v>4660.9160000000002</v>
      </c>
      <c r="J175" s="10">
        <v>0</v>
      </c>
      <c r="K175" s="40">
        <v>46631</v>
      </c>
    </row>
    <row r="176" spans="1:11" s="2" customFormat="1" ht="27.75" customHeight="1" x14ac:dyDescent="0.25">
      <c r="A176" s="8">
        <f t="shared" si="3"/>
        <v>171</v>
      </c>
      <c r="B176" s="95"/>
      <c r="C176" s="12" t="s">
        <v>332</v>
      </c>
      <c r="D176" s="33" t="s">
        <v>78</v>
      </c>
      <c r="E176" s="8" t="s">
        <v>72</v>
      </c>
      <c r="F176" s="11">
        <v>5481.2999999999993</v>
      </c>
      <c r="G176" s="11">
        <v>0</v>
      </c>
      <c r="H176" s="11">
        <v>5017.0249999999996</v>
      </c>
      <c r="I176" s="11">
        <v>464.27499999999998</v>
      </c>
      <c r="J176" s="10">
        <v>0</v>
      </c>
      <c r="K176" s="40">
        <v>46174</v>
      </c>
    </row>
    <row r="177" spans="1:13" s="2" customFormat="1" ht="33" customHeight="1" x14ac:dyDescent="0.25">
      <c r="A177" s="8">
        <f t="shared" si="3"/>
        <v>172</v>
      </c>
      <c r="B177" s="95"/>
      <c r="C177" s="12" t="s">
        <v>333</v>
      </c>
      <c r="D177" s="33" t="s">
        <v>78</v>
      </c>
      <c r="E177" s="8" t="s">
        <v>72</v>
      </c>
      <c r="F177" s="11">
        <v>5561.7250000000004</v>
      </c>
      <c r="G177" s="11">
        <v>0</v>
      </c>
      <c r="H177" s="11">
        <v>0</v>
      </c>
      <c r="I177" s="11">
        <v>5561.7250000000004</v>
      </c>
      <c r="J177" s="10">
        <v>0</v>
      </c>
      <c r="K177" s="40">
        <v>46539</v>
      </c>
    </row>
    <row r="178" spans="1:13" s="2" customFormat="1" ht="16.5" customHeight="1" x14ac:dyDescent="0.25">
      <c r="A178" s="8">
        <f t="shared" si="3"/>
        <v>173</v>
      </c>
      <c r="B178" s="95"/>
      <c r="C178" s="12" t="s">
        <v>334</v>
      </c>
      <c r="D178" s="33" t="s">
        <v>79</v>
      </c>
      <c r="E178" s="8" t="s">
        <v>72</v>
      </c>
      <c r="F178" s="11">
        <v>278.60000000000002</v>
      </c>
      <c r="G178" s="11">
        <v>0</v>
      </c>
      <c r="H178" s="11">
        <v>255.38333</v>
      </c>
      <c r="I178" s="11">
        <v>23.216669999999997</v>
      </c>
      <c r="J178" s="10">
        <v>0</v>
      </c>
      <c r="K178" s="40">
        <v>46447</v>
      </c>
    </row>
    <row r="179" spans="1:13" s="2" customFormat="1" ht="15" customHeight="1" x14ac:dyDescent="0.25">
      <c r="A179" s="8">
        <f t="shared" si="3"/>
        <v>174</v>
      </c>
      <c r="B179" s="95"/>
      <c r="C179" s="12" t="s">
        <v>335</v>
      </c>
      <c r="D179" s="33" t="s">
        <v>79</v>
      </c>
      <c r="E179" s="8" t="s">
        <v>72</v>
      </c>
      <c r="F179" s="11">
        <v>278.60000000000002</v>
      </c>
      <c r="G179" s="11">
        <v>0</v>
      </c>
      <c r="H179" s="11">
        <v>0</v>
      </c>
      <c r="I179" s="11">
        <v>278.60000000000002</v>
      </c>
      <c r="J179" s="10">
        <v>0</v>
      </c>
      <c r="K179" s="40">
        <v>46447</v>
      </c>
    </row>
    <row r="180" spans="1:13" s="2" customFormat="1" ht="45" customHeight="1" x14ac:dyDescent="0.25">
      <c r="A180" s="8">
        <f t="shared" si="3"/>
        <v>175</v>
      </c>
      <c r="B180" s="95"/>
      <c r="C180" s="12" t="s">
        <v>336</v>
      </c>
      <c r="D180" s="33" t="s">
        <v>80</v>
      </c>
      <c r="E180" s="8" t="s">
        <v>72</v>
      </c>
      <c r="F180" s="11">
        <v>224.5</v>
      </c>
      <c r="G180" s="11">
        <v>0</v>
      </c>
      <c r="H180" s="11">
        <v>205.79167000000001</v>
      </c>
      <c r="I180" s="11">
        <v>18.70833</v>
      </c>
      <c r="J180" s="10">
        <v>0</v>
      </c>
      <c r="K180" s="40">
        <v>46143</v>
      </c>
    </row>
    <row r="181" spans="1:13" s="2" customFormat="1" ht="27.75" customHeight="1" x14ac:dyDescent="0.25">
      <c r="A181" s="8">
        <f t="shared" si="3"/>
        <v>176</v>
      </c>
      <c r="B181" s="95"/>
      <c r="C181" s="12" t="s">
        <v>337</v>
      </c>
      <c r="D181" s="33" t="s">
        <v>80</v>
      </c>
      <c r="E181" s="8" t="s">
        <v>72</v>
      </c>
      <c r="F181" s="11">
        <v>164.04151999999999</v>
      </c>
      <c r="G181" s="11">
        <v>0</v>
      </c>
      <c r="H181" s="11">
        <v>0</v>
      </c>
      <c r="I181" s="11">
        <v>164.04151999999999</v>
      </c>
      <c r="J181" s="10">
        <v>0</v>
      </c>
      <c r="K181" s="47">
        <v>46508</v>
      </c>
      <c r="L181" s="109"/>
      <c r="M181" s="110"/>
    </row>
    <row r="182" spans="1:13" s="2" customFormat="1" ht="27.75" customHeight="1" x14ac:dyDescent="0.25">
      <c r="A182" s="8">
        <f t="shared" si="3"/>
        <v>177</v>
      </c>
      <c r="B182" s="95"/>
      <c r="C182" s="12" t="s">
        <v>338</v>
      </c>
      <c r="D182" s="33" t="s">
        <v>63</v>
      </c>
      <c r="E182" s="8" t="s">
        <v>72</v>
      </c>
      <c r="F182" s="11">
        <v>264.60000000000002</v>
      </c>
      <c r="G182" s="11">
        <v>0</v>
      </c>
      <c r="H182" s="11">
        <v>242.55</v>
      </c>
      <c r="I182" s="11">
        <v>22.05</v>
      </c>
      <c r="J182" s="10">
        <v>0</v>
      </c>
      <c r="K182" s="40">
        <v>46113</v>
      </c>
    </row>
    <row r="183" spans="1:13" s="2" customFormat="1" ht="14.25" customHeight="1" x14ac:dyDescent="0.25">
      <c r="A183" s="8">
        <f t="shared" si="3"/>
        <v>178</v>
      </c>
      <c r="B183" s="95"/>
      <c r="C183" s="12" t="s">
        <v>339</v>
      </c>
      <c r="D183" s="33" t="s">
        <v>63</v>
      </c>
      <c r="E183" s="8" t="s">
        <v>72</v>
      </c>
      <c r="F183" s="11">
        <v>264.60000000000002</v>
      </c>
      <c r="G183" s="11">
        <v>0</v>
      </c>
      <c r="H183" s="11">
        <v>0</v>
      </c>
      <c r="I183" s="11">
        <v>264.60000000000002</v>
      </c>
      <c r="J183" s="10">
        <v>0</v>
      </c>
      <c r="K183" s="40">
        <v>46478</v>
      </c>
    </row>
    <row r="184" spans="1:13" s="2" customFormat="1" ht="16.5" customHeight="1" x14ac:dyDescent="0.25">
      <c r="A184" s="8">
        <f t="shared" si="3"/>
        <v>179</v>
      </c>
      <c r="B184" s="95"/>
      <c r="C184" s="12" t="s">
        <v>340</v>
      </c>
      <c r="D184" s="33" t="s">
        <v>58</v>
      </c>
      <c r="E184" s="8" t="s">
        <v>72</v>
      </c>
      <c r="F184" s="11">
        <v>224.5</v>
      </c>
      <c r="G184" s="11">
        <v>0</v>
      </c>
      <c r="H184" s="11">
        <v>205.79167000000001</v>
      </c>
      <c r="I184" s="11">
        <v>18.70833</v>
      </c>
      <c r="J184" s="10">
        <v>0</v>
      </c>
      <c r="K184" s="40">
        <v>46113</v>
      </c>
    </row>
    <row r="185" spans="1:13" s="2" customFormat="1" ht="44.25" customHeight="1" x14ac:dyDescent="0.25">
      <c r="A185" s="8">
        <f t="shared" si="3"/>
        <v>180</v>
      </c>
      <c r="B185" s="95"/>
      <c r="C185" s="12" t="s">
        <v>341</v>
      </c>
      <c r="D185" s="33" t="s">
        <v>58</v>
      </c>
      <c r="E185" s="8" t="s">
        <v>72</v>
      </c>
      <c r="F185" s="11">
        <v>244.5</v>
      </c>
      <c r="G185" s="11">
        <v>0</v>
      </c>
      <c r="H185" s="11">
        <v>0</v>
      </c>
      <c r="I185" s="11">
        <v>244.5</v>
      </c>
      <c r="J185" s="10">
        <v>0</v>
      </c>
      <c r="K185" s="40">
        <v>46478</v>
      </c>
    </row>
    <row r="186" spans="1:13" s="2" customFormat="1" ht="45" customHeight="1" x14ac:dyDescent="0.25">
      <c r="A186" s="8">
        <f t="shared" si="3"/>
        <v>181</v>
      </c>
      <c r="B186" s="95"/>
      <c r="C186" s="12" t="s">
        <v>342</v>
      </c>
      <c r="D186" s="33" t="s">
        <v>69</v>
      </c>
      <c r="E186" s="8" t="s">
        <v>76</v>
      </c>
      <c r="F186" s="11">
        <v>316.20000000000005</v>
      </c>
      <c r="G186" s="11">
        <v>0</v>
      </c>
      <c r="H186" s="11">
        <v>289.85000000000002</v>
      </c>
      <c r="I186" s="11">
        <v>26.35</v>
      </c>
      <c r="J186" s="10">
        <v>0</v>
      </c>
      <c r="K186" s="40">
        <v>46174</v>
      </c>
    </row>
    <row r="187" spans="1:13" s="2" customFormat="1" ht="45.75" customHeight="1" x14ac:dyDescent="0.25">
      <c r="A187" s="8">
        <f t="shared" si="3"/>
        <v>182</v>
      </c>
      <c r="B187" s="95"/>
      <c r="C187" s="12" t="s">
        <v>343</v>
      </c>
      <c r="D187" s="33" t="s">
        <v>69</v>
      </c>
      <c r="E187" s="8" t="s">
        <v>76</v>
      </c>
      <c r="F187" s="11">
        <v>316.2</v>
      </c>
      <c r="G187" s="11">
        <v>0</v>
      </c>
      <c r="H187" s="11">
        <v>0</v>
      </c>
      <c r="I187" s="11">
        <v>316.2</v>
      </c>
      <c r="J187" s="10">
        <v>0</v>
      </c>
      <c r="K187" s="40">
        <v>46539</v>
      </c>
    </row>
    <row r="188" spans="1:13" s="2" customFormat="1" ht="74.25" customHeight="1" x14ac:dyDescent="0.25">
      <c r="A188" s="8">
        <f t="shared" si="3"/>
        <v>183</v>
      </c>
      <c r="B188" s="95"/>
      <c r="C188" s="12" t="s">
        <v>344</v>
      </c>
      <c r="D188" s="33" t="s">
        <v>65</v>
      </c>
      <c r="E188" s="8" t="s">
        <v>76</v>
      </c>
      <c r="F188" s="11">
        <v>106.3</v>
      </c>
      <c r="G188" s="11">
        <v>0</v>
      </c>
      <c r="H188" s="11">
        <v>97.441670000000002</v>
      </c>
      <c r="I188" s="11">
        <v>8.8583300000000005</v>
      </c>
      <c r="J188" s="10">
        <v>0</v>
      </c>
      <c r="K188" s="40">
        <v>46266</v>
      </c>
    </row>
    <row r="189" spans="1:13" s="2" customFormat="1" ht="51" customHeight="1" x14ac:dyDescent="0.25">
      <c r="A189" s="8">
        <f t="shared" si="3"/>
        <v>184</v>
      </c>
      <c r="B189" s="95"/>
      <c r="C189" s="12" t="s">
        <v>345</v>
      </c>
      <c r="D189" s="33" t="s">
        <v>65</v>
      </c>
      <c r="E189" s="8" t="s">
        <v>76</v>
      </c>
      <c r="F189" s="11">
        <v>106.3</v>
      </c>
      <c r="G189" s="11">
        <v>0</v>
      </c>
      <c r="H189" s="11">
        <v>0</v>
      </c>
      <c r="I189" s="11">
        <v>106.3</v>
      </c>
      <c r="J189" s="10">
        <v>0</v>
      </c>
      <c r="K189" s="40">
        <v>46631</v>
      </c>
    </row>
    <row r="190" spans="1:13" s="2" customFormat="1" ht="35.25" customHeight="1" x14ac:dyDescent="0.25">
      <c r="A190" s="8">
        <f t="shared" si="3"/>
        <v>185</v>
      </c>
      <c r="B190" s="95"/>
      <c r="C190" s="12" t="s">
        <v>346</v>
      </c>
      <c r="D190" s="33" t="s">
        <v>68</v>
      </c>
      <c r="E190" s="8" t="s">
        <v>76</v>
      </c>
      <c r="F190" s="11">
        <v>89.2</v>
      </c>
      <c r="G190" s="11">
        <v>0</v>
      </c>
      <c r="H190" s="11">
        <v>81.766670000000005</v>
      </c>
      <c r="I190" s="11">
        <v>7.4333299999999998</v>
      </c>
      <c r="J190" s="10">
        <v>0</v>
      </c>
      <c r="K190" s="40">
        <v>46266</v>
      </c>
    </row>
    <row r="191" spans="1:13" s="2" customFormat="1" ht="32.25" customHeight="1" x14ac:dyDescent="0.25">
      <c r="A191" s="8">
        <f t="shared" si="3"/>
        <v>186</v>
      </c>
      <c r="B191" s="95"/>
      <c r="C191" s="12" t="s">
        <v>347</v>
      </c>
      <c r="D191" s="33" t="s">
        <v>68</v>
      </c>
      <c r="E191" s="8" t="s">
        <v>76</v>
      </c>
      <c r="F191" s="11">
        <v>89.2</v>
      </c>
      <c r="G191" s="11">
        <v>0</v>
      </c>
      <c r="H191" s="11">
        <v>0</v>
      </c>
      <c r="I191" s="11">
        <v>89.2</v>
      </c>
      <c r="J191" s="10">
        <v>0</v>
      </c>
      <c r="K191" s="47">
        <v>46631</v>
      </c>
    </row>
    <row r="192" spans="1:13" s="2" customFormat="1" ht="44.25" customHeight="1" x14ac:dyDescent="0.25">
      <c r="A192" s="8">
        <f t="shared" ref="A192:A243" si="4">A191+1</f>
        <v>187</v>
      </c>
      <c r="B192" s="95"/>
      <c r="C192" s="12" t="s">
        <v>348</v>
      </c>
      <c r="D192" s="33" t="s">
        <v>67</v>
      </c>
      <c r="E192" s="8" t="s">
        <v>76</v>
      </c>
      <c r="F192" s="11">
        <v>312.09999999999997</v>
      </c>
      <c r="G192" s="11">
        <v>0</v>
      </c>
      <c r="H192" s="11">
        <v>286.09166999999997</v>
      </c>
      <c r="I192" s="11">
        <v>26.008330000000001</v>
      </c>
      <c r="J192" s="10">
        <v>0</v>
      </c>
      <c r="K192" s="40">
        <v>46266</v>
      </c>
    </row>
    <row r="193" spans="1:11" s="2" customFormat="1" ht="46.5" customHeight="1" x14ac:dyDescent="0.25">
      <c r="A193" s="8">
        <f t="shared" si="4"/>
        <v>188</v>
      </c>
      <c r="B193" s="95"/>
      <c r="C193" s="12" t="s">
        <v>349</v>
      </c>
      <c r="D193" s="33" t="s">
        <v>67</v>
      </c>
      <c r="E193" s="8" t="s">
        <v>76</v>
      </c>
      <c r="F193" s="11">
        <v>312.10000000000002</v>
      </c>
      <c r="G193" s="11">
        <v>0</v>
      </c>
      <c r="H193" s="11">
        <v>0</v>
      </c>
      <c r="I193" s="11">
        <v>312.10000000000002</v>
      </c>
      <c r="J193" s="10">
        <v>0</v>
      </c>
      <c r="K193" s="40">
        <v>46631</v>
      </c>
    </row>
    <row r="194" spans="1:11" s="2" customFormat="1" ht="46.5" customHeight="1" x14ac:dyDescent="0.25">
      <c r="A194" s="8">
        <f t="shared" si="4"/>
        <v>189</v>
      </c>
      <c r="B194" s="95"/>
      <c r="C194" s="12" t="s">
        <v>350</v>
      </c>
      <c r="D194" s="33" t="s">
        <v>66</v>
      </c>
      <c r="E194" s="8" t="s">
        <v>76</v>
      </c>
      <c r="F194" s="11">
        <v>405.8</v>
      </c>
      <c r="G194" s="11">
        <v>0</v>
      </c>
      <c r="H194" s="11">
        <v>371.98333000000002</v>
      </c>
      <c r="I194" s="11">
        <v>33.816669999999995</v>
      </c>
      <c r="J194" s="10">
        <v>0</v>
      </c>
      <c r="K194" s="40">
        <v>46266</v>
      </c>
    </row>
    <row r="195" spans="1:11" s="2" customFormat="1" ht="29.25" customHeight="1" x14ac:dyDescent="0.25">
      <c r="A195" s="8">
        <f t="shared" si="4"/>
        <v>190</v>
      </c>
      <c r="B195" s="95"/>
      <c r="C195" s="12" t="s">
        <v>351</v>
      </c>
      <c r="D195" s="33" t="s">
        <v>66</v>
      </c>
      <c r="E195" s="8" t="s">
        <v>76</v>
      </c>
      <c r="F195" s="11">
        <v>405.8</v>
      </c>
      <c r="G195" s="11">
        <v>0</v>
      </c>
      <c r="H195" s="11">
        <v>0</v>
      </c>
      <c r="I195" s="11">
        <v>405.8</v>
      </c>
      <c r="J195" s="10">
        <v>0</v>
      </c>
      <c r="K195" s="40">
        <v>46631</v>
      </c>
    </row>
    <row r="196" spans="1:11" s="2" customFormat="1" ht="57.75" customHeight="1" x14ac:dyDescent="0.25">
      <c r="A196" s="8">
        <f t="shared" si="4"/>
        <v>191</v>
      </c>
      <c r="B196" s="105" t="s">
        <v>102</v>
      </c>
      <c r="C196" s="12" t="s">
        <v>150</v>
      </c>
      <c r="D196" s="33" t="s">
        <v>151</v>
      </c>
      <c r="E196" s="8" t="s">
        <v>72</v>
      </c>
      <c r="F196" s="11">
        <v>998.77417000000003</v>
      </c>
      <c r="G196" s="11">
        <v>998.77417000000003</v>
      </c>
      <c r="H196" s="11">
        <v>0</v>
      </c>
      <c r="I196" s="11">
        <v>0</v>
      </c>
      <c r="J196" s="11">
        <v>0</v>
      </c>
      <c r="K196" s="34">
        <v>46023</v>
      </c>
    </row>
    <row r="197" spans="1:11" s="2" customFormat="1" ht="60" customHeight="1" x14ac:dyDescent="0.25">
      <c r="A197" s="8">
        <f t="shared" si="4"/>
        <v>192</v>
      </c>
      <c r="B197" s="106"/>
      <c r="C197" s="12" t="s">
        <v>152</v>
      </c>
      <c r="D197" s="33" t="s">
        <v>153</v>
      </c>
      <c r="E197" s="8" t="s">
        <v>72</v>
      </c>
      <c r="F197" s="11">
        <v>999.96053000000006</v>
      </c>
      <c r="G197" s="11">
        <v>999.96053000000006</v>
      </c>
      <c r="H197" s="11">
        <v>0</v>
      </c>
      <c r="I197" s="11">
        <v>0</v>
      </c>
      <c r="J197" s="11">
        <v>0</v>
      </c>
      <c r="K197" s="34">
        <v>46023</v>
      </c>
    </row>
    <row r="198" spans="1:11" s="2" customFormat="1" ht="62.25" customHeight="1" x14ac:dyDescent="0.25">
      <c r="A198" s="8">
        <f t="shared" si="4"/>
        <v>193</v>
      </c>
      <c r="B198" s="106"/>
      <c r="C198" s="12" t="s">
        <v>154</v>
      </c>
      <c r="D198" s="33" t="s">
        <v>155</v>
      </c>
      <c r="E198" s="8" t="s">
        <v>72</v>
      </c>
      <c r="F198" s="11">
        <v>999.98172</v>
      </c>
      <c r="G198" s="11">
        <v>999.98172</v>
      </c>
      <c r="H198" s="11">
        <v>0</v>
      </c>
      <c r="I198" s="11">
        <v>0</v>
      </c>
      <c r="J198" s="11">
        <v>0</v>
      </c>
      <c r="K198" s="34">
        <v>46023</v>
      </c>
    </row>
    <row r="199" spans="1:11" s="2" customFormat="1" ht="61.5" customHeight="1" x14ac:dyDescent="0.25">
      <c r="A199" s="8">
        <f t="shared" si="4"/>
        <v>194</v>
      </c>
      <c r="B199" s="106"/>
      <c r="C199" s="12" t="s">
        <v>156</v>
      </c>
      <c r="D199" s="33" t="s">
        <v>157</v>
      </c>
      <c r="E199" s="8" t="s">
        <v>72</v>
      </c>
      <c r="F199" s="11">
        <v>990.07718</v>
      </c>
      <c r="G199" s="11">
        <v>990.07718</v>
      </c>
      <c r="H199" s="11">
        <v>0</v>
      </c>
      <c r="I199" s="11">
        <v>0</v>
      </c>
      <c r="J199" s="11">
        <v>0</v>
      </c>
      <c r="K199" s="34">
        <v>46023</v>
      </c>
    </row>
    <row r="200" spans="1:11" s="2" customFormat="1" ht="59.25" customHeight="1" x14ac:dyDescent="0.25">
      <c r="A200" s="8">
        <f t="shared" si="4"/>
        <v>195</v>
      </c>
      <c r="B200" s="106"/>
      <c r="C200" s="12" t="s">
        <v>158</v>
      </c>
      <c r="D200" s="33" t="s">
        <v>159</v>
      </c>
      <c r="E200" s="8" t="s">
        <v>76</v>
      </c>
      <c r="F200" s="11">
        <v>999.20683999999994</v>
      </c>
      <c r="G200" s="11">
        <v>999.20683999999994</v>
      </c>
      <c r="H200" s="11">
        <v>0</v>
      </c>
      <c r="I200" s="11">
        <v>0</v>
      </c>
      <c r="J200" s="11">
        <v>0</v>
      </c>
      <c r="K200" s="34">
        <v>46023</v>
      </c>
    </row>
    <row r="201" spans="1:11" s="2" customFormat="1" ht="60.75" customHeight="1" x14ac:dyDescent="0.25">
      <c r="A201" s="8">
        <f t="shared" si="4"/>
        <v>196</v>
      </c>
      <c r="B201" s="106"/>
      <c r="C201" s="12" t="s">
        <v>160</v>
      </c>
      <c r="D201" s="33" t="s">
        <v>161</v>
      </c>
      <c r="E201" s="8" t="s">
        <v>72</v>
      </c>
      <c r="F201" s="11">
        <v>996.70676000000003</v>
      </c>
      <c r="G201" s="11">
        <v>996.70676000000003</v>
      </c>
      <c r="H201" s="11">
        <v>0</v>
      </c>
      <c r="I201" s="11">
        <v>0</v>
      </c>
      <c r="J201" s="11">
        <v>0</v>
      </c>
      <c r="K201" s="41">
        <v>46023</v>
      </c>
    </row>
    <row r="202" spans="1:11" s="2" customFormat="1" ht="60.75" customHeight="1" x14ac:dyDescent="0.25">
      <c r="A202" s="8">
        <f t="shared" si="4"/>
        <v>197</v>
      </c>
      <c r="B202" s="106"/>
      <c r="C202" s="12" t="s">
        <v>162</v>
      </c>
      <c r="D202" s="33" t="s">
        <v>163</v>
      </c>
      <c r="E202" s="8" t="s">
        <v>72</v>
      </c>
      <c r="F202" s="11">
        <v>787.91757999999993</v>
      </c>
      <c r="G202" s="11">
        <v>787.91757999999993</v>
      </c>
      <c r="H202" s="13">
        <v>0</v>
      </c>
      <c r="I202" s="11">
        <v>0</v>
      </c>
      <c r="J202" s="11">
        <v>0</v>
      </c>
      <c r="K202" s="41">
        <v>46023</v>
      </c>
    </row>
    <row r="203" spans="1:11" s="2" customFormat="1" ht="46.5" customHeight="1" x14ac:dyDescent="0.25">
      <c r="A203" s="8">
        <f t="shared" si="4"/>
        <v>198</v>
      </c>
      <c r="B203" s="106"/>
      <c r="C203" s="12" t="s">
        <v>164</v>
      </c>
      <c r="D203" s="33" t="s">
        <v>165</v>
      </c>
      <c r="E203" s="8" t="s">
        <v>72</v>
      </c>
      <c r="F203" s="11">
        <v>999.99743999999998</v>
      </c>
      <c r="G203" s="11">
        <v>999.99743999999998</v>
      </c>
      <c r="H203" s="11">
        <v>0</v>
      </c>
      <c r="I203" s="11">
        <v>0</v>
      </c>
      <c r="J203" s="11">
        <v>0</v>
      </c>
      <c r="K203" s="41">
        <v>46023</v>
      </c>
    </row>
    <row r="204" spans="1:11" s="2" customFormat="1" ht="61.5" customHeight="1" x14ac:dyDescent="0.25">
      <c r="A204" s="8">
        <f t="shared" si="4"/>
        <v>199</v>
      </c>
      <c r="B204" s="106"/>
      <c r="C204" s="12" t="s">
        <v>166</v>
      </c>
      <c r="D204" s="33" t="s">
        <v>167</v>
      </c>
      <c r="E204" s="8" t="s">
        <v>72</v>
      </c>
      <c r="F204" s="11">
        <v>999.9926999999999</v>
      </c>
      <c r="G204" s="11">
        <v>999.9926999999999</v>
      </c>
      <c r="H204" s="11">
        <v>0</v>
      </c>
      <c r="I204" s="11">
        <v>0</v>
      </c>
      <c r="J204" s="11">
        <v>0</v>
      </c>
      <c r="K204" s="41">
        <v>46023</v>
      </c>
    </row>
    <row r="205" spans="1:11" s="2" customFormat="1" ht="43.5" customHeight="1" x14ac:dyDescent="0.25">
      <c r="A205" s="8">
        <f t="shared" si="4"/>
        <v>200</v>
      </c>
      <c r="B205" s="106"/>
      <c r="C205" s="12" t="s">
        <v>168</v>
      </c>
      <c r="D205" s="33" t="s">
        <v>169</v>
      </c>
      <c r="E205" s="8" t="s">
        <v>72</v>
      </c>
      <c r="F205" s="11">
        <v>111621.40499999998</v>
      </c>
      <c r="G205" s="11">
        <v>111621.40499999998</v>
      </c>
      <c r="H205" s="11">
        <v>0</v>
      </c>
      <c r="I205" s="11">
        <v>0</v>
      </c>
      <c r="J205" s="11">
        <v>0</v>
      </c>
      <c r="K205" s="41">
        <v>46054</v>
      </c>
    </row>
    <row r="206" spans="1:11" s="2" customFormat="1" ht="44.25" customHeight="1" x14ac:dyDescent="0.25">
      <c r="A206" s="8">
        <f t="shared" si="4"/>
        <v>201</v>
      </c>
      <c r="B206" s="106"/>
      <c r="C206" s="12" t="s">
        <v>170</v>
      </c>
      <c r="D206" s="33" t="s">
        <v>171</v>
      </c>
      <c r="E206" s="8" t="s">
        <v>72</v>
      </c>
      <c r="F206" s="11">
        <v>8025.29</v>
      </c>
      <c r="G206" s="11">
        <v>8025.29</v>
      </c>
      <c r="H206" s="11">
        <v>0</v>
      </c>
      <c r="I206" s="11">
        <v>0</v>
      </c>
      <c r="J206" s="11">
        <v>0</v>
      </c>
      <c r="K206" s="41">
        <v>46054</v>
      </c>
    </row>
    <row r="207" spans="1:11" s="2" customFormat="1" ht="45.75" customHeight="1" x14ac:dyDescent="0.25">
      <c r="A207" s="8">
        <f t="shared" si="4"/>
        <v>202</v>
      </c>
      <c r="B207" s="106"/>
      <c r="C207" s="12" t="s">
        <v>172</v>
      </c>
      <c r="D207" s="33" t="s">
        <v>81</v>
      </c>
      <c r="E207" s="8" t="s">
        <v>72</v>
      </c>
      <c r="F207" s="11">
        <v>1060.2</v>
      </c>
      <c r="G207" s="11">
        <v>1060.2</v>
      </c>
      <c r="H207" s="11">
        <v>0</v>
      </c>
      <c r="I207" s="11">
        <v>0</v>
      </c>
      <c r="J207" s="11">
        <v>0</v>
      </c>
      <c r="K207" s="41">
        <v>46054</v>
      </c>
    </row>
    <row r="208" spans="1:11" s="2" customFormat="1" ht="43.5" customHeight="1" x14ac:dyDescent="0.25">
      <c r="A208" s="8">
        <f t="shared" si="4"/>
        <v>203</v>
      </c>
      <c r="B208" s="106"/>
      <c r="C208" s="12" t="s">
        <v>173</v>
      </c>
      <c r="D208" s="33" t="s">
        <v>174</v>
      </c>
      <c r="E208" s="8" t="s">
        <v>72</v>
      </c>
      <c r="F208" s="11">
        <v>1102.0999999999999</v>
      </c>
      <c r="G208" s="11">
        <v>1102.0999999999999</v>
      </c>
      <c r="H208" s="11">
        <v>0</v>
      </c>
      <c r="I208" s="11">
        <v>0</v>
      </c>
      <c r="J208" s="11">
        <v>0</v>
      </c>
      <c r="K208" s="41">
        <v>46054</v>
      </c>
    </row>
    <row r="209" spans="1:11" s="2" customFormat="1" ht="29.25" customHeight="1" x14ac:dyDescent="0.25">
      <c r="A209" s="8">
        <f t="shared" si="4"/>
        <v>204</v>
      </c>
      <c r="B209" s="106"/>
      <c r="C209" s="12" t="s">
        <v>175</v>
      </c>
      <c r="D209" s="33" t="s">
        <v>176</v>
      </c>
      <c r="E209" s="8" t="s">
        <v>72</v>
      </c>
      <c r="F209" s="11">
        <v>3613.3727900000004</v>
      </c>
      <c r="G209" s="11">
        <v>855.07279000000005</v>
      </c>
      <c r="H209" s="11">
        <v>1352.1</v>
      </c>
      <c r="I209" s="11">
        <v>1406.2</v>
      </c>
      <c r="J209" s="11">
        <v>0</v>
      </c>
      <c r="K209" s="41">
        <v>46054</v>
      </c>
    </row>
    <row r="210" spans="1:11" s="2" customFormat="1" ht="76.5" customHeight="1" x14ac:dyDescent="0.25">
      <c r="A210" s="8">
        <f t="shared" si="4"/>
        <v>205</v>
      </c>
      <c r="B210" s="106"/>
      <c r="C210" s="12" t="s">
        <v>177</v>
      </c>
      <c r="D210" s="33" t="s">
        <v>53</v>
      </c>
      <c r="E210" s="8" t="s">
        <v>72</v>
      </c>
      <c r="F210" s="11">
        <v>956.5</v>
      </c>
      <c r="G210" s="11">
        <v>956.5</v>
      </c>
      <c r="H210" s="11">
        <v>0</v>
      </c>
      <c r="I210" s="11">
        <v>0</v>
      </c>
      <c r="J210" s="11">
        <v>0</v>
      </c>
      <c r="K210" s="41">
        <v>46082</v>
      </c>
    </row>
    <row r="211" spans="1:11" s="2" customFormat="1" ht="43.5" customHeight="1" x14ac:dyDescent="0.25">
      <c r="A211" s="8">
        <f t="shared" si="4"/>
        <v>206</v>
      </c>
      <c r="B211" s="106"/>
      <c r="C211" s="12" t="s">
        <v>178</v>
      </c>
      <c r="D211" s="33" t="s">
        <v>179</v>
      </c>
      <c r="E211" s="8" t="s">
        <v>72</v>
      </c>
      <c r="F211" s="11">
        <v>999.95792000000006</v>
      </c>
      <c r="G211" s="11">
        <v>999.95792000000006</v>
      </c>
      <c r="H211" s="11">
        <v>0</v>
      </c>
      <c r="I211" s="11">
        <v>0</v>
      </c>
      <c r="J211" s="11">
        <v>0</v>
      </c>
      <c r="K211" s="41">
        <v>46082</v>
      </c>
    </row>
    <row r="212" spans="1:11" s="2" customFormat="1" ht="31.5" customHeight="1" x14ac:dyDescent="0.25">
      <c r="A212" s="8">
        <f t="shared" si="4"/>
        <v>207</v>
      </c>
      <c r="B212" s="106"/>
      <c r="C212" s="12" t="s">
        <v>180</v>
      </c>
      <c r="D212" s="33" t="s">
        <v>181</v>
      </c>
      <c r="E212" s="8" t="s">
        <v>72</v>
      </c>
      <c r="F212" s="11">
        <v>5153</v>
      </c>
      <c r="G212" s="11">
        <v>5153</v>
      </c>
      <c r="H212" s="11">
        <v>0</v>
      </c>
      <c r="I212" s="11">
        <v>0</v>
      </c>
      <c r="J212" s="11">
        <v>0</v>
      </c>
      <c r="K212" s="41">
        <v>46082</v>
      </c>
    </row>
    <row r="213" spans="1:11" s="2" customFormat="1" ht="15" customHeight="1" x14ac:dyDescent="0.25">
      <c r="A213" s="8">
        <f t="shared" si="4"/>
        <v>208</v>
      </c>
      <c r="B213" s="106"/>
      <c r="C213" s="12" t="s">
        <v>182</v>
      </c>
      <c r="D213" s="33" t="s">
        <v>183</v>
      </c>
      <c r="E213" s="8" t="s">
        <v>72</v>
      </c>
      <c r="F213" s="11">
        <v>10253.524000000001</v>
      </c>
      <c r="G213" s="11">
        <v>2569.924</v>
      </c>
      <c r="H213" s="11">
        <v>3841.8</v>
      </c>
      <c r="I213" s="11">
        <v>3841.8</v>
      </c>
      <c r="J213" s="11">
        <v>0</v>
      </c>
      <c r="K213" s="41">
        <v>46113</v>
      </c>
    </row>
    <row r="214" spans="1:11" s="2" customFormat="1" ht="44.25" customHeight="1" x14ac:dyDescent="0.25">
      <c r="A214" s="8">
        <f t="shared" si="4"/>
        <v>209</v>
      </c>
      <c r="B214" s="106"/>
      <c r="C214" s="12" t="s">
        <v>184</v>
      </c>
      <c r="D214" s="33" t="s">
        <v>185</v>
      </c>
      <c r="E214" s="8" t="s">
        <v>72</v>
      </c>
      <c r="F214" s="11">
        <v>9405.7000000000007</v>
      </c>
      <c r="G214" s="11">
        <v>3013.1</v>
      </c>
      <c r="H214" s="11">
        <v>3133.6</v>
      </c>
      <c r="I214" s="11">
        <v>3259</v>
      </c>
      <c r="J214" s="11">
        <v>0</v>
      </c>
      <c r="K214" s="34">
        <v>46113</v>
      </c>
    </row>
    <row r="215" spans="1:11" s="2" customFormat="1" ht="28.5" customHeight="1" x14ac:dyDescent="0.25">
      <c r="A215" s="8">
        <f t="shared" si="4"/>
        <v>210</v>
      </c>
      <c r="B215" s="106"/>
      <c r="C215" s="12" t="s">
        <v>186</v>
      </c>
      <c r="D215" s="33" t="s">
        <v>187</v>
      </c>
      <c r="E215" s="8" t="s">
        <v>72</v>
      </c>
      <c r="F215" s="11">
        <v>11022.8</v>
      </c>
      <c r="G215" s="11">
        <v>2349.9</v>
      </c>
      <c r="H215" s="11">
        <v>4251.3999999999996</v>
      </c>
      <c r="I215" s="11">
        <v>4421.5</v>
      </c>
      <c r="J215" s="11">
        <v>0</v>
      </c>
      <c r="K215" s="34">
        <v>46113</v>
      </c>
    </row>
    <row r="216" spans="1:11" s="2" customFormat="1" ht="30.75" customHeight="1" x14ac:dyDescent="0.25">
      <c r="A216" s="8">
        <f t="shared" si="4"/>
        <v>211</v>
      </c>
      <c r="B216" s="106"/>
      <c r="C216" s="12" t="s">
        <v>188</v>
      </c>
      <c r="D216" s="33" t="s">
        <v>54</v>
      </c>
      <c r="E216" s="8" t="s">
        <v>72</v>
      </c>
      <c r="F216" s="11">
        <v>11601.73</v>
      </c>
      <c r="G216" s="11">
        <v>2862.895</v>
      </c>
      <c r="H216" s="11">
        <v>4345.0749999999998</v>
      </c>
      <c r="I216" s="11">
        <v>4393.76</v>
      </c>
      <c r="J216" s="11">
        <v>0</v>
      </c>
      <c r="K216" s="34">
        <v>46113</v>
      </c>
    </row>
    <row r="217" spans="1:11" s="2" customFormat="1" ht="33" customHeight="1" x14ac:dyDescent="0.25">
      <c r="A217" s="8">
        <f t="shared" si="4"/>
        <v>212</v>
      </c>
      <c r="B217" s="106"/>
      <c r="C217" s="12" t="s">
        <v>189</v>
      </c>
      <c r="D217" s="33" t="s">
        <v>55</v>
      </c>
      <c r="E217" s="8" t="s">
        <v>72</v>
      </c>
      <c r="F217" s="11">
        <v>60295.5</v>
      </c>
      <c r="G217" s="11">
        <v>12610.1</v>
      </c>
      <c r="H217" s="11">
        <v>23842.7</v>
      </c>
      <c r="I217" s="11">
        <v>23842.7</v>
      </c>
      <c r="J217" s="11">
        <v>0</v>
      </c>
      <c r="K217" s="34">
        <v>46143</v>
      </c>
    </row>
    <row r="218" spans="1:11" s="2" customFormat="1" ht="33.75" customHeight="1" x14ac:dyDescent="0.25">
      <c r="A218" s="8">
        <f t="shared" si="4"/>
        <v>213</v>
      </c>
      <c r="B218" s="107"/>
      <c r="C218" s="12" t="s">
        <v>190</v>
      </c>
      <c r="D218" s="33" t="s">
        <v>191</v>
      </c>
      <c r="E218" s="8" t="s">
        <v>72</v>
      </c>
      <c r="F218" s="11">
        <v>5566.5</v>
      </c>
      <c r="G218" s="11">
        <v>5566.5</v>
      </c>
      <c r="H218" s="11">
        <v>0</v>
      </c>
      <c r="I218" s="11">
        <v>0</v>
      </c>
      <c r="J218" s="11">
        <v>0</v>
      </c>
      <c r="K218" s="34">
        <v>46174</v>
      </c>
    </row>
    <row r="219" spans="1:11" s="2" customFormat="1" ht="30" customHeight="1" x14ac:dyDescent="0.25">
      <c r="A219" s="8">
        <f t="shared" si="4"/>
        <v>214</v>
      </c>
      <c r="B219" s="99" t="s">
        <v>103</v>
      </c>
      <c r="C219" s="23" t="s">
        <v>322</v>
      </c>
      <c r="D219" s="33" t="s">
        <v>323</v>
      </c>
      <c r="E219" s="8" t="s">
        <v>72</v>
      </c>
      <c r="F219" s="10">
        <v>727.7</v>
      </c>
      <c r="G219" s="11">
        <v>727.7</v>
      </c>
      <c r="H219" s="10">
        <v>0</v>
      </c>
      <c r="I219" s="10">
        <v>0</v>
      </c>
      <c r="J219" s="10">
        <v>0</v>
      </c>
      <c r="K219" s="42">
        <v>46143</v>
      </c>
    </row>
    <row r="220" spans="1:11" s="2" customFormat="1" ht="30" customHeight="1" x14ac:dyDescent="0.25">
      <c r="A220" s="8">
        <f t="shared" si="4"/>
        <v>215</v>
      </c>
      <c r="B220" s="100"/>
      <c r="C220" s="84" t="s">
        <v>324</v>
      </c>
      <c r="D220" s="85" t="s">
        <v>384</v>
      </c>
      <c r="E220" s="73" t="s">
        <v>72</v>
      </c>
      <c r="F220" s="86">
        <v>369</v>
      </c>
      <c r="G220" s="67">
        <v>369</v>
      </c>
      <c r="H220" s="86">
        <v>0</v>
      </c>
      <c r="I220" s="86">
        <v>0</v>
      </c>
      <c r="J220" s="86">
        <v>0</v>
      </c>
      <c r="K220" s="87">
        <v>46082</v>
      </c>
    </row>
    <row r="221" spans="1:11" s="2" customFormat="1" ht="30" customHeight="1" x14ac:dyDescent="0.25">
      <c r="A221" s="8">
        <f t="shared" si="4"/>
        <v>216</v>
      </c>
      <c r="B221" s="100"/>
      <c r="C221" s="84" t="s">
        <v>385</v>
      </c>
      <c r="D221" s="85" t="s">
        <v>384</v>
      </c>
      <c r="E221" s="73" t="s">
        <v>72</v>
      </c>
      <c r="F221" s="86">
        <v>369</v>
      </c>
      <c r="G221" s="67">
        <v>0</v>
      </c>
      <c r="H221" s="86">
        <v>369</v>
      </c>
      <c r="I221" s="86">
        <v>0</v>
      </c>
      <c r="J221" s="86">
        <v>0</v>
      </c>
      <c r="K221" s="87">
        <v>46447</v>
      </c>
    </row>
    <row r="222" spans="1:11" s="2" customFormat="1" ht="30" customHeight="1" x14ac:dyDescent="0.25">
      <c r="A222" s="8">
        <f t="shared" si="4"/>
        <v>217</v>
      </c>
      <c r="B222" s="100"/>
      <c r="C222" s="84" t="s">
        <v>386</v>
      </c>
      <c r="D222" s="85" t="s">
        <v>384</v>
      </c>
      <c r="E222" s="73" t="s">
        <v>72</v>
      </c>
      <c r="F222" s="86">
        <v>369</v>
      </c>
      <c r="G222" s="67">
        <v>0</v>
      </c>
      <c r="H222" s="86">
        <v>0</v>
      </c>
      <c r="I222" s="86">
        <v>369</v>
      </c>
      <c r="J222" s="86">
        <v>0</v>
      </c>
      <c r="K222" s="87">
        <v>46813</v>
      </c>
    </row>
    <row r="223" spans="1:11" s="2" customFormat="1" ht="15" customHeight="1" x14ac:dyDescent="0.25">
      <c r="A223" s="8">
        <f t="shared" si="4"/>
        <v>218</v>
      </c>
      <c r="B223" s="100"/>
      <c r="C223" s="23" t="s">
        <v>325</v>
      </c>
      <c r="D223" s="33" t="s">
        <v>27</v>
      </c>
      <c r="E223" s="8" t="s">
        <v>72</v>
      </c>
      <c r="F223" s="72">
        <v>997.42151999999999</v>
      </c>
      <c r="G223" s="88">
        <v>997.42151999999999</v>
      </c>
      <c r="H223" s="72">
        <v>0</v>
      </c>
      <c r="I223" s="72">
        <v>0</v>
      </c>
      <c r="J223" s="10">
        <v>0</v>
      </c>
      <c r="K223" s="42">
        <v>46266</v>
      </c>
    </row>
    <row r="224" spans="1:11" s="2" customFormat="1" ht="15.75" customHeight="1" x14ac:dyDescent="0.25">
      <c r="A224" s="8">
        <f t="shared" si="4"/>
        <v>219</v>
      </c>
      <c r="B224" s="101"/>
      <c r="C224" s="23" t="s">
        <v>387</v>
      </c>
      <c r="D224" s="33" t="s">
        <v>27</v>
      </c>
      <c r="E224" s="8" t="s">
        <v>72</v>
      </c>
      <c r="F224" s="72">
        <v>957.31839000000002</v>
      </c>
      <c r="G224" s="88">
        <v>0</v>
      </c>
      <c r="H224" s="89">
        <v>957.31839000000002</v>
      </c>
      <c r="I224" s="89">
        <v>0</v>
      </c>
      <c r="J224" s="19">
        <v>0</v>
      </c>
      <c r="K224" s="34">
        <v>46631</v>
      </c>
    </row>
    <row r="225" spans="1:11" s="2" customFormat="1" ht="28.5" customHeight="1" x14ac:dyDescent="0.25">
      <c r="A225" s="8">
        <f t="shared" si="4"/>
        <v>220</v>
      </c>
      <c r="B225" s="99" t="s">
        <v>367</v>
      </c>
      <c r="C225" s="23" t="s">
        <v>352</v>
      </c>
      <c r="D225" s="33" t="s">
        <v>353</v>
      </c>
      <c r="E225" s="8" t="s">
        <v>76</v>
      </c>
      <c r="F225" s="10">
        <v>658.2</v>
      </c>
      <c r="G225" s="11">
        <v>658.2</v>
      </c>
      <c r="H225" s="19">
        <v>0</v>
      </c>
      <c r="I225" s="19">
        <v>0</v>
      </c>
      <c r="J225" s="19">
        <v>0</v>
      </c>
      <c r="K225" s="34">
        <v>46082</v>
      </c>
    </row>
    <row r="226" spans="1:11" s="2" customFormat="1" ht="28.5" customHeight="1" x14ac:dyDescent="0.25">
      <c r="A226" s="8">
        <f t="shared" si="4"/>
        <v>221</v>
      </c>
      <c r="B226" s="100"/>
      <c r="C226" s="23" t="s">
        <v>354</v>
      </c>
      <c r="D226" s="33" t="s">
        <v>353</v>
      </c>
      <c r="E226" s="8" t="s">
        <v>76</v>
      </c>
      <c r="F226" s="10">
        <v>1302.2</v>
      </c>
      <c r="G226" s="11">
        <v>0</v>
      </c>
      <c r="H226" s="19">
        <v>1302.2</v>
      </c>
      <c r="I226" s="19">
        <v>0</v>
      </c>
      <c r="J226" s="19">
        <v>0</v>
      </c>
      <c r="K226" s="34">
        <v>46447</v>
      </c>
    </row>
    <row r="227" spans="1:11" s="2" customFormat="1" ht="28.5" customHeight="1" x14ac:dyDescent="0.25">
      <c r="A227" s="8">
        <f t="shared" si="4"/>
        <v>222</v>
      </c>
      <c r="B227" s="100"/>
      <c r="C227" s="23" t="s">
        <v>355</v>
      </c>
      <c r="D227" s="33" t="s">
        <v>353</v>
      </c>
      <c r="E227" s="8" t="s">
        <v>76</v>
      </c>
      <c r="F227" s="10">
        <v>1354.3</v>
      </c>
      <c r="G227" s="11">
        <v>0</v>
      </c>
      <c r="H227" s="19">
        <v>0</v>
      </c>
      <c r="I227" s="19">
        <v>1354.3</v>
      </c>
      <c r="J227" s="19">
        <v>0</v>
      </c>
      <c r="K227" s="34">
        <v>46813</v>
      </c>
    </row>
    <row r="228" spans="1:11" s="2" customFormat="1" ht="28.5" customHeight="1" x14ac:dyDescent="0.25">
      <c r="A228" s="8">
        <f t="shared" si="4"/>
        <v>223</v>
      </c>
      <c r="B228" s="100"/>
      <c r="C228" s="23" t="s">
        <v>356</v>
      </c>
      <c r="D228" s="33" t="s">
        <v>388</v>
      </c>
      <c r="E228" s="8" t="s">
        <v>76</v>
      </c>
      <c r="F228" s="10">
        <v>154</v>
      </c>
      <c r="G228" s="11">
        <v>154</v>
      </c>
      <c r="H228" s="19">
        <v>0</v>
      </c>
      <c r="I228" s="19">
        <v>0</v>
      </c>
      <c r="J228" s="19">
        <v>0</v>
      </c>
      <c r="K228" s="34">
        <v>46023</v>
      </c>
    </row>
    <row r="229" spans="1:11" s="2" customFormat="1" ht="28.5" customHeight="1" x14ac:dyDescent="0.25">
      <c r="A229" s="8">
        <f t="shared" si="4"/>
        <v>224</v>
      </c>
      <c r="B229" s="100"/>
      <c r="C229" s="23" t="s">
        <v>357</v>
      </c>
      <c r="D229" s="33" t="s">
        <v>388</v>
      </c>
      <c r="E229" s="8" t="s">
        <v>76</v>
      </c>
      <c r="F229" s="10">
        <v>160.19999999999999</v>
      </c>
      <c r="G229" s="11">
        <v>0</v>
      </c>
      <c r="H229" s="19">
        <v>160.19999999999999</v>
      </c>
      <c r="I229" s="19">
        <v>0</v>
      </c>
      <c r="J229" s="19">
        <v>0</v>
      </c>
      <c r="K229" s="34">
        <v>46388</v>
      </c>
    </row>
    <row r="230" spans="1:11" s="2" customFormat="1" ht="28.5" customHeight="1" x14ac:dyDescent="0.25">
      <c r="A230" s="8">
        <f t="shared" si="4"/>
        <v>225</v>
      </c>
      <c r="B230" s="100"/>
      <c r="C230" s="23" t="s">
        <v>358</v>
      </c>
      <c r="D230" s="33" t="s">
        <v>388</v>
      </c>
      <c r="E230" s="8" t="s">
        <v>76</v>
      </c>
      <c r="F230" s="10">
        <v>166.6</v>
      </c>
      <c r="G230" s="11">
        <v>0</v>
      </c>
      <c r="H230" s="19">
        <v>0</v>
      </c>
      <c r="I230" s="19">
        <v>166.6</v>
      </c>
      <c r="J230" s="19">
        <v>0</v>
      </c>
      <c r="K230" s="34">
        <v>46753</v>
      </c>
    </row>
    <row r="231" spans="1:11" s="2" customFormat="1" ht="20.100000000000001" customHeight="1" x14ac:dyDescent="0.25">
      <c r="A231" s="8">
        <f t="shared" si="4"/>
        <v>226</v>
      </c>
      <c r="B231" s="100"/>
      <c r="C231" s="23" t="s">
        <v>359</v>
      </c>
      <c r="D231" s="33" t="s">
        <v>360</v>
      </c>
      <c r="E231" s="8" t="s">
        <v>76</v>
      </c>
      <c r="F231" s="10">
        <v>53.2</v>
      </c>
      <c r="G231" s="11">
        <v>53.2</v>
      </c>
      <c r="H231" s="19">
        <v>0</v>
      </c>
      <c r="I231" s="19">
        <v>0</v>
      </c>
      <c r="J231" s="19">
        <v>0</v>
      </c>
      <c r="K231" s="34">
        <v>46054</v>
      </c>
    </row>
    <row r="232" spans="1:11" s="2" customFormat="1" ht="20.100000000000001" customHeight="1" x14ac:dyDescent="0.25">
      <c r="A232" s="8">
        <f t="shared" si="4"/>
        <v>227</v>
      </c>
      <c r="B232" s="100"/>
      <c r="C232" s="23" t="s">
        <v>361</v>
      </c>
      <c r="D232" s="33" t="s">
        <v>360</v>
      </c>
      <c r="E232" s="8" t="s">
        <v>76</v>
      </c>
      <c r="F232" s="10">
        <v>53.2</v>
      </c>
      <c r="G232" s="11">
        <v>0</v>
      </c>
      <c r="H232" s="19">
        <v>53.2</v>
      </c>
      <c r="I232" s="19">
        <v>0</v>
      </c>
      <c r="J232" s="19">
        <v>0</v>
      </c>
      <c r="K232" s="34">
        <v>46419</v>
      </c>
    </row>
    <row r="233" spans="1:11" s="2" customFormat="1" ht="20.100000000000001" customHeight="1" x14ac:dyDescent="0.25">
      <c r="A233" s="8">
        <f t="shared" si="4"/>
        <v>228</v>
      </c>
      <c r="B233" s="100"/>
      <c r="C233" s="23" t="s">
        <v>362</v>
      </c>
      <c r="D233" s="33" t="s">
        <v>360</v>
      </c>
      <c r="E233" s="8" t="s">
        <v>76</v>
      </c>
      <c r="F233" s="10">
        <v>53.2</v>
      </c>
      <c r="G233" s="11">
        <v>0</v>
      </c>
      <c r="H233" s="19">
        <v>0</v>
      </c>
      <c r="I233" s="19">
        <v>53.2</v>
      </c>
      <c r="J233" s="19">
        <v>0</v>
      </c>
      <c r="K233" s="34">
        <v>46784</v>
      </c>
    </row>
    <row r="234" spans="1:11" s="2" customFormat="1" ht="20.100000000000001" customHeight="1" x14ac:dyDescent="0.25">
      <c r="A234" s="8">
        <f t="shared" si="4"/>
        <v>229</v>
      </c>
      <c r="B234" s="100"/>
      <c r="C234" s="23" t="s">
        <v>363</v>
      </c>
      <c r="D234" s="33" t="s">
        <v>364</v>
      </c>
      <c r="E234" s="8" t="s">
        <v>76</v>
      </c>
      <c r="F234" s="10">
        <v>50</v>
      </c>
      <c r="G234" s="11">
        <v>50</v>
      </c>
      <c r="H234" s="19">
        <v>0</v>
      </c>
      <c r="I234" s="19">
        <v>0</v>
      </c>
      <c r="J234" s="19">
        <v>0</v>
      </c>
      <c r="K234" s="34">
        <v>46054</v>
      </c>
    </row>
    <row r="235" spans="1:11" s="2" customFormat="1" ht="20.100000000000001" customHeight="1" x14ac:dyDescent="0.25">
      <c r="A235" s="8">
        <f t="shared" si="4"/>
        <v>230</v>
      </c>
      <c r="B235" s="100"/>
      <c r="C235" s="23" t="s">
        <v>365</v>
      </c>
      <c r="D235" s="33" t="s">
        <v>364</v>
      </c>
      <c r="E235" s="8" t="s">
        <v>76</v>
      </c>
      <c r="F235" s="10">
        <v>50</v>
      </c>
      <c r="G235" s="11">
        <v>0</v>
      </c>
      <c r="H235" s="19">
        <v>50</v>
      </c>
      <c r="I235" s="19">
        <v>0</v>
      </c>
      <c r="J235" s="19">
        <v>0</v>
      </c>
      <c r="K235" s="34">
        <v>46419</v>
      </c>
    </row>
    <row r="236" spans="1:11" s="2" customFormat="1" ht="20.100000000000001" customHeight="1" x14ac:dyDescent="0.25">
      <c r="A236" s="8">
        <f t="shared" si="4"/>
        <v>231</v>
      </c>
      <c r="B236" s="100"/>
      <c r="C236" s="23" t="s">
        <v>366</v>
      </c>
      <c r="D236" s="33" t="s">
        <v>364</v>
      </c>
      <c r="E236" s="8" t="s">
        <v>76</v>
      </c>
      <c r="F236" s="10">
        <v>50</v>
      </c>
      <c r="G236" s="11">
        <v>0</v>
      </c>
      <c r="H236" s="19">
        <v>0</v>
      </c>
      <c r="I236" s="19">
        <v>50</v>
      </c>
      <c r="J236" s="19">
        <v>0</v>
      </c>
      <c r="K236" s="34">
        <v>46784</v>
      </c>
    </row>
    <row r="237" spans="1:11" s="2" customFormat="1" ht="30" x14ac:dyDescent="0.25">
      <c r="A237" s="8">
        <f t="shared" si="4"/>
        <v>232</v>
      </c>
      <c r="B237" s="99" t="s">
        <v>104</v>
      </c>
      <c r="C237" s="54" t="s">
        <v>105</v>
      </c>
      <c r="D237" s="90" t="s">
        <v>27</v>
      </c>
      <c r="E237" s="55" t="s">
        <v>109</v>
      </c>
      <c r="F237" s="56">
        <v>3573.5</v>
      </c>
      <c r="G237" s="57">
        <v>0</v>
      </c>
      <c r="H237" s="56">
        <v>3387.1</v>
      </c>
      <c r="I237" s="57">
        <v>186.4</v>
      </c>
      <c r="J237" s="57">
        <v>0</v>
      </c>
      <c r="K237" s="59">
        <v>46266</v>
      </c>
    </row>
    <row r="238" spans="1:11" s="2" customFormat="1" ht="30" x14ac:dyDescent="0.25">
      <c r="A238" s="8">
        <f t="shared" si="4"/>
        <v>233</v>
      </c>
      <c r="B238" s="100"/>
      <c r="C238" s="54" t="s">
        <v>105</v>
      </c>
      <c r="D238" s="90" t="s">
        <v>27</v>
      </c>
      <c r="E238" s="55" t="s">
        <v>109</v>
      </c>
      <c r="F238" s="56">
        <v>3573.5</v>
      </c>
      <c r="G238" s="57">
        <v>0</v>
      </c>
      <c r="H238" s="56">
        <v>3387.1</v>
      </c>
      <c r="I238" s="57">
        <v>186.4</v>
      </c>
      <c r="J238" s="57">
        <v>0</v>
      </c>
      <c r="K238" s="59">
        <v>46266</v>
      </c>
    </row>
    <row r="239" spans="1:11" s="2" customFormat="1" ht="30" x14ac:dyDescent="0.25">
      <c r="A239" s="8">
        <f t="shared" si="4"/>
        <v>234</v>
      </c>
      <c r="B239" s="100"/>
      <c r="C239" s="58" t="s">
        <v>110</v>
      </c>
      <c r="D239" s="90" t="s">
        <v>27</v>
      </c>
      <c r="E239" s="55" t="s">
        <v>109</v>
      </c>
      <c r="F239" s="56">
        <f>SUM(H239:J239)</f>
        <v>3492.62</v>
      </c>
      <c r="G239" s="57">
        <v>0</v>
      </c>
      <c r="H239" s="57">
        <v>0</v>
      </c>
      <c r="I239" s="56">
        <v>3492.62</v>
      </c>
      <c r="J239" s="57">
        <v>0</v>
      </c>
      <c r="K239" s="60">
        <v>46631</v>
      </c>
    </row>
    <row r="240" spans="1:11" s="2" customFormat="1" ht="30" x14ac:dyDescent="0.25">
      <c r="A240" s="8">
        <f t="shared" si="4"/>
        <v>235</v>
      </c>
      <c r="B240" s="101"/>
      <c r="C240" s="58" t="s">
        <v>110</v>
      </c>
      <c r="D240" s="90" t="s">
        <v>27</v>
      </c>
      <c r="E240" s="55" t="s">
        <v>109</v>
      </c>
      <c r="F240" s="56">
        <f>SUM(H240:J240)</f>
        <v>3492.62</v>
      </c>
      <c r="G240" s="57">
        <v>0</v>
      </c>
      <c r="H240" s="57">
        <v>0</v>
      </c>
      <c r="I240" s="56">
        <v>3492.62</v>
      </c>
      <c r="J240" s="57">
        <v>0</v>
      </c>
      <c r="K240" s="60">
        <v>46631</v>
      </c>
    </row>
    <row r="241" spans="1:11" s="2" customFormat="1" ht="30" customHeight="1" x14ac:dyDescent="0.25">
      <c r="A241" s="8">
        <f t="shared" si="4"/>
        <v>236</v>
      </c>
      <c r="B241" s="99" t="s">
        <v>106</v>
      </c>
      <c r="C241" s="61" t="s">
        <v>111</v>
      </c>
      <c r="D241" s="91" t="s">
        <v>112</v>
      </c>
      <c r="E241" s="62" t="s">
        <v>113</v>
      </c>
      <c r="F241" s="64">
        <v>12186160</v>
      </c>
      <c r="G241" s="64">
        <v>12186160</v>
      </c>
      <c r="H241" s="57">
        <v>0</v>
      </c>
      <c r="I241" s="57">
        <v>0</v>
      </c>
      <c r="J241" s="57">
        <v>0</v>
      </c>
      <c r="K241" s="63">
        <v>46054</v>
      </c>
    </row>
    <row r="242" spans="1:11" s="2" customFormat="1" ht="30.75" customHeight="1" x14ac:dyDescent="0.25">
      <c r="A242" s="8">
        <f t="shared" si="4"/>
        <v>237</v>
      </c>
      <c r="B242" s="100"/>
      <c r="C242" s="66" t="s">
        <v>114</v>
      </c>
      <c r="D242" s="91" t="s">
        <v>112</v>
      </c>
      <c r="E242" s="62" t="s">
        <v>113</v>
      </c>
      <c r="F242" s="67">
        <v>12193790</v>
      </c>
      <c r="G242" s="57">
        <v>0</v>
      </c>
      <c r="H242" s="67">
        <v>12193790</v>
      </c>
      <c r="I242" s="57">
        <v>0</v>
      </c>
      <c r="J242" s="93">
        <v>0</v>
      </c>
      <c r="K242" s="92">
        <v>46419</v>
      </c>
    </row>
    <row r="243" spans="1:11" s="2" customFormat="1" ht="30.75" customHeight="1" x14ac:dyDescent="0.25">
      <c r="A243" s="8">
        <f t="shared" si="4"/>
        <v>238</v>
      </c>
      <c r="B243" s="101"/>
      <c r="C243" s="65" t="s">
        <v>115</v>
      </c>
      <c r="D243" s="91" t="s">
        <v>112</v>
      </c>
      <c r="E243" s="62" t="s">
        <v>113</v>
      </c>
      <c r="F243" s="67">
        <v>12201735</v>
      </c>
      <c r="G243" s="57">
        <v>0</v>
      </c>
      <c r="H243" s="57">
        <v>0</v>
      </c>
      <c r="I243" s="67">
        <v>12201735</v>
      </c>
      <c r="J243" s="93">
        <v>0</v>
      </c>
      <c r="K243" s="92">
        <v>46784</v>
      </c>
    </row>
    <row r="244" spans="1:11" s="4" customFormat="1" ht="21.75" customHeight="1" x14ac:dyDescent="0.25">
      <c r="A244" s="102" t="s">
        <v>14</v>
      </c>
      <c r="B244" s="103"/>
      <c r="C244" s="103"/>
      <c r="D244" s="103"/>
      <c r="E244" s="104"/>
      <c r="F244" s="5" t="s">
        <v>70</v>
      </c>
      <c r="G244" s="7">
        <f>SUM(G6:G243)</f>
        <v>13078353.102770001</v>
      </c>
      <c r="H244" s="5" t="s">
        <v>70</v>
      </c>
      <c r="I244" s="5" t="s">
        <v>70</v>
      </c>
      <c r="J244" s="5" t="s">
        <v>70</v>
      </c>
      <c r="K244" s="6" t="s">
        <v>15</v>
      </c>
    </row>
    <row r="245" spans="1:11" s="4" customFormat="1" ht="30.75" customHeight="1" x14ac:dyDescent="0.25">
      <c r="A245" s="102" t="s">
        <v>16</v>
      </c>
      <c r="B245" s="103"/>
      <c r="C245" s="103"/>
      <c r="D245" s="103"/>
      <c r="E245" s="104"/>
      <c r="F245" s="5" t="s">
        <v>70</v>
      </c>
      <c r="G245" s="5" t="s">
        <v>70</v>
      </c>
      <c r="H245" s="7">
        <f>SUM(H6:H243)</f>
        <v>12639389.267039999</v>
      </c>
      <c r="I245" s="5" t="s">
        <v>70</v>
      </c>
      <c r="J245" s="5" t="s">
        <v>70</v>
      </c>
      <c r="K245" s="6" t="s">
        <v>15</v>
      </c>
    </row>
    <row r="246" spans="1:11" s="4" customFormat="1" ht="34.5" customHeight="1" x14ac:dyDescent="0.25">
      <c r="A246" s="102" t="s">
        <v>17</v>
      </c>
      <c r="B246" s="103"/>
      <c r="C246" s="103"/>
      <c r="D246" s="103"/>
      <c r="E246" s="104"/>
      <c r="F246" s="5" t="s">
        <v>70</v>
      </c>
      <c r="G246" s="5" t="s">
        <v>70</v>
      </c>
      <c r="H246" s="5" t="s">
        <v>70</v>
      </c>
      <c r="I246" s="7">
        <f>SUM(I6:I243)</f>
        <v>12379756.244489999</v>
      </c>
      <c r="J246" s="5" t="s">
        <v>70</v>
      </c>
      <c r="K246" s="6" t="s">
        <v>15</v>
      </c>
    </row>
    <row r="247" spans="1:11" ht="33" customHeight="1" x14ac:dyDescent="0.25">
      <c r="A247" s="102" t="s">
        <v>71</v>
      </c>
      <c r="B247" s="103"/>
      <c r="C247" s="103"/>
      <c r="D247" s="103"/>
      <c r="E247" s="104"/>
      <c r="F247" s="5" t="s">
        <v>70</v>
      </c>
      <c r="G247" s="5" t="s">
        <v>70</v>
      </c>
      <c r="H247" s="5" t="s">
        <v>70</v>
      </c>
      <c r="I247" s="5" t="s">
        <v>70</v>
      </c>
      <c r="J247" s="7">
        <f>SUM(J6:J243)</f>
        <v>0</v>
      </c>
      <c r="K247" s="6" t="s">
        <v>15</v>
      </c>
    </row>
    <row r="248" spans="1:11" ht="15.75" customHeight="1" x14ac:dyDescent="0.25">
      <c r="A248" s="51"/>
      <c r="B248" s="51"/>
      <c r="C248" s="52"/>
      <c r="D248" s="52"/>
      <c r="E248" s="52"/>
      <c r="F248" s="52"/>
      <c r="G248" s="52"/>
      <c r="H248" s="52"/>
      <c r="I248" s="52"/>
      <c r="J248" s="52"/>
      <c r="K248" s="52"/>
    </row>
    <row r="249" spans="1:11" ht="15.75" customHeight="1" x14ac:dyDescent="0.25">
      <c r="A249" s="1" t="s">
        <v>107</v>
      </c>
    </row>
    <row r="250" spans="1:11" ht="30.75" customHeight="1" x14ac:dyDescent="0.25">
      <c r="A250" s="97" t="s">
        <v>389</v>
      </c>
      <c r="B250" s="97"/>
      <c r="C250" s="97"/>
    </row>
    <row r="251" spans="1:11" ht="15.75" customHeight="1" x14ac:dyDescent="0.25">
      <c r="A251" s="98" t="s">
        <v>390</v>
      </c>
      <c r="B251" s="98"/>
      <c r="C251" s="50"/>
    </row>
  </sheetData>
  <mergeCells count="31">
    <mergeCell ref="L181:M181"/>
    <mergeCell ref="A1:K1"/>
    <mergeCell ref="A2:A4"/>
    <mergeCell ref="B2:B4"/>
    <mergeCell ref="C2:D2"/>
    <mergeCell ref="E2:E4"/>
    <mergeCell ref="F2:F4"/>
    <mergeCell ref="G2:J2"/>
    <mergeCell ref="K2:K4"/>
    <mergeCell ref="C3:C4"/>
    <mergeCell ref="D3:D4"/>
    <mergeCell ref="G3:G4"/>
    <mergeCell ref="H3:I3"/>
    <mergeCell ref="J3:J4"/>
    <mergeCell ref="B6:B31"/>
    <mergeCell ref="B137:B151"/>
    <mergeCell ref="B152:B165"/>
    <mergeCell ref="A251:B251"/>
    <mergeCell ref="B32:B136"/>
    <mergeCell ref="B237:B240"/>
    <mergeCell ref="B241:B243"/>
    <mergeCell ref="A247:E247"/>
    <mergeCell ref="A246:E246"/>
    <mergeCell ref="A244:E244"/>
    <mergeCell ref="A245:E245"/>
    <mergeCell ref="B170:B195"/>
    <mergeCell ref="B196:B218"/>
    <mergeCell ref="B219:B224"/>
    <mergeCell ref="B225:B236"/>
    <mergeCell ref="B166:B169"/>
    <mergeCell ref="A250:C250"/>
  </mergeCells>
  <pageMargins left="0.7" right="0.7" top="0.75" bottom="0.75" header="0.3" footer="0.3"/>
  <pageSetup paperSize="9" scale="4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2026-02-03T03:50:40Z</dcterms:modified>
</cp:coreProperties>
</file>