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8800" windowHeight="11505" activeTab="0"/>
  </bookViews>
  <sheets>
    <sheet name="Сетевой график" sheetId="1" r:id="rId1"/>
  </sheets>
  <definedNames>
    <definedName name="_xlnm.Print_Titles" localSheetId="0">'Сетевой график'!$A:$A</definedName>
    <definedName name="_xlnm.Print_Area" localSheetId="0">'Сетевой график'!$A$1:$AF$83</definedName>
  </definedNames>
  <calcPr fullCalcOnLoad="1"/>
</workbook>
</file>

<file path=xl/sharedStrings.xml><?xml version="1.0" encoding="utf-8"?>
<sst xmlns="http://schemas.openxmlformats.org/spreadsheetml/2006/main" count="121" uniqueCount="57">
  <si>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</si>
  <si>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</si>
  <si>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</si>
  <si>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</si>
  <si>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</si>
  <si>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</si>
  <si>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</si>
  <si>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</si>
  <si>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</si>
  <si>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</si>
  <si>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</si>
  <si>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</si>
  <si>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</si>
  <si>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</si>
  <si>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</si>
  <si>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Всего</t>
  </si>
  <si>
    <t>бюджет Ханты-Мансийского автономного округа - Югры</t>
  </si>
  <si>
    <t>Всего по муниципальной программе:</t>
  </si>
  <si>
    <t>* Данные указываются при наличии их в муниципальной программе</t>
  </si>
  <si>
    <t>«Содействие занятости населения города Когалыма»</t>
  </si>
  <si>
    <t xml:space="preserve">Подпрограмма 1. «Содействие трудоустройству граждан» </t>
  </si>
  <si>
    <t xml:space="preserve">Подпрограмма 2. «Улучшение условий и охраны труда в городе Когалыме» </t>
  </si>
  <si>
    <t>Ответственный за составление сетевого графика Мартынова С.В.  № телефона 93785</t>
  </si>
  <si>
    <t>Наименование структурного элемента (основное мероприятие) муниципальной программы</t>
  </si>
  <si>
    <t>План на 2022         год</t>
  </si>
  <si>
    <t>1.1.1.  «Организация проведения оплачиваемых общественных работ для не занятых трудовой деятельностью и безработных граждан»</t>
  </si>
  <si>
    <t>1.2.1.  «Организация временного трудоустройства несовершеннолетних граждан в возрасте от 14 до 18 лет в свободное от учёбы время»</t>
  </si>
  <si>
    <t>1.2.2.  «Организация временного трудоустройства несовершеннолетних граждан в возрасте от 14 до 18 лет в течение учебного года»</t>
  </si>
  <si>
    <t>1.2.3.  «Привлечение прочих специалистов для организации работ трудовых бригад несовершеннолетних граждан»</t>
  </si>
  <si>
    <t>1.1 «Содействие улучшению положения на рынке труда не занятых трудовой деятельностью и безработных граждан» (I)</t>
  </si>
  <si>
    <t>1.2 «Содействие занятости молодёжи (II, III)</t>
  </si>
  <si>
    <t>в том числе:</t>
  </si>
  <si>
    <t>Процессная часть подпрограммы 1</t>
  </si>
  <si>
    <t>Итого по подпрограмме  1</t>
  </si>
  <si>
    <t xml:space="preserve">Итого по подпрограмме 2 </t>
  </si>
  <si>
    <t>Процессная часть подпрограммы 2</t>
  </si>
  <si>
    <t>Подпрограмма 3.«Содействие трудоустройству лиц с инвалидностью»</t>
  </si>
  <si>
    <t>3.1 «Оказание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занятости» (V)</t>
  </si>
  <si>
    <t>2.1 «Осуществление отдельных государственных полномочий в сфере трудовых отношений и  государственного управления охраной труда в городе Когалыме» (IV)</t>
  </si>
  <si>
    <t>3.1.1.  «Содействие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места»</t>
  </si>
  <si>
    <t xml:space="preserve">Итого по подпрограмме 3 </t>
  </si>
  <si>
    <t>Процессная часть подпрограммы 3</t>
  </si>
  <si>
    <t>Процессная часть в целом по муниципальной программе</t>
  </si>
  <si>
    <t xml:space="preserve">Инвестиции и объекты муниципальной собственности  </t>
  </si>
  <si>
    <t xml:space="preserve">Прочие расходы </t>
  </si>
  <si>
    <t>Начальник управления экономики ____________Загорская Е.Г.</t>
  </si>
  <si>
    <t>План на 01.02.2022</t>
  </si>
  <si>
    <t>Профинансировано на 01.02.2022</t>
  </si>
  <si>
    <t>Кассовый расход на 01.02.2022</t>
  </si>
  <si>
    <t>Исполнено,%</t>
  </si>
  <si>
    <t>к плану на год</t>
  </si>
  <si>
    <t>на отчетную дату</t>
  </si>
  <si>
    <t>Результаты реализации и причины отклонений факта от плана</t>
  </si>
  <si>
    <t xml:space="preserve">Отчет о ходе реализации муниципальной программы (сетевой график) </t>
  </si>
  <si>
    <t>касса</t>
  </si>
  <si>
    <r>
      <rPr>
        <b/>
        <u val="single"/>
        <sz val="14"/>
        <rFont val="Times New Roman"/>
        <family val="1"/>
      </rPr>
      <t>МКУ "УОДОМС":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         Остаток плановых ассигнований cоставил: 11,4 тыс. руб.:
</t>
    </r>
    <r>
      <rPr>
        <b/>
        <sz val="14"/>
        <rFont val="Times New Roman"/>
        <family val="1"/>
      </rPr>
      <t>1) по бюджету г.Когалыма</t>
    </r>
    <r>
      <rPr>
        <sz val="14"/>
        <rFont val="Times New Roman"/>
        <family val="1"/>
      </rPr>
      <t xml:space="preserve"> - 11,4 тыс. руб., в т.ч.
57,01 руб. - оплата труда гражданского персонала и начисления на них (работники приняты не в запланированные даты и отработали не полный месяц);
11322 руб.-возмещение работникам расходов, связанных с прохождением первичного медосмотра. Остаток средств в связи с прохождением первичного медосмотра ранее.
</t>
    </r>
  </si>
  <si>
    <t>Остаток доведённых денежных средств (бюджет автономного округа)  в сумме 85,4 тыс. рублей. Возник в связи с тем, что кассовые расходы на связь, комунальные услуги и услуги по техническому обслуживанию оргтехники производились по фактически выставленым поставщиками счетам. Специалистами отдела по труду и занятости: рассмотрено 11 устных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</si>
</sst>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\ _₽_-;\-* #,##0.0\ _₽_-;_-* &quot;-&quot;?\ _₽_-;_-@_-"/>
    <numFmt numFmtId="189" formatCode="#,##0.00;[Red]\-#,##0.00;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CD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73" fontId="9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183" fontId="5" fillId="33" borderId="10" xfId="60" applyNumberFormat="1" applyFont="1" applyFill="1" applyBorder="1" applyAlignment="1">
      <alignment horizontal="justify" wrapText="1"/>
    </xf>
    <xf numFmtId="183" fontId="4" fillId="0" borderId="10" xfId="60" applyNumberFormat="1" applyFont="1" applyFill="1" applyBorder="1" applyAlignment="1" applyProtection="1">
      <alignment vertical="center" wrapText="1"/>
      <protection/>
    </xf>
    <xf numFmtId="183" fontId="4" fillId="33" borderId="10" xfId="60" applyNumberFormat="1" applyFont="1" applyFill="1" applyBorder="1" applyAlignment="1" applyProtection="1">
      <alignment vertical="center" wrapText="1"/>
      <protection/>
    </xf>
    <xf numFmtId="183" fontId="4" fillId="33" borderId="10" xfId="60" applyNumberFormat="1" applyFont="1" applyFill="1" applyBorder="1" applyAlignment="1">
      <alignment horizontal="justify" wrapText="1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174" fontId="10" fillId="0" borderId="10" xfId="0" applyNumberFormat="1" applyFont="1" applyFill="1" applyBorder="1" applyAlignment="1">
      <alignment horizontal="center" vertical="center" wrapText="1"/>
    </xf>
    <xf numFmtId="183" fontId="4" fillId="33" borderId="10" xfId="6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justify" wrapText="1"/>
    </xf>
    <xf numFmtId="183" fontId="4" fillId="33" borderId="12" xfId="60" applyNumberFormat="1" applyFont="1" applyFill="1" applyBorder="1" applyAlignment="1">
      <alignment horizontal="justify" wrapText="1"/>
    </xf>
    <xf numFmtId="183" fontId="4" fillId="33" borderId="13" xfId="60" applyNumberFormat="1" applyFont="1" applyFill="1" applyBorder="1" applyAlignment="1">
      <alignment horizontal="justify" wrapText="1"/>
    </xf>
    <xf numFmtId="183" fontId="4" fillId="0" borderId="0" xfId="60" applyNumberFormat="1" applyFont="1" applyFill="1" applyBorder="1" applyAlignment="1">
      <alignment horizontal="left" vertical="center" wrapText="1"/>
    </xf>
    <xf numFmtId="183" fontId="4" fillId="0" borderId="0" xfId="60" applyNumberFormat="1" applyFont="1" applyFill="1" applyBorder="1" applyAlignment="1" applyProtection="1">
      <alignment horizontal="left" vertical="center" wrapText="1"/>
      <protection/>
    </xf>
    <xf numFmtId="183" fontId="4" fillId="0" borderId="10" xfId="60" applyNumberFormat="1" applyFont="1" applyFill="1" applyBorder="1" applyAlignment="1">
      <alignment horizontal="justify" wrapText="1"/>
    </xf>
    <xf numFmtId="183" fontId="5" fillId="33" borderId="12" xfId="60" applyNumberFormat="1" applyFont="1" applyFill="1" applyBorder="1" applyAlignment="1">
      <alignment horizontal="justify" wrapText="1"/>
    </xf>
    <xf numFmtId="183" fontId="5" fillId="33" borderId="10" xfId="6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183" fontId="5" fillId="0" borderId="10" xfId="60" applyNumberFormat="1" applyFont="1" applyFill="1" applyBorder="1" applyAlignment="1">
      <alignment horizontal="justify" wrapText="1"/>
    </xf>
    <xf numFmtId="0" fontId="4" fillId="6" borderId="10" xfId="0" applyFont="1" applyFill="1" applyBorder="1" applyAlignment="1">
      <alignment horizontal="justify" wrapText="1"/>
    </xf>
    <xf numFmtId="183" fontId="4" fillId="6" borderId="10" xfId="60" applyNumberFormat="1" applyFont="1" applyFill="1" applyBorder="1" applyAlignment="1">
      <alignment horizontal="justify" wrapText="1"/>
    </xf>
    <xf numFmtId="183" fontId="5" fillId="6" borderId="10" xfId="60" applyNumberFormat="1" applyFont="1" applyFill="1" applyBorder="1" applyAlignment="1">
      <alignment horizontal="justify" wrapText="1"/>
    </xf>
    <xf numFmtId="0" fontId="4" fillId="16" borderId="10" xfId="0" applyFont="1" applyFill="1" applyBorder="1" applyAlignment="1">
      <alignment horizontal="justify" wrapText="1"/>
    </xf>
    <xf numFmtId="183" fontId="4" fillId="16" borderId="10" xfId="60" applyNumberFormat="1" applyFont="1" applyFill="1" applyBorder="1" applyAlignment="1">
      <alignment horizontal="justify" wrapText="1"/>
    </xf>
    <xf numFmtId="188" fontId="50" fillId="0" borderId="0" xfId="0" applyNumberFormat="1" applyFont="1" applyFill="1" applyBorder="1" applyAlignment="1">
      <alignment vertical="center" wrapText="1"/>
    </xf>
    <xf numFmtId="0" fontId="4" fillId="4" borderId="10" xfId="0" applyFont="1" applyFill="1" applyBorder="1" applyAlignment="1" applyProtection="1">
      <alignment horizontal="left" vertical="top" wrapText="1"/>
      <protection/>
    </xf>
    <xf numFmtId="0" fontId="4" fillId="7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49" fontId="5" fillId="0" borderId="15" xfId="60" applyNumberFormat="1" applyFont="1" applyFill="1" applyBorder="1" applyAlignment="1" applyProtection="1">
      <alignment horizontal="left" vertical="top" wrapText="1"/>
      <protection/>
    </xf>
    <xf numFmtId="49" fontId="5" fillId="0" borderId="14" xfId="60" applyNumberFormat="1" applyFont="1" applyFill="1" applyBorder="1" applyAlignment="1" applyProtection="1">
      <alignment horizontal="left" vertical="top" wrapText="1"/>
      <protection/>
    </xf>
    <xf numFmtId="183" fontId="5" fillId="0" borderId="15" xfId="60" applyNumberFormat="1" applyFont="1" applyFill="1" applyBorder="1" applyAlignment="1" applyProtection="1">
      <alignment horizontal="left" vertical="center" wrapText="1"/>
      <protection/>
    </xf>
    <xf numFmtId="183" fontId="5" fillId="0" borderId="14" xfId="60" applyNumberFormat="1" applyFont="1" applyFill="1" applyBorder="1" applyAlignment="1" applyProtection="1">
      <alignment horizontal="left" vertical="center" wrapText="1"/>
      <protection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6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5"/>
  <sheetViews>
    <sheetView showGridLines="0" tabSelected="1" view="pageBreakPreview" zoomScale="55" zoomScaleNormal="70" zoomScaleSheetLayoutView="55" workbookViewId="0" topLeftCell="F36">
      <selection activeCell="AJ37" sqref="AJ37"/>
    </sheetView>
  </sheetViews>
  <sheetFormatPr defaultColWidth="9.140625" defaultRowHeight="12.75"/>
  <cols>
    <col min="1" max="1" width="40.421875" style="3" customWidth="1"/>
    <col min="2" max="3" width="14.28125" style="3" customWidth="1"/>
    <col min="4" max="4" width="15.57421875" style="3" customWidth="1"/>
    <col min="5" max="5" width="15.7109375" style="3" customWidth="1"/>
    <col min="6" max="6" width="14.7109375" style="3" customWidth="1"/>
    <col min="7" max="7" width="15.28125" style="3" customWidth="1"/>
    <col min="8" max="8" width="12.00390625" style="1" customWidth="1"/>
    <col min="9" max="9" width="13.421875" style="1" customWidth="1"/>
    <col min="10" max="10" width="12.421875" style="1" customWidth="1"/>
    <col min="11" max="11" width="14.57421875" style="1" customWidth="1"/>
    <col min="12" max="12" width="12.28125" style="1" customWidth="1"/>
    <col min="13" max="13" width="14.28125" style="1" customWidth="1"/>
    <col min="14" max="14" width="13.8515625" style="1" customWidth="1"/>
    <col min="15" max="15" width="13.28125" style="1" customWidth="1"/>
    <col min="16" max="16" width="13.7109375" style="1" customWidth="1"/>
    <col min="17" max="17" width="13.140625" style="1" customWidth="1"/>
    <col min="18" max="18" width="13.421875" style="1" customWidth="1"/>
    <col min="19" max="19" width="13.140625" style="1" customWidth="1"/>
    <col min="20" max="20" width="13.8515625" style="4" customWidth="1"/>
    <col min="21" max="21" width="14.7109375" style="4" customWidth="1"/>
    <col min="22" max="22" width="14.140625" style="4" customWidth="1"/>
    <col min="23" max="23" width="14.28125" style="4" customWidth="1"/>
    <col min="24" max="24" width="14.7109375" style="4" customWidth="1"/>
    <col min="25" max="25" width="13.421875" style="4" customWidth="1"/>
    <col min="26" max="26" width="14.8515625" style="4" customWidth="1"/>
    <col min="27" max="27" width="15.57421875" style="4" customWidth="1"/>
    <col min="28" max="28" width="14.8515625" style="4" customWidth="1"/>
    <col min="29" max="29" width="14.57421875" style="4" customWidth="1"/>
    <col min="30" max="30" width="14.28125" style="4" customWidth="1"/>
    <col min="31" max="31" width="14.7109375" style="4" customWidth="1"/>
    <col min="32" max="32" width="45.7109375" style="4" customWidth="1"/>
    <col min="33" max="16384" width="9.140625" style="1" customWidth="1"/>
  </cols>
  <sheetData>
    <row r="1" spans="1:32" ht="16.5" customHeight="1">
      <c r="A1" s="11"/>
      <c r="P1" s="36"/>
      <c r="Q1" s="36"/>
      <c r="R1" s="13"/>
      <c r="S1" s="13"/>
      <c r="AD1" s="15"/>
      <c r="AE1" s="15"/>
      <c r="AF1" s="15"/>
    </row>
    <row r="2" spans="1:32" ht="21.75" customHeight="1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38"/>
      <c r="AF2" s="38"/>
    </row>
    <row r="3" spans="1:32" ht="24" customHeight="1">
      <c r="A3" s="62" t="s">
        <v>19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38"/>
      <c r="AF3" s="38"/>
    </row>
    <row r="4" spans="1:32" s="5" customFormat="1" ht="21" customHeight="1">
      <c r="A4" s="60" t="s">
        <v>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39"/>
      <c r="AF4" s="39"/>
    </row>
    <row r="5" spans="1:32" s="6" customFormat="1" ht="37.5" customHeight="1">
      <c r="A5" s="61" t="s">
        <v>23</v>
      </c>
      <c r="B5" s="50" t="s">
        <v>24</v>
      </c>
      <c r="C5" s="50" t="s">
        <v>46</v>
      </c>
      <c r="D5" s="50" t="s">
        <v>47</v>
      </c>
      <c r="E5" s="50" t="s">
        <v>48</v>
      </c>
      <c r="F5" s="63" t="s">
        <v>49</v>
      </c>
      <c r="G5" s="63"/>
      <c r="H5" s="56" t="s">
        <v>0</v>
      </c>
      <c r="I5" s="57"/>
      <c r="J5" s="56" t="s">
        <v>1</v>
      </c>
      <c r="K5" s="57"/>
      <c r="L5" s="56" t="s">
        <v>2</v>
      </c>
      <c r="M5" s="57"/>
      <c r="N5" s="56" t="s">
        <v>3</v>
      </c>
      <c r="O5" s="57"/>
      <c r="P5" s="56" t="s">
        <v>4</v>
      </c>
      <c r="Q5" s="57"/>
      <c r="R5" s="56" t="s">
        <v>5</v>
      </c>
      <c r="S5" s="57"/>
      <c r="T5" s="56" t="s">
        <v>6</v>
      </c>
      <c r="U5" s="57"/>
      <c r="V5" s="56" t="s">
        <v>7</v>
      </c>
      <c r="W5" s="57"/>
      <c r="X5" s="56" t="s">
        <v>8</v>
      </c>
      <c r="Y5" s="57"/>
      <c r="Z5" s="56" t="s">
        <v>9</v>
      </c>
      <c r="AA5" s="57"/>
      <c r="AB5" s="56" t="s">
        <v>10</v>
      </c>
      <c r="AC5" s="57"/>
      <c r="AD5" s="56" t="s">
        <v>11</v>
      </c>
      <c r="AE5" s="57"/>
      <c r="AF5" s="50" t="s">
        <v>52</v>
      </c>
    </row>
    <row r="6" spans="1:32" s="8" customFormat="1" ht="43.5" customHeight="1">
      <c r="A6" s="61"/>
      <c r="B6" s="51"/>
      <c r="C6" s="51"/>
      <c r="D6" s="51"/>
      <c r="E6" s="51"/>
      <c r="F6" s="37" t="s">
        <v>50</v>
      </c>
      <c r="G6" s="37" t="s">
        <v>51</v>
      </c>
      <c r="H6" s="7" t="s">
        <v>12</v>
      </c>
      <c r="I6" s="7" t="s">
        <v>54</v>
      </c>
      <c r="J6" s="7" t="s">
        <v>12</v>
      </c>
      <c r="K6" s="7" t="s">
        <v>54</v>
      </c>
      <c r="L6" s="7" t="s">
        <v>12</v>
      </c>
      <c r="M6" s="7" t="s">
        <v>54</v>
      </c>
      <c r="N6" s="7" t="s">
        <v>12</v>
      </c>
      <c r="O6" s="7" t="s">
        <v>54</v>
      </c>
      <c r="P6" s="7" t="s">
        <v>12</v>
      </c>
      <c r="Q6" s="7" t="s">
        <v>54</v>
      </c>
      <c r="R6" s="7" t="s">
        <v>12</v>
      </c>
      <c r="S6" s="7" t="s">
        <v>54</v>
      </c>
      <c r="T6" s="7" t="s">
        <v>12</v>
      </c>
      <c r="U6" s="7" t="s">
        <v>54</v>
      </c>
      <c r="V6" s="7" t="s">
        <v>12</v>
      </c>
      <c r="W6" s="7" t="s">
        <v>54</v>
      </c>
      <c r="X6" s="7" t="s">
        <v>12</v>
      </c>
      <c r="Y6" s="7" t="s">
        <v>54</v>
      </c>
      <c r="Z6" s="7" t="s">
        <v>12</v>
      </c>
      <c r="AA6" s="7" t="s">
        <v>54</v>
      </c>
      <c r="AB6" s="7" t="s">
        <v>12</v>
      </c>
      <c r="AC6" s="7" t="s">
        <v>54</v>
      </c>
      <c r="AD6" s="7" t="s">
        <v>12</v>
      </c>
      <c r="AE6" s="7" t="s">
        <v>54</v>
      </c>
      <c r="AF6" s="51"/>
    </row>
    <row r="7" spans="1:32" s="9" customFormat="1" ht="17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0" customFormat="1" ht="24.75" customHeight="1">
      <c r="A8" s="47" t="s">
        <v>20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2" s="10" customFormat="1" ht="24" customHeight="1">
      <c r="A9" s="48" t="s">
        <v>29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1:32" s="10" customFormat="1" ht="18.75">
      <c r="A10" s="18" t="s">
        <v>15</v>
      </c>
      <c r="B10" s="23">
        <f>B11+B12</f>
        <v>4225.5</v>
      </c>
      <c r="C10" s="23">
        <f>C11+C12</f>
        <v>42.3933</v>
      </c>
      <c r="D10" s="23">
        <f>D11+D12</f>
        <v>42.3933</v>
      </c>
      <c r="E10" s="23">
        <f>E11+E12</f>
        <v>31</v>
      </c>
      <c r="F10" s="23">
        <f>E10/B10*100</f>
        <v>0.7336409892320436</v>
      </c>
      <c r="G10" s="23">
        <f>E10/C10*100</f>
        <v>73.12476263937933</v>
      </c>
      <c r="H10" s="23">
        <f>H11+H12</f>
        <v>42.3933</v>
      </c>
      <c r="I10" s="23">
        <f>I11+I12</f>
        <v>31</v>
      </c>
      <c r="J10" s="23">
        <f>J11+J12</f>
        <v>125.91843</v>
      </c>
      <c r="K10" s="23">
        <f>K11+K12</f>
        <v>0</v>
      </c>
      <c r="L10" s="23">
        <f aca="true" t="shared" si="0" ref="L10:AD10">L11+L12</f>
        <v>76.31555</v>
      </c>
      <c r="M10" s="23">
        <f>M11+M12</f>
        <v>0</v>
      </c>
      <c r="N10" s="23">
        <f t="shared" si="0"/>
        <v>278.43008</v>
      </c>
      <c r="O10" s="23">
        <f>O11+O12</f>
        <v>0</v>
      </c>
      <c r="P10" s="23">
        <f t="shared" si="0"/>
        <v>465.78159999999997</v>
      </c>
      <c r="Q10" s="23">
        <f>Q11+Q12</f>
        <v>0</v>
      </c>
      <c r="R10" s="23">
        <f t="shared" si="0"/>
        <v>1283.15644</v>
      </c>
      <c r="S10" s="23">
        <f>S11+S12</f>
        <v>0</v>
      </c>
      <c r="T10" s="23">
        <f t="shared" si="0"/>
        <v>1084.38166</v>
      </c>
      <c r="U10" s="23">
        <f>U11+U12</f>
        <v>0</v>
      </c>
      <c r="V10" s="23">
        <f t="shared" si="0"/>
        <v>422.987</v>
      </c>
      <c r="W10" s="23">
        <f>W11+W12</f>
        <v>0</v>
      </c>
      <c r="X10" s="23">
        <f t="shared" si="0"/>
        <v>90.001</v>
      </c>
      <c r="Y10" s="23">
        <f>Y11+Y12</f>
        <v>0</v>
      </c>
      <c r="Z10" s="23">
        <f t="shared" si="0"/>
        <v>177.25995</v>
      </c>
      <c r="AA10" s="23">
        <f>AA11+AA12</f>
        <v>0</v>
      </c>
      <c r="AB10" s="23">
        <f t="shared" si="0"/>
        <v>80.30844</v>
      </c>
      <c r="AC10" s="23">
        <f>AC11+AC12</f>
        <v>0</v>
      </c>
      <c r="AD10" s="23">
        <f t="shared" si="0"/>
        <v>98.56655</v>
      </c>
      <c r="AE10" s="23">
        <f>AE11+AE12</f>
        <v>0</v>
      </c>
      <c r="AF10" s="23"/>
    </row>
    <row r="11" spans="1:32" s="10" customFormat="1" ht="37.5">
      <c r="A11" s="14" t="s">
        <v>16</v>
      </c>
      <c r="B11" s="20">
        <f>H11+J11+L11+N11+P11+R11+T11+V11+X11+Z11+AB11+AD11</f>
        <v>1941.4999999999998</v>
      </c>
      <c r="C11" s="34">
        <f aca="true" t="shared" si="1" ref="C11:E12">C15</f>
        <v>0</v>
      </c>
      <c r="D11" s="34">
        <f t="shared" si="1"/>
        <v>0</v>
      </c>
      <c r="E11" s="34">
        <f t="shared" si="1"/>
        <v>0</v>
      </c>
      <c r="F11" s="23">
        <f>E11/B11*100</f>
        <v>0</v>
      </c>
      <c r="G11" s="23" t="e">
        <f>E11/C11*100</f>
        <v>#DIV/0!</v>
      </c>
      <c r="H11" s="34">
        <f aca="true" t="shared" si="2" ref="H11:K12">H15</f>
        <v>0</v>
      </c>
      <c r="I11" s="34">
        <f t="shared" si="2"/>
        <v>0</v>
      </c>
      <c r="J11" s="34">
        <f t="shared" si="2"/>
        <v>43.14401</v>
      </c>
      <c r="K11" s="34">
        <f t="shared" si="2"/>
        <v>0</v>
      </c>
      <c r="L11" s="34">
        <f aca="true" t="shared" si="3" ref="L11:AD11">L15</f>
        <v>43.14401</v>
      </c>
      <c r="M11" s="34">
        <f>M15</f>
        <v>0</v>
      </c>
      <c r="N11" s="34">
        <f t="shared" si="3"/>
        <v>155.71501</v>
      </c>
      <c r="O11" s="34">
        <f>O15</f>
        <v>0</v>
      </c>
      <c r="P11" s="34">
        <f t="shared" si="3"/>
        <v>258.58901</v>
      </c>
      <c r="Q11" s="34">
        <f>Q15</f>
        <v>0</v>
      </c>
      <c r="R11" s="34">
        <f t="shared" si="3"/>
        <v>662.27901</v>
      </c>
      <c r="S11" s="34">
        <f>S15</f>
        <v>0</v>
      </c>
      <c r="T11" s="34">
        <f t="shared" si="3"/>
        <v>605.99301</v>
      </c>
      <c r="U11" s="34">
        <f>U15</f>
        <v>0</v>
      </c>
      <c r="V11" s="34">
        <f t="shared" si="3"/>
        <v>21.572</v>
      </c>
      <c r="W11" s="34">
        <f>W15</f>
        <v>0</v>
      </c>
      <c r="X11" s="34">
        <f t="shared" si="3"/>
        <v>0</v>
      </c>
      <c r="Y11" s="34">
        <f>Y15</f>
        <v>0</v>
      </c>
      <c r="Z11" s="34">
        <f t="shared" si="3"/>
        <v>43.14401</v>
      </c>
      <c r="AA11" s="34">
        <f>AA15</f>
        <v>0</v>
      </c>
      <c r="AB11" s="34">
        <f t="shared" si="3"/>
        <v>43.14401</v>
      </c>
      <c r="AC11" s="34">
        <f>AC15</f>
        <v>0</v>
      </c>
      <c r="AD11" s="34">
        <f t="shared" si="3"/>
        <v>64.77592</v>
      </c>
      <c r="AE11" s="34">
        <f>AE15</f>
        <v>0</v>
      </c>
      <c r="AF11" s="34"/>
    </row>
    <row r="12" spans="1:32" s="10" customFormat="1" ht="18.75">
      <c r="A12" s="2" t="s">
        <v>14</v>
      </c>
      <c r="B12" s="20">
        <f>H12+J12+L12+N12+P12+R12+T12+V12+X12+Z12+AB12+AD12</f>
        <v>2284</v>
      </c>
      <c r="C12" s="34">
        <f t="shared" si="1"/>
        <v>42.3933</v>
      </c>
      <c r="D12" s="34">
        <f t="shared" si="1"/>
        <v>42.3933</v>
      </c>
      <c r="E12" s="34">
        <f t="shared" si="1"/>
        <v>31</v>
      </c>
      <c r="F12" s="23">
        <f>E12/B12*100</f>
        <v>1.3572679509632224</v>
      </c>
      <c r="G12" s="23">
        <f>E12/C12*100</f>
        <v>73.12476263937933</v>
      </c>
      <c r="H12" s="34">
        <f t="shared" si="2"/>
        <v>42.3933</v>
      </c>
      <c r="I12" s="34">
        <f t="shared" si="2"/>
        <v>31</v>
      </c>
      <c r="J12" s="34">
        <f t="shared" si="2"/>
        <v>82.77442</v>
      </c>
      <c r="K12" s="34">
        <f t="shared" si="2"/>
        <v>0</v>
      </c>
      <c r="L12" s="34">
        <f aca="true" t="shared" si="4" ref="L12:AD12">L16</f>
        <v>33.17154</v>
      </c>
      <c r="M12" s="34">
        <f>M16</f>
        <v>0</v>
      </c>
      <c r="N12" s="34">
        <f t="shared" si="4"/>
        <v>122.71507</v>
      </c>
      <c r="O12" s="34">
        <f>O16</f>
        <v>0</v>
      </c>
      <c r="P12" s="34">
        <f t="shared" si="4"/>
        <v>207.19259</v>
      </c>
      <c r="Q12" s="34">
        <f>Q16</f>
        <v>0</v>
      </c>
      <c r="R12" s="34">
        <f t="shared" si="4"/>
        <v>620.87743</v>
      </c>
      <c r="S12" s="34">
        <f>S16</f>
        <v>0</v>
      </c>
      <c r="T12" s="34">
        <f t="shared" si="4"/>
        <v>478.38865</v>
      </c>
      <c r="U12" s="34">
        <f>U16</f>
        <v>0</v>
      </c>
      <c r="V12" s="34">
        <f t="shared" si="4"/>
        <v>401.415</v>
      </c>
      <c r="W12" s="34">
        <f>W16</f>
        <v>0</v>
      </c>
      <c r="X12" s="34">
        <f t="shared" si="4"/>
        <v>90.001</v>
      </c>
      <c r="Y12" s="34">
        <f>Y16</f>
        <v>0</v>
      </c>
      <c r="Z12" s="34">
        <f t="shared" si="4"/>
        <v>134.11594</v>
      </c>
      <c r="AA12" s="34">
        <f>AA16</f>
        <v>0</v>
      </c>
      <c r="AB12" s="34">
        <f t="shared" si="4"/>
        <v>37.16443</v>
      </c>
      <c r="AC12" s="34">
        <f>AC16</f>
        <v>0</v>
      </c>
      <c r="AD12" s="34">
        <f t="shared" si="4"/>
        <v>33.79063</v>
      </c>
      <c r="AE12" s="34">
        <f>AE16</f>
        <v>0</v>
      </c>
      <c r="AF12" s="34"/>
    </row>
    <row r="13" spans="1:32" s="10" customFormat="1" ht="34.5" customHeight="1">
      <c r="A13" s="49" t="s">
        <v>25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3" s="10" customFormat="1" ht="18.75">
      <c r="A14" s="18" t="s">
        <v>15</v>
      </c>
      <c r="B14" s="23">
        <f>B15+B16</f>
        <v>4225.5</v>
      </c>
      <c r="C14" s="23">
        <f>C15+C16</f>
        <v>42.3933</v>
      </c>
      <c r="D14" s="23">
        <f>D15+D16</f>
        <v>42.3933</v>
      </c>
      <c r="E14" s="23">
        <f>E15+E16</f>
        <v>31</v>
      </c>
      <c r="F14" s="23">
        <f>E14/B14*100</f>
        <v>0.7336409892320436</v>
      </c>
      <c r="G14" s="23">
        <f>E14/C14*100</f>
        <v>73.12476263937933</v>
      </c>
      <c r="H14" s="23">
        <f aca="true" t="shared" si="5" ref="H14:AE14">H15+H16</f>
        <v>42.3933</v>
      </c>
      <c r="I14" s="23">
        <f t="shared" si="5"/>
        <v>31</v>
      </c>
      <c r="J14" s="23">
        <f t="shared" si="5"/>
        <v>125.91843</v>
      </c>
      <c r="K14" s="23">
        <f t="shared" si="5"/>
        <v>0</v>
      </c>
      <c r="L14" s="23">
        <f t="shared" si="5"/>
        <v>76.31555</v>
      </c>
      <c r="M14" s="23">
        <f t="shared" si="5"/>
        <v>0</v>
      </c>
      <c r="N14" s="23">
        <f t="shared" si="5"/>
        <v>278.43008</v>
      </c>
      <c r="O14" s="23">
        <f t="shared" si="5"/>
        <v>0</v>
      </c>
      <c r="P14" s="23">
        <f t="shared" si="5"/>
        <v>465.78159999999997</v>
      </c>
      <c r="Q14" s="23">
        <f t="shared" si="5"/>
        <v>0</v>
      </c>
      <c r="R14" s="23">
        <f t="shared" si="5"/>
        <v>1283.15644</v>
      </c>
      <c r="S14" s="23">
        <f t="shared" si="5"/>
        <v>0</v>
      </c>
      <c r="T14" s="23">
        <f t="shared" si="5"/>
        <v>1084.38166</v>
      </c>
      <c r="U14" s="23">
        <f t="shared" si="5"/>
        <v>0</v>
      </c>
      <c r="V14" s="23">
        <f t="shared" si="5"/>
        <v>422.987</v>
      </c>
      <c r="W14" s="23">
        <f t="shared" si="5"/>
        <v>0</v>
      </c>
      <c r="X14" s="23">
        <f t="shared" si="5"/>
        <v>90.001</v>
      </c>
      <c r="Y14" s="23">
        <f t="shared" si="5"/>
        <v>0</v>
      </c>
      <c r="Z14" s="23">
        <f t="shared" si="5"/>
        <v>177.25995</v>
      </c>
      <c r="AA14" s="23">
        <f t="shared" si="5"/>
        <v>0</v>
      </c>
      <c r="AB14" s="23">
        <f t="shared" si="5"/>
        <v>80.30844</v>
      </c>
      <c r="AC14" s="23">
        <f t="shared" si="5"/>
        <v>0</v>
      </c>
      <c r="AD14" s="23">
        <f t="shared" si="5"/>
        <v>98.56655</v>
      </c>
      <c r="AE14" s="23">
        <f t="shared" si="5"/>
        <v>0</v>
      </c>
      <c r="AF14" s="23"/>
      <c r="AG14" s="46"/>
    </row>
    <row r="15" spans="1:33" s="10" customFormat="1" ht="37.5">
      <c r="A15" s="14" t="s">
        <v>16</v>
      </c>
      <c r="B15" s="20">
        <f>H15+J15+L15+N15+P15+R15+T15+V15+X15+Z15+AB15+AD15</f>
        <v>1941.4999999999998</v>
      </c>
      <c r="C15" s="20">
        <f>H15</f>
        <v>0</v>
      </c>
      <c r="D15" s="40"/>
      <c r="E15" s="20">
        <f>I15+K15+M15+O15+Q15+S15+U15+W15+Y15+AA15+AC15+AE15</f>
        <v>0</v>
      </c>
      <c r="F15" s="23">
        <f>E15/B15*100</f>
        <v>0</v>
      </c>
      <c r="G15" s="23" t="e">
        <f>E15/C15*100</f>
        <v>#DIV/0!</v>
      </c>
      <c r="H15" s="24"/>
      <c r="I15" s="24"/>
      <c r="J15" s="24">
        <v>43.14401</v>
      </c>
      <c r="K15" s="24"/>
      <c r="L15" s="24">
        <v>43.14401</v>
      </c>
      <c r="M15" s="24"/>
      <c r="N15" s="24">
        <v>155.71501</v>
      </c>
      <c r="O15" s="24"/>
      <c r="P15" s="24">
        <v>258.58901</v>
      </c>
      <c r="Q15" s="24"/>
      <c r="R15" s="24">
        <v>662.27901</v>
      </c>
      <c r="S15" s="24"/>
      <c r="T15" s="24">
        <v>605.99301</v>
      </c>
      <c r="U15" s="24"/>
      <c r="V15" s="24">
        <v>21.572</v>
      </c>
      <c r="W15" s="24"/>
      <c r="X15" s="24"/>
      <c r="Y15" s="24"/>
      <c r="Z15" s="24">
        <v>43.14401</v>
      </c>
      <c r="AA15" s="24"/>
      <c r="AB15" s="24">
        <v>43.14401</v>
      </c>
      <c r="AC15" s="24"/>
      <c r="AD15" s="24">
        <v>64.77592</v>
      </c>
      <c r="AE15" s="24"/>
      <c r="AF15" s="52" t="s">
        <v>55</v>
      </c>
      <c r="AG15" s="46"/>
    </row>
    <row r="16" spans="1:33" s="10" customFormat="1" ht="279" customHeight="1">
      <c r="A16" s="2" t="s">
        <v>14</v>
      </c>
      <c r="B16" s="20">
        <f>H16+J16+L16+N16+P16+R16+T16+V16+X16+Z16+AB16+AD16</f>
        <v>2284</v>
      </c>
      <c r="C16" s="20">
        <f>H16</f>
        <v>42.3933</v>
      </c>
      <c r="D16" s="20">
        <f>C16</f>
        <v>42.3933</v>
      </c>
      <c r="E16" s="20">
        <f>I16+K16+M16+O16+Q16+S16+U16+W16+Y16+AA16+AC16+AE16</f>
        <v>31</v>
      </c>
      <c r="F16" s="23">
        <f>E16/B16*100</f>
        <v>1.3572679509632224</v>
      </c>
      <c r="G16" s="23">
        <f>E16/C16*100</f>
        <v>73.12476263937933</v>
      </c>
      <c r="H16" s="24">
        <v>42.3933</v>
      </c>
      <c r="I16" s="24">
        <v>31</v>
      </c>
      <c r="J16" s="24">
        <v>82.77442</v>
      </c>
      <c r="K16" s="24"/>
      <c r="L16" s="24">
        <v>33.17154</v>
      </c>
      <c r="M16" s="24"/>
      <c r="N16" s="24">
        <v>122.71507</v>
      </c>
      <c r="O16" s="24"/>
      <c r="P16" s="24">
        <v>207.19259</v>
      </c>
      <c r="Q16" s="24"/>
      <c r="R16" s="24">
        <v>620.87743</v>
      </c>
      <c r="S16" s="24"/>
      <c r="T16" s="24">
        <v>478.38865</v>
      </c>
      <c r="U16" s="24"/>
      <c r="V16" s="24">
        <v>401.415</v>
      </c>
      <c r="W16" s="24"/>
      <c r="X16" s="24">
        <v>90.001</v>
      </c>
      <c r="Y16" s="24"/>
      <c r="Z16" s="24">
        <v>134.11594</v>
      </c>
      <c r="AA16" s="24"/>
      <c r="AB16" s="24">
        <v>37.16443</v>
      </c>
      <c r="AC16" s="24"/>
      <c r="AD16" s="24">
        <v>33.79063</v>
      </c>
      <c r="AE16" s="24"/>
      <c r="AF16" s="53"/>
      <c r="AG16" s="46"/>
    </row>
    <row r="17" spans="1:32" s="10" customFormat="1" ht="24" customHeight="1">
      <c r="A17" s="48" t="s">
        <v>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3" s="10" customFormat="1" ht="18.75">
      <c r="A18" s="18" t="s">
        <v>15</v>
      </c>
      <c r="B18" s="23">
        <f>B19+B20</f>
        <v>17157.7</v>
      </c>
      <c r="C18" s="23">
        <f>C19+C20</f>
        <v>0</v>
      </c>
      <c r="D18" s="23">
        <f>D19+D20</f>
        <v>0</v>
      </c>
      <c r="E18" s="23">
        <f>E19+E20</f>
        <v>0</v>
      </c>
      <c r="F18" s="23">
        <f>E18/B18*100</f>
        <v>0</v>
      </c>
      <c r="G18" s="23" t="e">
        <f>E18/C18*100</f>
        <v>#DIV/0!</v>
      </c>
      <c r="H18" s="23">
        <f>H19+H20</f>
        <v>0</v>
      </c>
      <c r="I18" s="23">
        <f>I19+I20</f>
        <v>0</v>
      </c>
      <c r="J18" s="23">
        <f>J19+J20</f>
        <v>463.5425</v>
      </c>
      <c r="K18" s="23">
        <f>K19+K20</f>
        <v>0</v>
      </c>
      <c r="L18" s="23">
        <f aca="true" t="shared" si="6" ref="L18:AD18">L19+L20</f>
        <v>584.60671</v>
      </c>
      <c r="M18" s="23">
        <f>M19+M20</f>
        <v>0</v>
      </c>
      <c r="N18" s="23">
        <f t="shared" si="6"/>
        <v>708.9693300000001</v>
      </c>
      <c r="O18" s="23">
        <f>O19+O20</f>
        <v>0</v>
      </c>
      <c r="P18" s="23">
        <f t="shared" si="6"/>
        <v>384.20368</v>
      </c>
      <c r="Q18" s="23">
        <f>Q19+Q20</f>
        <v>0</v>
      </c>
      <c r="R18" s="23">
        <f t="shared" si="6"/>
        <v>4979.20086</v>
      </c>
      <c r="S18" s="23">
        <f>S19+S20</f>
        <v>0</v>
      </c>
      <c r="T18" s="23">
        <f t="shared" si="6"/>
        <v>4562.51595</v>
      </c>
      <c r="U18" s="23">
        <f>U19+U20</f>
        <v>0</v>
      </c>
      <c r="V18" s="23">
        <f t="shared" si="6"/>
        <v>4537.88735</v>
      </c>
      <c r="W18" s="23">
        <f>W19+W20</f>
        <v>0</v>
      </c>
      <c r="X18" s="23">
        <f t="shared" si="6"/>
        <v>184.87635999999998</v>
      </c>
      <c r="Y18" s="23">
        <f>Y19+Y20</f>
        <v>0</v>
      </c>
      <c r="Z18" s="23">
        <f t="shared" si="6"/>
        <v>371.89726</v>
      </c>
      <c r="AA18" s="23">
        <f>AA19+AA20</f>
        <v>0</v>
      </c>
      <c r="AB18" s="23">
        <f t="shared" si="6"/>
        <v>190</v>
      </c>
      <c r="AC18" s="23">
        <f>AC19+AC20</f>
        <v>0</v>
      </c>
      <c r="AD18" s="23">
        <f t="shared" si="6"/>
        <v>190</v>
      </c>
      <c r="AE18" s="23">
        <f>AE19+AE20</f>
        <v>0</v>
      </c>
      <c r="AF18" s="23"/>
      <c r="AG18" s="46">
        <f>C18-E18</f>
        <v>0</v>
      </c>
    </row>
    <row r="19" spans="1:33" s="10" customFormat="1" ht="37.5">
      <c r="A19" s="14" t="s">
        <v>16</v>
      </c>
      <c r="B19" s="20">
        <f>H19+J19+L19+N19+P19+R19+T19+V19+X19+Z19+AB19+AD19</f>
        <v>6258</v>
      </c>
      <c r="C19" s="20">
        <f>C23+C27</f>
        <v>0</v>
      </c>
      <c r="D19" s="20">
        <f>D23+D27</f>
        <v>0</v>
      </c>
      <c r="E19" s="20">
        <f>E23+E27</f>
        <v>0</v>
      </c>
      <c r="F19" s="23">
        <f>E19/B19*100</f>
        <v>0</v>
      </c>
      <c r="G19" s="23" t="e">
        <f>E19/C19*100</f>
        <v>#DIV/0!</v>
      </c>
      <c r="H19" s="34">
        <f>H23+H27</f>
        <v>0</v>
      </c>
      <c r="I19" s="34">
        <f>I23+I27</f>
        <v>0</v>
      </c>
      <c r="J19" s="34">
        <f>J23+J27</f>
        <v>0</v>
      </c>
      <c r="K19" s="34">
        <f>K23+K27</f>
        <v>0</v>
      </c>
      <c r="L19" s="34">
        <f aca="true" t="shared" si="7" ref="L19:AD19">L23+L27</f>
        <v>200</v>
      </c>
      <c r="M19" s="34">
        <f>M23+M27</f>
        <v>0</v>
      </c>
      <c r="N19" s="34">
        <f t="shared" si="7"/>
        <v>200</v>
      </c>
      <c r="O19" s="34">
        <f>O23+O27</f>
        <v>0</v>
      </c>
      <c r="P19" s="34">
        <f t="shared" si="7"/>
        <v>190</v>
      </c>
      <c r="Q19" s="34">
        <f>Q23+Q27</f>
        <v>0</v>
      </c>
      <c r="R19" s="34">
        <f t="shared" si="7"/>
        <v>190</v>
      </c>
      <c r="S19" s="34">
        <f>S23+S27</f>
        <v>0</v>
      </c>
      <c r="T19" s="34">
        <f t="shared" si="7"/>
        <v>1689.6399</v>
      </c>
      <c r="U19" s="34">
        <f>U23+U27</f>
        <v>0</v>
      </c>
      <c r="V19" s="34">
        <f t="shared" si="7"/>
        <v>3218.3601</v>
      </c>
      <c r="W19" s="34">
        <f>W23+W27</f>
        <v>0</v>
      </c>
      <c r="X19" s="34">
        <f t="shared" si="7"/>
        <v>0</v>
      </c>
      <c r="Y19" s="34">
        <f>Y23+Y27</f>
        <v>0</v>
      </c>
      <c r="Z19" s="34">
        <f t="shared" si="7"/>
        <v>190</v>
      </c>
      <c r="AA19" s="34">
        <f>AA23+AA27</f>
        <v>0</v>
      </c>
      <c r="AB19" s="34">
        <f t="shared" si="7"/>
        <v>190</v>
      </c>
      <c r="AC19" s="34">
        <f>AC23+AC27</f>
        <v>0</v>
      </c>
      <c r="AD19" s="34">
        <f t="shared" si="7"/>
        <v>190</v>
      </c>
      <c r="AE19" s="34">
        <f>AE23+AE27</f>
        <v>0</v>
      </c>
      <c r="AF19" s="34"/>
      <c r="AG19" s="46">
        <f aca="true" t="shared" si="8" ref="AG19:AG31">C19-E19</f>
        <v>0</v>
      </c>
    </row>
    <row r="20" spans="1:33" s="10" customFormat="1" ht="18.75">
      <c r="A20" s="2" t="s">
        <v>14</v>
      </c>
      <c r="B20" s="20">
        <f>H20+J20+L20+N20+P20+R20+T20+V20+X20+Z20+AB20+AD20</f>
        <v>10899.7</v>
      </c>
      <c r="C20" s="20">
        <f>C24+C28+C31</f>
        <v>0</v>
      </c>
      <c r="D20" s="20">
        <f>D24+D28+D31</f>
        <v>0</v>
      </c>
      <c r="E20" s="20">
        <f>E24+E28+E31</f>
        <v>0</v>
      </c>
      <c r="F20" s="23">
        <f>E20/B20*100</f>
        <v>0</v>
      </c>
      <c r="G20" s="23" t="e">
        <f>E20/C20*100</f>
        <v>#DIV/0!</v>
      </c>
      <c r="H20" s="34">
        <f>H24+H28+H31</f>
        <v>0</v>
      </c>
      <c r="I20" s="34">
        <f>I24+I28+I31</f>
        <v>0</v>
      </c>
      <c r="J20" s="34">
        <f aca="true" t="shared" si="9" ref="J20:AD20">J24+J28+J31</f>
        <v>463.5425</v>
      </c>
      <c r="K20" s="34">
        <f>K24+K28+K31</f>
        <v>0</v>
      </c>
      <c r="L20" s="34">
        <f t="shared" si="9"/>
        <v>384.60671</v>
      </c>
      <c r="M20" s="34">
        <f>M24+M28+M31</f>
        <v>0</v>
      </c>
      <c r="N20" s="34">
        <f t="shared" si="9"/>
        <v>508.96933000000007</v>
      </c>
      <c r="O20" s="34">
        <f>O24+O28+O31</f>
        <v>0</v>
      </c>
      <c r="P20" s="34">
        <f t="shared" si="9"/>
        <v>194.20368000000002</v>
      </c>
      <c r="Q20" s="34">
        <f>Q24+Q28+Q31</f>
        <v>0</v>
      </c>
      <c r="R20" s="34">
        <f t="shared" si="9"/>
        <v>4789.20086</v>
      </c>
      <c r="S20" s="34">
        <f>S24+S28+S31</f>
        <v>0</v>
      </c>
      <c r="T20" s="34">
        <f t="shared" si="9"/>
        <v>2872.87605</v>
      </c>
      <c r="U20" s="34">
        <f>U24+U28+U31</f>
        <v>0</v>
      </c>
      <c r="V20" s="34">
        <f t="shared" si="9"/>
        <v>1319.52725</v>
      </c>
      <c r="W20" s="34">
        <f>W24+W28+W31</f>
        <v>0</v>
      </c>
      <c r="X20" s="34">
        <f t="shared" si="9"/>
        <v>184.87635999999998</v>
      </c>
      <c r="Y20" s="34">
        <f>Y24+Y28+Y31</f>
        <v>0</v>
      </c>
      <c r="Z20" s="34">
        <f t="shared" si="9"/>
        <v>181.89726000000002</v>
      </c>
      <c r="AA20" s="34">
        <f>AA24+AA28+AA31</f>
        <v>0</v>
      </c>
      <c r="AB20" s="34">
        <f t="shared" si="9"/>
        <v>0</v>
      </c>
      <c r="AC20" s="34">
        <f>AC24+AC28+AC31</f>
        <v>0</v>
      </c>
      <c r="AD20" s="34">
        <f t="shared" si="9"/>
        <v>0</v>
      </c>
      <c r="AE20" s="34">
        <f>AE24+AE28+AE31</f>
        <v>0</v>
      </c>
      <c r="AF20" s="34"/>
      <c r="AG20" s="46">
        <f t="shared" si="8"/>
        <v>0</v>
      </c>
    </row>
    <row r="21" spans="1:32" s="10" customFormat="1" ht="30.75" customHeight="1">
      <c r="A21" s="49" t="s">
        <v>26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3" s="10" customFormat="1" ht="18.75">
      <c r="A22" s="18" t="s">
        <v>15</v>
      </c>
      <c r="B22" s="23">
        <f>B23+B24</f>
        <v>12589.94417</v>
      </c>
      <c r="C22" s="23">
        <f>C23+C24</f>
        <v>0</v>
      </c>
      <c r="D22" s="23">
        <f>D23+D24</f>
        <v>0</v>
      </c>
      <c r="E22" s="23">
        <f>E23+E24</f>
        <v>0</v>
      </c>
      <c r="F22" s="23">
        <f>E22/B22*100</f>
        <v>0</v>
      </c>
      <c r="G22" s="23" t="e">
        <f>E22/C22*100</f>
        <v>#DIV/0!</v>
      </c>
      <c r="H22" s="23">
        <f>H23+H24</f>
        <v>0</v>
      </c>
      <c r="I22" s="23">
        <f>I23+I24</f>
        <v>0</v>
      </c>
      <c r="J22" s="23">
        <f aca="true" t="shared" si="10" ref="J22:AD22">J23+J24</f>
        <v>65.25933</v>
      </c>
      <c r="K22" s="23">
        <f>K23+K24</f>
        <v>0</v>
      </c>
      <c r="L22" s="23">
        <f t="shared" si="10"/>
        <v>190</v>
      </c>
      <c r="M22" s="23">
        <f>M23+M24</f>
        <v>0</v>
      </c>
      <c r="N22" s="23">
        <f t="shared" si="10"/>
        <v>286.51565000000005</v>
      </c>
      <c r="O22" s="23">
        <f>O23+O24</f>
        <v>0</v>
      </c>
      <c r="P22" s="23">
        <f t="shared" si="10"/>
        <v>0</v>
      </c>
      <c r="Q22" s="23">
        <f>Q23+Q24</f>
        <v>0</v>
      </c>
      <c r="R22" s="23">
        <f t="shared" si="10"/>
        <v>4155.20859</v>
      </c>
      <c r="S22" s="23">
        <f>S23+S24</f>
        <v>0</v>
      </c>
      <c r="T22" s="23">
        <f t="shared" si="10"/>
        <v>3957.3414999999995</v>
      </c>
      <c r="U22" s="23">
        <f>U23+U24</f>
        <v>0</v>
      </c>
      <c r="V22" s="23">
        <f t="shared" si="10"/>
        <v>3935.6191</v>
      </c>
      <c r="W22" s="23">
        <f>W23+W24</f>
        <v>0</v>
      </c>
      <c r="X22" s="23">
        <f>X23+X24</f>
        <v>0</v>
      </c>
      <c r="Y22" s="23">
        <f>Y23+Y24</f>
        <v>0</v>
      </c>
      <c r="Z22" s="23">
        <f t="shared" si="10"/>
        <v>0</v>
      </c>
      <c r="AA22" s="23">
        <f>AA23+AA24</f>
        <v>0</v>
      </c>
      <c r="AB22" s="23">
        <f t="shared" si="10"/>
        <v>0</v>
      </c>
      <c r="AC22" s="23">
        <f>AC23+AC24</f>
        <v>0</v>
      </c>
      <c r="AD22" s="23">
        <f t="shared" si="10"/>
        <v>0</v>
      </c>
      <c r="AE22" s="23">
        <f>AE23+AE24</f>
        <v>0</v>
      </c>
      <c r="AF22" s="23"/>
      <c r="AG22" s="46">
        <f t="shared" si="8"/>
        <v>0</v>
      </c>
    </row>
    <row r="23" spans="1:33" s="10" customFormat="1" ht="37.5">
      <c r="A23" s="14" t="s">
        <v>16</v>
      </c>
      <c r="B23" s="20">
        <f>H23+J23+L23+N23+P23+R23+T23+V23+X23+Z23+AB23+AD23</f>
        <v>4908</v>
      </c>
      <c r="C23" s="20">
        <f>H23</f>
        <v>0</v>
      </c>
      <c r="D23" s="40"/>
      <c r="E23" s="20">
        <f>I23+K23+M23+O23+Q23+S23+U23+W23+Y23+AA23+AC23+AE23</f>
        <v>0</v>
      </c>
      <c r="F23" s="23">
        <f>E23/B23*100</f>
        <v>0</v>
      </c>
      <c r="G23" s="23" t="e">
        <f>E23/C23*100</f>
        <v>#DIV/0!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>
        <f>1689639.9/1000</f>
        <v>1689.6399</v>
      </c>
      <c r="U23" s="24"/>
      <c r="V23" s="24">
        <f>3218360.1/1000</f>
        <v>3218.3601</v>
      </c>
      <c r="W23" s="24"/>
      <c r="X23" s="24"/>
      <c r="Y23" s="24"/>
      <c r="Z23" s="24"/>
      <c r="AA23" s="24"/>
      <c r="AB23" s="24"/>
      <c r="AC23" s="24"/>
      <c r="AD23" s="24"/>
      <c r="AE23" s="24"/>
      <c r="AF23" s="54"/>
      <c r="AG23" s="46">
        <f t="shared" si="8"/>
        <v>0</v>
      </c>
    </row>
    <row r="24" spans="1:33" s="10" customFormat="1" ht="18.75">
      <c r="A24" s="2" t="s">
        <v>14</v>
      </c>
      <c r="B24" s="20">
        <f>H24+J24+L24+N24+P24+R24+T24+V24+X24+Z24+AB24+AD24</f>
        <v>7681.944170000001</v>
      </c>
      <c r="C24" s="20">
        <f>H24</f>
        <v>0</v>
      </c>
      <c r="D24" s="20">
        <f>C24</f>
        <v>0</v>
      </c>
      <c r="E24" s="20">
        <f>I24+K24+M24+O24+Q24+S24+U24+W24+Y24+AA24+AC24+AE24</f>
        <v>0</v>
      </c>
      <c r="F24" s="23">
        <f>E24/B24*100</f>
        <v>0</v>
      </c>
      <c r="G24" s="23" t="e">
        <f>E24/C24*100</f>
        <v>#DIV/0!</v>
      </c>
      <c r="H24" s="24"/>
      <c r="I24" s="24"/>
      <c r="J24" s="24">
        <f>65259.33/1000</f>
        <v>65.25933</v>
      </c>
      <c r="K24" s="24"/>
      <c r="L24" s="24">
        <f>190000/1000</f>
        <v>190</v>
      </c>
      <c r="M24" s="24"/>
      <c r="N24" s="24">
        <f>286515.65/1000</f>
        <v>286.51565000000005</v>
      </c>
      <c r="O24" s="24"/>
      <c r="P24" s="24"/>
      <c r="Q24" s="24"/>
      <c r="R24" s="24">
        <f>4155208.59/1000</f>
        <v>4155.20859</v>
      </c>
      <c r="S24" s="24"/>
      <c r="T24" s="24">
        <f>2267701.6/1000</f>
        <v>2267.7016</v>
      </c>
      <c r="U24" s="24"/>
      <c r="V24" s="24">
        <f>717259/1000</f>
        <v>717.259</v>
      </c>
      <c r="W24" s="24"/>
      <c r="X24" s="24"/>
      <c r="Y24" s="24"/>
      <c r="Z24" s="24"/>
      <c r="AA24" s="24"/>
      <c r="AB24" s="24"/>
      <c r="AC24" s="24"/>
      <c r="AD24" s="24"/>
      <c r="AE24" s="24"/>
      <c r="AF24" s="55"/>
      <c r="AG24" s="46">
        <f t="shared" si="8"/>
        <v>0</v>
      </c>
    </row>
    <row r="25" spans="1:32" s="10" customFormat="1" ht="28.5" customHeight="1">
      <c r="A25" s="49" t="s">
        <v>27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3" s="10" customFormat="1" ht="18.75">
      <c r="A26" s="18" t="s">
        <v>15</v>
      </c>
      <c r="B26" s="23">
        <f>B27+B28</f>
        <v>2675.35583</v>
      </c>
      <c r="C26" s="23">
        <f>C27+C28</f>
        <v>0</v>
      </c>
      <c r="D26" s="23">
        <f>D27+D28</f>
        <v>0</v>
      </c>
      <c r="E26" s="23">
        <f>E27+E28</f>
        <v>0</v>
      </c>
      <c r="F26" s="23">
        <f>E26/B26*100</f>
        <v>0</v>
      </c>
      <c r="G26" s="23" t="e">
        <f>E26/C26*100</f>
        <v>#DIV/0!</v>
      </c>
      <c r="H26" s="23">
        <f>H27+H28</f>
        <v>0</v>
      </c>
      <c r="I26" s="23">
        <f>I27+I28</f>
        <v>0</v>
      </c>
      <c r="J26" s="23">
        <f>J27+J28</f>
        <v>398.28317</v>
      </c>
      <c r="K26" s="23">
        <f>K27+K28</f>
        <v>0</v>
      </c>
      <c r="L26" s="23">
        <f aca="true" t="shared" si="11" ref="L26:AD26">L27+L28</f>
        <v>394.60671</v>
      </c>
      <c r="M26" s="23">
        <f>M27+M28</f>
        <v>0</v>
      </c>
      <c r="N26" s="23">
        <f t="shared" si="11"/>
        <v>375.94744000000003</v>
      </c>
      <c r="O26" s="23">
        <f>O27+O28</f>
        <v>0</v>
      </c>
      <c r="P26" s="23">
        <f t="shared" si="11"/>
        <v>379.74489000000005</v>
      </c>
      <c r="Q26" s="23">
        <f>Q27+Q28</f>
        <v>0</v>
      </c>
      <c r="R26" s="23">
        <f t="shared" si="11"/>
        <v>190</v>
      </c>
      <c r="S26" s="23">
        <f>S27+S28</f>
        <v>0</v>
      </c>
      <c r="T26" s="23">
        <f t="shared" si="11"/>
        <v>0</v>
      </c>
      <c r="U26" s="23">
        <f>U27+U28</f>
        <v>0</v>
      </c>
      <c r="V26" s="23">
        <f t="shared" si="11"/>
        <v>0</v>
      </c>
      <c r="W26" s="23">
        <f>W27+W28</f>
        <v>0</v>
      </c>
      <c r="X26" s="23">
        <f t="shared" si="11"/>
        <v>184.87635999999998</v>
      </c>
      <c r="Y26" s="23">
        <f>Y27+Y28</f>
        <v>0</v>
      </c>
      <c r="Z26" s="23">
        <f t="shared" si="11"/>
        <v>371.89726</v>
      </c>
      <c r="AA26" s="23">
        <f>AA27+AA28</f>
        <v>0</v>
      </c>
      <c r="AB26" s="23">
        <f t="shared" si="11"/>
        <v>190</v>
      </c>
      <c r="AC26" s="23">
        <f>AC27+AC28</f>
        <v>0</v>
      </c>
      <c r="AD26" s="23">
        <f t="shared" si="11"/>
        <v>190</v>
      </c>
      <c r="AE26" s="23">
        <f>AE27+AE28</f>
        <v>0</v>
      </c>
      <c r="AF26" s="23"/>
      <c r="AG26" s="46">
        <f t="shared" si="8"/>
        <v>0</v>
      </c>
    </row>
    <row r="27" spans="1:33" s="10" customFormat="1" ht="37.5">
      <c r="A27" s="14" t="s">
        <v>16</v>
      </c>
      <c r="B27" s="20">
        <f>H27+J27+L27+N27+P27+R27+T27+V27+X27+Z27+AB27+AD27</f>
        <v>1350</v>
      </c>
      <c r="C27" s="20">
        <f>H27</f>
        <v>0</v>
      </c>
      <c r="D27" s="40"/>
      <c r="E27" s="20">
        <f>I27+K27+M27+O27+Q27+S27+U27+W27+Y27+AA27+AC27+AE27</f>
        <v>0</v>
      </c>
      <c r="F27" s="23">
        <f>E27/B27*100</f>
        <v>0</v>
      </c>
      <c r="G27" s="23" t="e">
        <f>E27/C27*100</f>
        <v>#DIV/0!</v>
      </c>
      <c r="H27" s="24"/>
      <c r="I27" s="24"/>
      <c r="J27" s="24"/>
      <c r="K27" s="24"/>
      <c r="L27" s="24">
        <f>200000/1000</f>
        <v>200</v>
      </c>
      <c r="M27" s="24"/>
      <c r="N27" s="24">
        <f>200000/1000</f>
        <v>200</v>
      </c>
      <c r="O27" s="24"/>
      <c r="P27" s="24">
        <f>190000/1000</f>
        <v>190</v>
      </c>
      <c r="Q27" s="24"/>
      <c r="R27" s="24">
        <f>190000/1000</f>
        <v>190</v>
      </c>
      <c r="S27" s="24"/>
      <c r="T27" s="24"/>
      <c r="U27" s="24"/>
      <c r="V27" s="24"/>
      <c r="W27" s="24"/>
      <c r="X27" s="24"/>
      <c r="Y27" s="24"/>
      <c r="Z27" s="24">
        <f>190000/1000</f>
        <v>190</v>
      </c>
      <c r="AA27" s="24"/>
      <c r="AB27" s="24">
        <f>190000/1000</f>
        <v>190</v>
      </c>
      <c r="AC27" s="24"/>
      <c r="AD27" s="24">
        <f>190000/1000</f>
        <v>190</v>
      </c>
      <c r="AE27" s="24"/>
      <c r="AF27" s="54"/>
      <c r="AG27" s="46">
        <f t="shared" si="8"/>
        <v>0</v>
      </c>
    </row>
    <row r="28" spans="1:33" s="10" customFormat="1" ht="18.75">
      <c r="A28" s="2" t="s">
        <v>14</v>
      </c>
      <c r="B28" s="20">
        <f>H28+J28+L28+N28+P28+R28+T28+V28+X28+Z28+AB28+AD28</f>
        <v>1325.35583</v>
      </c>
      <c r="C28" s="20">
        <f>H28</f>
        <v>0</v>
      </c>
      <c r="D28" s="20">
        <f>C28</f>
        <v>0</v>
      </c>
      <c r="E28" s="20">
        <f>I28+K28+M28+O28+Q28+S28+U28+W28+Y28+AA28+AC28+AE28</f>
        <v>0</v>
      </c>
      <c r="F28" s="23">
        <f>E28/B28*100</f>
        <v>0</v>
      </c>
      <c r="G28" s="23" t="e">
        <f>E28/C28*100</f>
        <v>#DIV/0!</v>
      </c>
      <c r="H28" s="24"/>
      <c r="I28" s="24"/>
      <c r="J28" s="24">
        <f>398283.17/1000</f>
        <v>398.28317</v>
      </c>
      <c r="K28" s="24"/>
      <c r="L28" s="24">
        <f>194606.71/1000</f>
        <v>194.60671</v>
      </c>
      <c r="M28" s="24"/>
      <c r="N28" s="24">
        <f>175947.44/1000</f>
        <v>175.94744</v>
      </c>
      <c r="O28" s="24"/>
      <c r="P28" s="24">
        <f>189744.89/1000</f>
        <v>189.74489000000003</v>
      </c>
      <c r="Q28" s="24"/>
      <c r="R28" s="24"/>
      <c r="S28" s="24"/>
      <c r="T28" s="24"/>
      <c r="U28" s="24"/>
      <c r="V28" s="24"/>
      <c r="W28" s="24"/>
      <c r="X28" s="24">
        <f>184876.36/1000</f>
        <v>184.87635999999998</v>
      </c>
      <c r="Y28" s="24"/>
      <c r="Z28" s="24">
        <f>181897.26/1000</f>
        <v>181.89726000000002</v>
      </c>
      <c r="AA28" s="24"/>
      <c r="AB28" s="24"/>
      <c r="AC28" s="24"/>
      <c r="AD28" s="24"/>
      <c r="AE28" s="24"/>
      <c r="AF28" s="55"/>
      <c r="AG28" s="46">
        <f t="shared" si="8"/>
        <v>0</v>
      </c>
    </row>
    <row r="29" spans="1:32" s="10" customFormat="1" ht="29.25" customHeight="1">
      <c r="A29" s="49" t="s">
        <v>28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3" s="10" customFormat="1" ht="18.75">
      <c r="A30" s="18" t="s">
        <v>15</v>
      </c>
      <c r="B30" s="23">
        <f>B31</f>
        <v>1892.4</v>
      </c>
      <c r="C30" s="23">
        <f>C31</f>
        <v>0</v>
      </c>
      <c r="D30" s="23">
        <f>D31</f>
        <v>0</v>
      </c>
      <c r="E30" s="23">
        <f>E31</f>
        <v>0</v>
      </c>
      <c r="F30" s="23">
        <f>E30/B30*100</f>
        <v>0</v>
      </c>
      <c r="G30" s="23" t="e">
        <f>E30/C30*100</f>
        <v>#DIV/0!</v>
      </c>
      <c r="H30" s="23">
        <f>H31</f>
        <v>0</v>
      </c>
      <c r="I30" s="23">
        <f>I31</f>
        <v>0</v>
      </c>
      <c r="J30" s="23">
        <f>J31</f>
        <v>0</v>
      </c>
      <c r="K30" s="23">
        <f>K31</f>
        <v>0</v>
      </c>
      <c r="L30" s="23">
        <f aca="true" t="shared" si="12" ref="L30:AD30">L31</f>
        <v>0</v>
      </c>
      <c r="M30" s="23">
        <f>M31</f>
        <v>0</v>
      </c>
      <c r="N30" s="23">
        <f t="shared" si="12"/>
        <v>46.50624</v>
      </c>
      <c r="O30" s="23">
        <f>O31</f>
        <v>0</v>
      </c>
      <c r="P30" s="23">
        <f t="shared" si="12"/>
        <v>4.45879</v>
      </c>
      <c r="Q30" s="23">
        <f>Q31</f>
        <v>0</v>
      </c>
      <c r="R30" s="23">
        <f t="shared" si="12"/>
        <v>633.99227</v>
      </c>
      <c r="S30" s="23">
        <f>S31</f>
        <v>0</v>
      </c>
      <c r="T30" s="23">
        <f t="shared" si="12"/>
        <v>605.17445</v>
      </c>
      <c r="U30" s="23">
        <f>U31</f>
        <v>0</v>
      </c>
      <c r="V30" s="23">
        <f t="shared" si="12"/>
        <v>602.26825</v>
      </c>
      <c r="W30" s="23">
        <f>W31</f>
        <v>0</v>
      </c>
      <c r="X30" s="23">
        <f t="shared" si="12"/>
        <v>0</v>
      </c>
      <c r="Y30" s="23">
        <f>Y31</f>
        <v>0</v>
      </c>
      <c r="Z30" s="23">
        <f t="shared" si="12"/>
        <v>0</v>
      </c>
      <c r="AA30" s="23">
        <f>AA31</f>
        <v>0</v>
      </c>
      <c r="AB30" s="23">
        <f t="shared" si="12"/>
        <v>0</v>
      </c>
      <c r="AC30" s="23">
        <f>AC31</f>
        <v>0</v>
      </c>
      <c r="AD30" s="23">
        <f t="shared" si="12"/>
        <v>0</v>
      </c>
      <c r="AE30" s="23">
        <f>AE31</f>
        <v>0</v>
      </c>
      <c r="AF30" s="23"/>
      <c r="AG30" s="46">
        <f t="shared" si="8"/>
        <v>0</v>
      </c>
    </row>
    <row r="31" spans="1:33" s="10" customFormat="1" ht="18.75">
      <c r="A31" s="2" t="s">
        <v>14</v>
      </c>
      <c r="B31" s="20">
        <f>H31+J31+L31+N31+P31+R31+T31+V31+X31+Z31+AB31+AD31</f>
        <v>1892.4</v>
      </c>
      <c r="C31" s="20">
        <f>H31</f>
        <v>0</v>
      </c>
      <c r="D31" s="20">
        <f>C31</f>
        <v>0</v>
      </c>
      <c r="E31" s="20">
        <f>I31+K31+M31+O31+Q31+S31+U31+W31+Y31+AA31+AC31+AE31</f>
        <v>0</v>
      </c>
      <c r="F31" s="23">
        <f>E31/B31*100</f>
        <v>0</v>
      </c>
      <c r="G31" s="23" t="e">
        <f>E31/C31*100</f>
        <v>#DIV/0!</v>
      </c>
      <c r="H31" s="24"/>
      <c r="I31" s="24"/>
      <c r="J31" s="24"/>
      <c r="K31" s="24"/>
      <c r="L31" s="24"/>
      <c r="M31" s="24"/>
      <c r="N31" s="24">
        <f>46506.24/1000</f>
        <v>46.50624</v>
      </c>
      <c r="O31" s="24"/>
      <c r="P31" s="24">
        <f>4458.79/1000</f>
        <v>4.45879</v>
      </c>
      <c r="Q31" s="24"/>
      <c r="R31" s="24">
        <f>633992.27/1000</f>
        <v>633.99227</v>
      </c>
      <c r="S31" s="24"/>
      <c r="T31" s="24">
        <f>605174.45/1000</f>
        <v>605.17445</v>
      </c>
      <c r="U31" s="24"/>
      <c r="V31" s="24">
        <f>602268.25/1000</f>
        <v>602.26825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46">
        <f t="shared" si="8"/>
        <v>0</v>
      </c>
    </row>
    <row r="32" spans="1:33" ht="29.25" customHeight="1">
      <c r="A32" s="41" t="s">
        <v>33</v>
      </c>
      <c r="B32" s="42">
        <f>B33+B34</f>
        <v>21383.199999999997</v>
      </c>
      <c r="C32" s="42">
        <f aca="true" t="shared" si="13" ref="C32:E34">C10+C18</f>
        <v>42.3933</v>
      </c>
      <c r="D32" s="42">
        <f t="shared" si="13"/>
        <v>42.3933</v>
      </c>
      <c r="E32" s="42">
        <f t="shared" si="13"/>
        <v>31</v>
      </c>
      <c r="F32" s="42">
        <f>E32/B32*100</f>
        <v>0.14497362415354112</v>
      </c>
      <c r="G32" s="42">
        <f>E32/C32*100</f>
        <v>73.12476263937933</v>
      </c>
      <c r="H32" s="42">
        <f>H33+H34</f>
        <v>42.3933</v>
      </c>
      <c r="I32" s="42">
        <f>I33+I34</f>
        <v>31</v>
      </c>
      <c r="J32" s="42">
        <f>J33+J34</f>
        <v>589.46093</v>
      </c>
      <c r="K32" s="42">
        <f>K33+K34</f>
        <v>0</v>
      </c>
      <c r="L32" s="42">
        <f aca="true" t="shared" si="14" ref="L32:AD32">L33+L34</f>
        <v>660.92226</v>
      </c>
      <c r="M32" s="42">
        <f>M33+M34</f>
        <v>0</v>
      </c>
      <c r="N32" s="42">
        <f t="shared" si="14"/>
        <v>987.3994100000001</v>
      </c>
      <c r="O32" s="42">
        <f>O33+O34</f>
        <v>0</v>
      </c>
      <c r="P32" s="42">
        <f t="shared" si="14"/>
        <v>849.98528</v>
      </c>
      <c r="Q32" s="42">
        <f>Q33+Q34</f>
        <v>0</v>
      </c>
      <c r="R32" s="42">
        <f t="shared" si="14"/>
        <v>6262.3573</v>
      </c>
      <c r="S32" s="42">
        <f>S33+S34</f>
        <v>0</v>
      </c>
      <c r="T32" s="42">
        <f t="shared" si="14"/>
        <v>5646.89761</v>
      </c>
      <c r="U32" s="42">
        <f>U33+U34</f>
        <v>0</v>
      </c>
      <c r="V32" s="42">
        <f t="shared" si="14"/>
        <v>4960.87435</v>
      </c>
      <c r="W32" s="42">
        <f>W33+W34</f>
        <v>0</v>
      </c>
      <c r="X32" s="42">
        <f t="shared" si="14"/>
        <v>274.87735999999995</v>
      </c>
      <c r="Y32" s="42">
        <f>Y33+Y34</f>
        <v>0</v>
      </c>
      <c r="Z32" s="42">
        <f t="shared" si="14"/>
        <v>549.15721</v>
      </c>
      <c r="AA32" s="42">
        <f>AA33+AA34</f>
        <v>0</v>
      </c>
      <c r="AB32" s="42">
        <f t="shared" si="14"/>
        <v>270.30844</v>
      </c>
      <c r="AC32" s="42">
        <f>AC33+AC34</f>
        <v>0</v>
      </c>
      <c r="AD32" s="42">
        <f t="shared" si="14"/>
        <v>288.56655</v>
      </c>
      <c r="AE32" s="42">
        <f>AE33+AE34</f>
        <v>0</v>
      </c>
      <c r="AF32" s="42"/>
      <c r="AG32" s="46"/>
    </row>
    <row r="33" spans="1:33" s="10" customFormat="1" ht="37.5">
      <c r="A33" s="14" t="s">
        <v>16</v>
      </c>
      <c r="B33" s="20">
        <f>H33+J33+L33+N33+P33+R33+T33+V33+X33+Z33+AB33+AD33</f>
        <v>8199.5</v>
      </c>
      <c r="C33" s="20">
        <f t="shared" si="13"/>
        <v>0</v>
      </c>
      <c r="D33" s="20">
        <f t="shared" si="13"/>
        <v>0</v>
      </c>
      <c r="E33" s="20">
        <f t="shared" si="13"/>
        <v>0</v>
      </c>
      <c r="F33" s="23">
        <f>E33/B33*100</f>
        <v>0</v>
      </c>
      <c r="G33" s="23" t="e">
        <f>E33/C33*100</f>
        <v>#DIV/0!</v>
      </c>
      <c r="H33" s="20">
        <f>H11+H19</f>
        <v>0</v>
      </c>
      <c r="I33" s="20">
        <f>I11+I19</f>
        <v>0</v>
      </c>
      <c r="J33" s="20">
        <f aca="true" t="shared" si="15" ref="J33:AD33">J11+J19</f>
        <v>43.14401</v>
      </c>
      <c r="K33" s="20">
        <f>K11+K19</f>
        <v>0</v>
      </c>
      <c r="L33" s="20">
        <f t="shared" si="15"/>
        <v>243.14401</v>
      </c>
      <c r="M33" s="20">
        <f>M11+M19</f>
        <v>0</v>
      </c>
      <c r="N33" s="20">
        <f t="shared" si="15"/>
        <v>355.71501</v>
      </c>
      <c r="O33" s="20">
        <f>O11+O19</f>
        <v>0</v>
      </c>
      <c r="P33" s="20">
        <f t="shared" si="15"/>
        <v>448.58901</v>
      </c>
      <c r="Q33" s="20">
        <f>Q11+Q19</f>
        <v>0</v>
      </c>
      <c r="R33" s="20">
        <f t="shared" si="15"/>
        <v>852.27901</v>
      </c>
      <c r="S33" s="20">
        <f>S11+S19</f>
        <v>0</v>
      </c>
      <c r="T33" s="20">
        <f t="shared" si="15"/>
        <v>2295.63291</v>
      </c>
      <c r="U33" s="20">
        <f>U11+U19</f>
        <v>0</v>
      </c>
      <c r="V33" s="20">
        <f t="shared" si="15"/>
        <v>3239.9321</v>
      </c>
      <c r="W33" s="20">
        <f>W11+W19</f>
        <v>0</v>
      </c>
      <c r="X33" s="20">
        <f t="shared" si="15"/>
        <v>0</v>
      </c>
      <c r="Y33" s="20">
        <f>Y11+Y19</f>
        <v>0</v>
      </c>
      <c r="Z33" s="20">
        <f t="shared" si="15"/>
        <v>233.14401</v>
      </c>
      <c r="AA33" s="20">
        <f>AA11+AA19</f>
        <v>0</v>
      </c>
      <c r="AB33" s="20">
        <f t="shared" si="15"/>
        <v>233.14401</v>
      </c>
      <c r="AC33" s="20">
        <f>AC11+AC19</f>
        <v>0</v>
      </c>
      <c r="AD33" s="20">
        <f t="shared" si="15"/>
        <v>254.77591999999999</v>
      </c>
      <c r="AE33" s="20">
        <f>AE11+AE19</f>
        <v>0</v>
      </c>
      <c r="AF33" s="20"/>
      <c r="AG33" s="46"/>
    </row>
    <row r="34" spans="1:33" s="10" customFormat="1" ht="18.75">
      <c r="A34" s="2" t="s">
        <v>14</v>
      </c>
      <c r="B34" s="20">
        <f>H34+J34+L34+N34+P34+R34+T34+V34+X34+Z34+AB34+AD34</f>
        <v>13183.699999999999</v>
      </c>
      <c r="C34" s="20">
        <f t="shared" si="13"/>
        <v>42.3933</v>
      </c>
      <c r="D34" s="20">
        <f t="shared" si="13"/>
        <v>42.3933</v>
      </c>
      <c r="E34" s="20">
        <f t="shared" si="13"/>
        <v>31</v>
      </c>
      <c r="F34" s="23">
        <f>E34/B34*100</f>
        <v>0.23513884569582139</v>
      </c>
      <c r="G34" s="23">
        <f>E34/C34*100</f>
        <v>73.12476263937933</v>
      </c>
      <c r="H34" s="20">
        <f>H12+H20</f>
        <v>42.3933</v>
      </c>
      <c r="I34" s="20">
        <f>I12+I20</f>
        <v>31</v>
      </c>
      <c r="J34" s="20">
        <f aca="true" t="shared" si="16" ref="J34:AD34">J12+J20</f>
        <v>546.31692</v>
      </c>
      <c r="K34" s="20">
        <f>K12+K20</f>
        <v>0</v>
      </c>
      <c r="L34" s="20">
        <f t="shared" si="16"/>
        <v>417.77825</v>
      </c>
      <c r="M34" s="20">
        <f>M12+M20</f>
        <v>0</v>
      </c>
      <c r="N34" s="20">
        <f t="shared" si="16"/>
        <v>631.6844000000001</v>
      </c>
      <c r="O34" s="20">
        <f>O12+O20</f>
        <v>0</v>
      </c>
      <c r="P34" s="20">
        <f t="shared" si="16"/>
        <v>401.39627</v>
      </c>
      <c r="Q34" s="20">
        <f>Q12+Q20</f>
        <v>0</v>
      </c>
      <c r="R34" s="20">
        <f t="shared" si="16"/>
        <v>5410.0782899999995</v>
      </c>
      <c r="S34" s="20">
        <f>S12+S20</f>
        <v>0</v>
      </c>
      <c r="T34" s="20">
        <f t="shared" si="16"/>
        <v>3351.2646999999997</v>
      </c>
      <c r="U34" s="20">
        <f>U12+U20</f>
        <v>0</v>
      </c>
      <c r="V34" s="20">
        <f t="shared" si="16"/>
        <v>1720.94225</v>
      </c>
      <c r="W34" s="20">
        <f>W12+W20</f>
        <v>0</v>
      </c>
      <c r="X34" s="20">
        <f t="shared" si="16"/>
        <v>274.87735999999995</v>
      </c>
      <c r="Y34" s="20">
        <f>Y12+Y20</f>
        <v>0</v>
      </c>
      <c r="Z34" s="20">
        <f t="shared" si="16"/>
        <v>316.0132</v>
      </c>
      <c r="AA34" s="20">
        <f>AA12+AA20</f>
        <v>0</v>
      </c>
      <c r="AB34" s="20">
        <f t="shared" si="16"/>
        <v>37.16443</v>
      </c>
      <c r="AC34" s="20">
        <f>AC12+AC20</f>
        <v>0</v>
      </c>
      <c r="AD34" s="20">
        <f t="shared" si="16"/>
        <v>33.79063</v>
      </c>
      <c r="AE34" s="20">
        <f>AE12+AE20</f>
        <v>0</v>
      </c>
      <c r="AF34" s="20"/>
      <c r="AG34" s="46"/>
    </row>
    <row r="35" spans="1:32" s="10" customFormat="1" ht="18.75">
      <c r="A35" s="27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29"/>
      <c r="AF35" s="29"/>
    </row>
    <row r="36" spans="1:33" ht="45" customHeight="1">
      <c r="A36" s="41" t="s">
        <v>32</v>
      </c>
      <c r="B36" s="42">
        <f>B37+B38</f>
        <v>21383.199999999997</v>
      </c>
      <c r="C36" s="42">
        <f>C37+C38</f>
        <v>42.3933</v>
      </c>
      <c r="D36" s="42">
        <f>D37+D38</f>
        <v>42.3933</v>
      </c>
      <c r="E36" s="42">
        <f>E37+E38</f>
        <v>31</v>
      </c>
      <c r="F36" s="42">
        <f>E36/B36*100</f>
        <v>0.14497362415354112</v>
      </c>
      <c r="G36" s="42">
        <f>E36/C36*100</f>
        <v>73.12476263937933</v>
      </c>
      <c r="H36" s="42">
        <f>H37+H38</f>
        <v>42.3933</v>
      </c>
      <c r="I36" s="42">
        <f>I37+I38</f>
        <v>31</v>
      </c>
      <c r="J36" s="42">
        <f>J37+J38</f>
        <v>589.46093</v>
      </c>
      <c r="K36" s="42">
        <f>K37+K38</f>
        <v>0</v>
      </c>
      <c r="L36" s="42">
        <f aca="true" t="shared" si="17" ref="L36:AD36">L37+L38</f>
        <v>660.92226</v>
      </c>
      <c r="M36" s="42">
        <f>M37+M38</f>
        <v>0</v>
      </c>
      <c r="N36" s="42">
        <f t="shared" si="17"/>
        <v>987.3994100000001</v>
      </c>
      <c r="O36" s="42">
        <f>O37+O38</f>
        <v>0</v>
      </c>
      <c r="P36" s="42">
        <f t="shared" si="17"/>
        <v>849.98528</v>
      </c>
      <c r="Q36" s="42">
        <f>Q37+Q38</f>
        <v>0</v>
      </c>
      <c r="R36" s="42">
        <f t="shared" si="17"/>
        <v>6262.3573</v>
      </c>
      <c r="S36" s="42">
        <f>S37+S38</f>
        <v>0</v>
      </c>
      <c r="T36" s="42">
        <f t="shared" si="17"/>
        <v>5646.89761</v>
      </c>
      <c r="U36" s="42">
        <f>U37+U38</f>
        <v>0</v>
      </c>
      <c r="V36" s="42">
        <f t="shared" si="17"/>
        <v>4960.87435</v>
      </c>
      <c r="W36" s="42">
        <f>W37+W38</f>
        <v>0</v>
      </c>
      <c r="X36" s="42">
        <f t="shared" si="17"/>
        <v>274.87735999999995</v>
      </c>
      <c r="Y36" s="42">
        <f>Y37+Y38</f>
        <v>0</v>
      </c>
      <c r="Z36" s="42">
        <f t="shared" si="17"/>
        <v>549.15721</v>
      </c>
      <c r="AA36" s="42">
        <f>AA37+AA38</f>
        <v>0</v>
      </c>
      <c r="AB36" s="42">
        <f t="shared" si="17"/>
        <v>270.30844</v>
      </c>
      <c r="AC36" s="42">
        <f>AC37+AC38</f>
        <v>0</v>
      </c>
      <c r="AD36" s="42">
        <f t="shared" si="17"/>
        <v>288.56655</v>
      </c>
      <c r="AE36" s="42">
        <f>AE37+AE38</f>
        <v>0</v>
      </c>
      <c r="AF36" s="42"/>
      <c r="AG36" s="46"/>
    </row>
    <row r="37" spans="1:33" s="10" customFormat="1" ht="37.5">
      <c r="A37" s="14" t="s">
        <v>16</v>
      </c>
      <c r="B37" s="20">
        <f>H37+J37+L37+N37+P37+R37+T37+V37+X37+Z37+AB37+AD37</f>
        <v>8199.5</v>
      </c>
      <c r="C37" s="20">
        <f aca="true" t="shared" si="18" ref="C37:E38">C33</f>
        <v>0</v>
      </c>
      <c r="D37" s="20">
        <f t="shared" si="18"/>
        <v>0</v>
      </c>
      <c r="E37" s="20">
        <f t="shared" si="18"/>
        <v>0</v>
      </c>
      <c r="F37" s="23">
        <f>E37/B37*100</f>
        <v>0</v>
      </c>
      <c r="G37" s="23" t="e">
        <f>E37/C37*100</f>
        <v>#DIV/0!</v>
      </c>
      <c r="H37" s="20">
        <f>H33</f>
        <v>0</v>
      </c>
      <c r="I37" s="20">
        <f>I33</f>
        <v>0</v>
      </c>
      <c r="J37" s="20">
        <f>J33</f>
        <v>43.14401</v>
      </c>
      <c r="K37" s="20">
        <f>K33</f>
        <v>0</v>
      </c>
      <c r="L37" s="20">
        <f aca="true" t="shared" si="19" ref="L37:AD37">L33</f>
        <v>243.14401</v>
      </c>
      <c r="M37" s="20">
        <f>M33</f>
        <v>0</v>
      </c>
      <c r="N37" s="20">
        <f t="shared" si="19"/>
        <v>355.71501</v>
      </c>
      <c r="O37" s="20">
        <f>O33</f>
        <v>0</v>
      </c>
      <c r="P37" s="20">
        <f t="shared" si="19"/>
        <v>448.58901</v>
      </c>
      <c r="Q37" s="20">
        <f>Q33</f>
        <v>0</v>
      </c>
      <c r="R37" s="20">
        <f t="shared" si="19"/>
        <v>852.27901</v>
      </c>
      <c r="S37" s="20">
        <f>S33</f>
        <v>0</v>
      </c>
      <c r="T37" s="20">
        <f t="shared" si="19"/>
        <v>2295.63291</v>
      </c>
      <c r="U37" s="20">
        <f>U33</f>
        <v>0</v>
      </c>
      <c r="V37" s="20">
        <f t="shared" si="19"/>
        <v>3239.9321</v>
      </c>
      <c r="W37" s="20">
        <f>W33</f>
        <v>0</v>
      </c>
      <c r="X37" s="20">
        <f t="shared" si="19"/>
        <v>0</v>
      </c>
      <c r="Y37" s="20">
        <f>Y33</f>
        <v>0</v>
      </c>
      <c r="Z37" s="20">
        <f t="shared" si="19"/>
        <v>233.14401</v>
      </c>
      <c r="AA37" s="20">
        <f>AA33</f>
        <v>0</v>
      </c>
      <c r="AB37" s="20">
        <f t="shared" si="19"/>
        <v>233.14401</v>
      </c>
      <c r="AC37" s="20">
        <f>AC33</f>
        <v>0</v>
      </c>
      <c r="AD37" s="20">
        <f t="shared" si="19"/>
        <v>254.77591999999999</v>
      </c>
      <c r="AE37" s="20">
        <f>AE33</f>
        <v>0</v>
      </c>
      <c r="AF37" s="20"/>
      <c r="AG37" s="46"/>
    </row>
    <row r="38" spans="1:33" s="10" customFormat="1" ht="18.75">
      <c r="A38" s="2" t="s">
        <v>14</v>
      </c>
      <c r="B38" s="20">
        <f>H38+J38+L38+N38+P38+R38+T38+V38+X38+Z38+AB38+AD38</f>
        <v>13183.699999999999</v>
      </c>
      <c r="C38" s="20">
        <f t="shared" si="18"/>
        <v>42.3933</v>
      </c>
      <c r="D38" s="20">
        <f t="shared" si="18"/>
        <v>42.3933</v>
      </c>
      <c r="E38" s="20">
        <f t="shared" si="18"/>
        <v>31</v>
      </c>
      <c r="F38" s="23">
        <f>E38/B38*100</f>
        <v>0.23513884569582139</v>
      </c>
      <c r="G38" s="23">
        <f>E38/C38*100</f>
        <v>73.12476263937933</v>
      </c>
      <c r="H38" s="20">
        <f>H34</f>
        <v>42.3933</v>
      </c>
      <c r="I38" s="20">
        <f>I34</f>
        <v>31</v>
      </c>
      <c r="J38" s="20">
        <f aca="true" t="shared" si="20" ref="J38:AD38">J34</f>
        <v>546.31692</v>
      </c>
      <c r="K38" s="20">
        <f>K34</f>
        <v>0</v>
      </c>
      <c r="L38" s="20">
        <f t="shared" si="20"/>
        <v>417.77825</v>
      </c>
      <c r="M38" s="20">
        <f>M34</f>
        <v>0</v>
      </c>
      <c r="N38" s="20">
        <f t="shared" si="20"/>
        <v>631.6844000000001</v>
      </c>
      <c r="O38" s="20">
        <f>O34</f>
        <v>0</v>
      </c>
      <c r="P38" s="20">
        <f t="shared" si="20"/>
        <v>401.39627</v>
      </c>
      <c r="Q38" s="20">
        <f>Q34</f>
        <v>0</v>
      </c>
      <c r="R38" s="20">
        <f t="shared" si="20"/>
        <v>5410.0782899999995</v>
      </c>
      <c r="S38" s="20">
        <f>S34</f>
        <v>0</v>
      </c>
      <c r="T38" s="20">
        <f t="shared" si="20"/>
        <v>3351.2646999999997</v>
      </c>
      <c r="U38" s="20">
        <f>U34</f>
        <v>0</v>
      </c>
      <c r="V38" s="20">
        <f t="shared" si="20"/>
        <v>1720.94225</v>
      </c>
      <c r="W38" s="20">
        <f>W34</f>
        <v>0</v>
      </c>
      <c r="X38" s="20">
        <f t="shared" si="20"/>
        <v>274.87735999999995</v>
      </c>
      <c r="Y38" s="20">
        <f>Y34</f>
        <v>0</v>
      </c>
      <c r="Z38" s="20">
        <f t="shared" si="20"/>
        <v>316.0132</v>
      </c>
      <c r="AA38" s="20">
        <f>AA34</f>
        <v>0</v>
      </c>
      <c r="AB38" s="20">
        <f t="shared" si="20"/>
        <v>37.16443</v>
      </c>
      <c r="AC38" s="20">
        <f>AC34</f>
        <v>0</v>
      </c>
      <c r="AD38" s="20">
        <f t="shared" si="20"/>
        <v>33.79063</v>
      </c>
      <c r="AE38" s="20">
        <f>AE34</f>
        <v>0</v>
      </c>
      <c r="AF38" s="20"/>
      <c r="AG38" s="46"/>
    </row>
    <row r="39" spans="1:32" s="10" customFormat="1" ht="27" customHeight="1">
      <c r="A39" s="47" t="s">
        <v>21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1:32" s="10" customFormat="1" ht="29.25" customHeight="1">
      <c r="A40" s="48" t="s">
        <v>38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1:33" s="10" customFormat="1" ht="18.75">
      <c r="A41" s="18" t="s">
        <v>15</v>
      </c>
      <c r="B41" s="23">
        <f>SUM(B42:B43)</f>
        <v>3203.7000000000003</v>
      </c>
      <c r="C41" s="23">
        <f>SUM(C42:C43)</f>
        <v>317.03528</v>
      </c>
      <c r="D41" s="23">
        <f>SUM(D42:D43)</f>
        <v>320</v>
      </c>
      <c r="E41" s="23">
        <f>SUM(E42:E43)</f>
        <v>234.61276</v>
      </c>
      <c r="F41" s="23">
        <f aca="true" t="shared" si="21" ref="F41:F46">E41/B41*100</f>
        <v>7.323181321596903</v>
      </c>
      <c r="G41" s="23">
        <f aca="true" t="shared" si="22" ref="G41:G46">E41/C41*100</f>
        <v>74.00209844153622</v>
      </c>
      <c r="H41" s="23">
        <f>SUM(H42:H43)</f>
        <v>317.03528</v>
      </c>
      <c r="I41" s="23">
        <f>SUM(I42:I43)</f>
        <v>234.61276</v>
      </c>
      <c r="J41" s="23">
        <f>SUM(J42:J43)</f>
        <v>220.69</v>
      </c>
      <c r="K41" s="23">
        <f>SUM(K42:K43)</f>
        <v>0</v>
      </c>
      <c r="L41" s="23">
        <f aca="true" t="shared" si="23" ref="L41:AD41">SUM(L42:L43)</f>
        <v>146.608</v>
      </c>
      <c r="M41" s="23">
        <f>SUM(M42:M43)</f>
        <v>0</v>
      </c>
      <c r="N41" s="23">
        <f t="shared" si="23"/>
        <v>555.85574</v>
      </c>
      <c r="O41" s="23">
        <f>SUM(O42:O43)</f>
        <v>0</v>
      </c>
      <c r="P41" s="23">
        <f t="shared" si="23"/>
        <v>243.707</v>
      </c>
      <c r="Q41" s="23">
        <f>SUM(Q42:Q43)</f>
        <v>0</v>
      </c>
      <c r="R41" s="23">
        <f t="shared" si="23"/>
        <v>456.026</v>
      </c>
      <c r="S41" s="23">
        <f>SUM(S42:S43)</f>
        <v>0</v>
      </c>
      <c r="T41" s="23">
        <f t="shared" si="23"/>
        <v>394.2</v>
      </c>
      <c r="U41" s="23">
        <f>SUM(U42:U43)</f>
        <v>0</v>
      </c>
      <c r="V41" s="23">
        <f t="shared" si="23"/>
        <v>211.169</v>
      </c>
      <c r="W41" s="23">
        <f>SUM(W42:W43)</f>
        <v>0</v>
      </c>
      <c r="X41" s="23">
        <f t="shared" si="23"/>
        <v>121.519</v>
      </c>
      <c r="Y41" s="23">
        <f>SUM(Y42:Y43)</f>
        <v>0</v>
      </c>
      <c r="Z41" s="23">
        <f t="shared" si="23"/>
        <v>151.76</v>
      </c>
      <c r="AA41" s="23">
        <f>SUM(AA42:AA43)</f>
        <v>0</v>
      </c>
      <c r="AB41" s="23">
        <f t="shared" si="23"/>
        <v>147.072</v>
      </c>
      <c r="AC41" s="23">
        <f>SUM(AC42:AC43)</f>
        <v>0</v>
      </c>
      <c r="AD41" s="23">
        <f t="shared" si="23"/>
        <v>238.05798</v>
      </c>
      <c r="AE41" s="23">
        <f>SUM(AE42:AE43)</f>
        <v>0</v>
      </c>
      <c r="AF41" s="23"/>
      <c r="AG41" s="46"/>
    </row>
    <row r="42" spans="1:35" s="10" customFormat="1" ht="202.5" customHeight="1">
      <c r="A42" s="14" t="s">
        <v>16</v>
      </c>
      <c r="B42" s="20">
        <f>H42+J42+L42+N42+P42+R42+T42+V42+X42+Z42+AB42+AD42</f>
        <v>3203.7000000000003</v>
      </c>
      <c r="C42" s="20">
        <f>H42</f>
        <v>317.03528</v>
      </c>
      <c r="D42" s="40">
        <v>320</v>
      </c>
      <c r="E42" s="20">
        <f>I42+K42+M42+O42+Q42+S42+U42+W42+Y42+AA42+AC42+AE42</f>
        <v>234.61276</v>
      </c>
      <c r="F42" s="23">
        <f t="shared" si="21"/>
        <v>7.323181321596903</v>
      </c>
      <c r="G42" s="23">
        <f t="shared" si="22"/>
        <v>74.00209844153622</v>
      </c>
      <c r="H42" s="24">
        <v>317.03528</v>
      </c>
      <c r="I42" s="24">
        <v>234.61276</v>
      </c>
      <c r="J42" s="24">
        <v>220.69</v>
      </c>
      <c r="K42" s="24"/>
      <c r="L42" s="24">
        <v>146.608</v>
      </c>
      <c r="M42" s="24"/>
      <c r="N42" s="24">
        <v>555.85574</v>
      </c>
      <c r="O42" s="24"/>
      <c r="P42" s="24">
        <v>243.707</v>
      </c>
      <c r="Q42" s="24"/>
      <c r="R42" s="24">
        <v>456.026</v>
      </c>
      <c r="S42" s="24"/>
      <c r="T42" s="24">
        <v>394.2</v>
      </c>
      <c r="U42" s="24"/>
      <c r="V42" s="24">
        <v>211.169</v>
      </c>
      <c r="W42" s="24"/>
      <c r="X42" s="24">
        <v>121.519</v>
      </c>
      <c r="Y42" s="24"/>
      <c r="Z42" s="24">
        <v>151.76</v>
      </c>
      <c r="AA42" s="24"/>
      <c r="AB42" s="24">
        <v>147.072</v>
      </c>
      <c r="AC42" s="24"/>
      <c r="AD42" s="24">
        <v>238.05798</v>
      </c>
      <c r="AE42" s="24"/>
      <c r="AF42" s="52" t="s">
        <v>56</v>
      </c>
      <c r="AG42" s="46"/>
      <c r="AI42" s="46"/>
    </row>
    <row r="43" spans="1:33" s="10" customFormat="1" ht="129" customHeight="1">
      <c r="A43" s="2" t="s">
        <v>14</v>
      </c>
      <c r="B43" s="20">
        <f>H43+J43+L43+N43+P43+R43+T43+V43+X43+Z43+AB43+AD43</f>
        <v>0</v>
      </c>
      <c r="C43" s="23">
        <f>H43</f>
        <v>0</v>
      </c>
      <c r="D43" s="32"/>
      <c r="E43" s="20">
        <f>I43+K43+M43+O43+Q43+S43+U43+W43+Y43+AA43+AC43+AE43</f>
        <v>0</v>
      </c>
      <c r="F43" s="23" t="e">
        <f t="shared" si="21"/>
        <v>#DIV/0!</v>
      </c>
      <c r="G43" s="23" t="e">
        <f t="shared" si="22"/>
        <v>#DIV/0!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53"/>
      <c r="AG43" s="46"/>
    </row>
    <row r="44" spans="1:33" ht="31.5" customHeight="1">
      <c r="A44" s="41" t="s">
        <v>34</v>
      </c>
      <c r="B44" s="42">
        <f>SUM(B45:B46)</f>
        <v>3203.7000000000003</v>
      </c>
      <c r="C44" s="42">
        <f>SUM(C45:C46)</f>
        <v>317.03528</v>
      </c>
      <c r="D44" s="42">
        <f>SUM(D45:D46)</f>
        <v>320</v>
      </c>
      <c r="E44" s="42">
        <f>SUM(E45:E46)</f>
        <v>234.61276</v>
      </c>
      <c r="F44" s="42">
        <f t="shared" si="21"/>
        <v>7.323181321596903</v>
      </c>
      <c r="G44" s="42">
        <f t="shared" si="22"/>
        <v>74.00209844153622</v>
      </c>
      <c r="H44" s="42">
        <f>SUM(H45:H46)</f>
        <v>317.03528</v>
      </c>
      <c r="I44" s="42">
        <f>SUM(I45:I46)</f>
        <v>234.61276</v>
      </c>
      <c r="J44" s="42">
        <f aca="true" t="shared" si="24" ref="J44:P44">SUM(J45:J46)</f>
        <v>220.69</v>
      </c>
      <c r="K44" s="42">
        <f>SUM(K45:K46)</f>
        <v>0</v>
      </c>
      <c r="L44" s="42">
        <f t="shared" si="24"/>
        <v>146.608</v>
      </c>
      <c r="M44" s="42">
        <f>SUM(M45:M46)</f>
        <v>0</v>
      </c>
      <c r="N44" s="42">
        <f t="shared" si="24"/>
        <v>555.85574</v>
      </c>
      <c r="O44" s="42">
        <f>SUM(O45:O46)</f>
        <v>0</v>
      </c>
      <c r="P44" s="42">
        <f t="shared" si="24"/>
        <v>243.707</v>
      </c>
      <c r="Q44" s="42">
        <f>SUM(Q45:Q46)</f>
        <v>0</v>
      </c>
      <c r="R44" s="42">
        <f aca="true" t="shared" si="25" ref="R44:AD44">SUM(R45:R46)</f>
        <v>456.026</v>
      </c>
      <c r="S44" s="42">
        <f>SUM(S45:S46)</f>
        <v>0</v>
      </c>
      <c r="T44" s="42">
        <f t="shared" si="25"/>
        <v>394.2</v>
      </c>
      <c r="U44" s="42">
        <f>SUM(U45:U46)</f>
        <v>0</v>
      </c>
      <c r="V44" s="42">
        <f t="shared" si="25"/>
        <v>211.169</v>
      </c>
      <c r="W44" s="42">
        <f>SUM(W45:W46)</f>
        <v>0</v>
      </c>
      <c r="X44" s="42">
        <f t="shared" si="25"/>
        <v>121.519</v>
      </c>
      <c r="Y44" s="42">
        <f>SUM(Y45:Y46)</f>
        <v>0</v>
      </c>
      <c r="Z44" s="42">
        <f t="shared" si="25"/>
        <v>151.76</v>
      </c>
      <c r="AA44" s="42">
        <f>SUM(AA45:AA46)</f>
        <v>0</v>
      </c>
      <c r="AB44" s="42">
        <f t="shared" si="25"/>
        <v>147.072</v>
      </c>
      <c r="AC44" s="42">
        <f>SUM(AC45:AC46)</f>
        <v>0</v>
      </c>
      <c r="AD44" s="42">
        <f t="shared" si="25"/>
        <v>238.05798</v>
      </c>
      <c r="AE44" s="42">
        <f>SUM(AE45:AE46)</f>
        <v>0</v>
      </c>
      <c r="AF44" s="42"/>
      <c r="AG44" s="46"/>
    </row>
    <row r="45" spans="1:33" s="10" customFormat="1" ht="37.5">
      <c r="A45" s="14" t="s">
        <v>16</v>
      </c>
      <c r="B45" s="20">
        <f aca="true" t="shared" si="26" ref="B45:E46">B42</f>
        <v>3203.7000000000003</v>
      </c>
      <c r="C45" s="20">
        <f t="shared" si="26"/>
        <v>317.03528</v>
      </c>
      <c r="D45" s="20">
        <f t="shared" si="26"/>
        <v>320</v>
      </c>
      <c r="E45" s="20">
        <f t="shared" si="26"/>
        <v>234.61276</v>
      </c>
      <c r="F45" s="23">
        <f t="shared" si="21"/>
        <v>7.323181321596903</v>
      </c>
      <c r="G45" s="23">
        <f t="shared" si="22"/>
        <v>74.00209844153622</v>
      </c>
      <c r="H45" s="20">
        <f>H42</f>
        <v>317.03528</v>
      </c>
      <c r="I45" s="20">
        <f>I42</f>
        <v>234.61276</v>
      </c>
      <c r="J45" s="20">
        <f aca="true" t="shared" si="27" ref="J45:AD45">J42</f>
        <v>220.69</v>
      </c>
      <c r="K45" s="20">
        <f>K42</f>
        <v>0</v>
      </c>
      <c r="L45" s="20">
        <f t="shared" si="27"/>
        <v>146.608</v>
      </c>
      <c r="M45" s="20">
        <f>M42</f>
        <v>0</v>
      </c>
      <c r="N45" s="20">
        <f t="shared" si="27"/>
        <v>555.85574</v>
      </c>
      <c r="O45" s="20">
        <f>O42</f>
        <v>0</v>
      </c>
      <c r="P45" s="20">
        <f t="shared" si="27"/>
        <v>243.707</v>
      </c>
      <c r="Q45" s="20">
        <f>Q42</f>
        <v>0</v>
      </c>
      <c r="R45" s="20">
        <f t="shared" si="27"/>
        <v>456.026</v>
      </c>
      <c r="S45" s="20">
        <f>S42</f>
        <v>0</v>
      </c>
      <c r="T45" s="20">
        <f t="shared" si="27"/>
        <v>394.2</v>
      </c>
      <c r="U45" s="20">
        <f>U42</f>
        <v>0</v>
      </c>
      <c r="V45" s="20">
        <f t="shared" si="27"/>
        <v>211.169</v>
      </c>
      <c r="W45" s="20">
        <f>W42</f>
        <v>0</v>
      </c>
      <c r="X45" s="20">
        <f t="shared" si="27"/>
        <v>121.519</v>
      </c>
      <c r="Y45" s="20">
        <f>Y42</f>
        <v>0</v>
      </c>
      <c r="Z45" s="20">
        <f t="shared" si="27"/>
        <v>151.76</v>
      </c>
      <c r="AA45" s="20">
        <f>AA42</f>
        <v>0</v>
      </c>
      <c r="AB45" s="20">
        <f t="shared" si="27"/>
        <v>147.072</v>
      </c>
      <c r="AC45" s="20">
        <f>AC42</f>
        <v>0</v>
      </c>
      <c r="AD45" s="20">
        <f t="shared" si="27"/>
        <v>238.05798</v>
      </c>
      <c r="AE45" s="20">
        <f>AE42</f>
        <v>0</v>
      </c>
      <c r="AF45" s="20"/>
      <c r="AG45" s="46"/>
    </row>
    <row r="46" spans="1:33" s="10" customFormat="1" ht="18.75">
      <c r="A46" s="2" t="s">
        <v>14</v>
      </c>
      <c r="B46" s="23">
        <f t="shared" si="26"/>
        <v>0</v>
      </c>
      <c r="C46" s="23">
        <f t="shared" si="26"/>
        <v>0</v>
      </c>
      <c r="D46" s="23">
        <f t="shared" si="26"/>
        <v>0</v>
      </c>
      <c r="E46" s="23">
        <f t="shared" si="26"/>
        <v>0</v>
      </c>
      <c r="F46" s="23" t="e">
        <f t="shared" si="21"/>
        <v>#DIV/0!</v>
      </c>
      <c r="G46" s="23" t="e">
        <f t="shared" si="22"/>
        <v>#DIV/0!</v>
      </c>
      <c r="H46" s="23">
        <f>H43</f>
        <v>0</v>
      </c>
      <c r="I46" s="23">
        <f>I43</f>
        <v>0</v>
      </c>
      <c r="J46" s="23">
        <f aca="true" t="shared" si="28" ref="J46:AD46">J43</f>
        <v>0</v>
      </c>
      <c r="K46" s="23">
        <f>K43</f>
        <v>0</v>
      </c>
      <c r="L46" s="23">
        <f t="shared" si="28"/>
        <v>0</v>
      </c>
      <c r="M46" s="23">
        <f>M43</f>
        <v>0</v>
      </c>
      <c r="N46" s="23">
        <f t="shared" si="28"/>
        <v>0</v>
      </c>
      <c r="O46" s="23">
        <f>O43</f>
        <v>0</v>
      </c>
      <c r="P46" s="23">
        <f t="shared" si="28"/>
        <v>0</v>
      </c>
      <c r="Q46" s="23">
        <f>Q43</f>
        <v>0</v>
      </c>
      <c r="R46" s="23">
        <f t="shared" si="28"/>
        <v>0</v>
      </c>
      <c r="S46" s="23">
        <f>S43</f>
        <v>0</v>
      </c>
      <c r="T46" s="23">
        <f t="shared" si="28"/>
        <v>0</v>
      </c>
      <c r="U46" s="23">
        <f>U43</f>
        <v>0</v>
      </c>
      <c r="V46" s="23">
        <f t="shared" si="28"/>
        <v>0</v>
      </c>
      <c r="W46" s="23">
        <f>W43</f>
        <v>0</v>
      </c>
      <c r="X46" s="23">
        <f t="shared" si="28"/>
        <v>0</v>
      </c>
      <c r="Y46" s="23">
        <f>Y43</f>
        <v>0</v>
      </c>
      <c r="Z46" s="23">
        <f t="shared" si="28"/>
        <v>0</v>
      </c>
      <c r="AA46" s="23">
        <f>AA43</f>
        <v>0</v>
      </c>
      <c r="AB46" s="23">
        <f t="shared" si="28"/>
        <v>0</v>
      </c>
      <c r="AC46" s="23">
        <f>AC43</f>
        <v>0</v>
      </c>
      <c r="AD46" s="23">
        <f t="shared" si="28"/>
        <v>0</v>
      </c>
      <c r="AE46" s="23">
        <f>AE43</f>
        <v>0</v>
      </c>
      <c r="AF46" s="23"/>
      <c r="AG46" s="46"/>
    </row>
    <row r="47" spans="1:32" s="10" customFormat="1" ht="21.75" customHeight="1">
      <c r="A47" s="27" t="s">
        <v>31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9"/>
      <c r="AE47" s="29"/>
      <c r="AF47" s="29"/>
    </row>
    <row r="48" spans="1:33" ht="37.5" customHeight="1">
      <c r="A48" s="41" t="s">
        <v>35</v>
      </c>
      <c r="B48" s="42">
        <f>B49+B50</f>
        <v>3203.7000000000003</v>
      </c>
      <c r="C48" s="42">
        <f>C49+C50</f>
        <v>317.03528</v>
      </c>
      <c r="D48" s="42">
        <f>D49+D50</f>
        <v>320</v>
      </c>
      <c r="E48" s="42">
        <f>E49+E50</f>
        <v>234.61276</v>
      </c>
      <c r="F48" s="42">
        <f>E48/B48*100</f>
        <v>7.323181321596903</v>
      </c>
      <c r="G48" s="42">
        <f>E48/C48*100</f>
        <v>74.00209844153622</v>
      </c>
      <c r="H48" s="42">
        <f>H49+H50</f>
        <v>317.03528</v>
      </c>
      <c r="I48" s="42">
        <f>I49+I50</f>
        <v>234.61276</v>
      </c>
      <c r="J48" s="42">
        <f>J49+J50</f>
        <v>220.69</v>
      </c>
      <c r="K48" s="42">
        <f>K49+K50</f>
        <v>0</v>
      </c>
      <c r="L48" s="42">
        <f aca="true" t="shared" si="29" ref="L48:AD48">L49+L50</f>
        <v>146.608</v>
      </c>
      <c r="M48" s="42">
        <f>M49+M50</f>
        <v>0</v>
      </c>
      <c r="N48" s="42">
        <f t="shared" si="29"/>
        <v>555.85574</v>
      </c>
      <c r="O48" s="42">
        <f>O49+O50</f>
        <v>0</v>
      </c>
      <c r="P48" s="42">
        <f t="shared" si="29"/>
        <v>243.707</v>
      </c>
      <c r="Q48" s="42">
        <f>Q49+Q50</f>
        <v>0</v>
      </c>
      <c r="R48" s="42">
        <f t="shared" si="29"/>
        <v>456.026</v>
      </c>
      <c r="S48" s="42">
        <f>S49+S50</f>
        <v>0</v>
      </c>
      <c r="T48" s="42">
        <f t="shared" si="29"/>
        <v>394.2</v>
      </c>
      <c r="U48" s="42">
        <f>U49+U50</f>
        <v>0</v>
      </c>
      <c r="V48" s="42">
        <f t="shared" si="29"/>
        <v>211.169</v>
      </c>
      <c r="W48" s="42">
        <f>W49+W50</f>
        <v>0</v>
      </c>
      <c r="X48" s="42">
        <f t="shared" si="29"/>
        <v>121.519</v>
      </c>
      <c r="Y48" s="42">
        <f>Y49+Y50</f>
        <v>0</v>
      </c>
      <c r="Z48" s="42">
        <f t="shared" si="29"/>
        <v>151.76</v>
      </c>
      <c r="AA48" s="42">
        <f>AA49+AA50</f>
        <v>0</v>
      </c>
      <c r="AB48" s="42">
        <f t="shared" si="29"/>
        <v>147.072</v>
      </c>
      <c r="AC48" s="42">
        <f>AC49+AC50</f>
        <v>0</v>
      </c>
      <c r="AD48" s="42">
        <f t="shared" si="29"/>
        <v>238.05798</v>
      </c>
      <c r="AE48" s="42">
        <f>AE49+AE50</f>
        <v>0</v>
      </c>
      <c r="AF48" s="42"/>
      <c r="AG48" s="46"/>
    </row>
    <row r="49" spans="1:33" s="10" customFormat="1" ht="37.5">
      <c r="A49" s="14" t="s">
        <v>16</v>
      </c>
      <c r="B49" s="20">
        <f aca="true" t="shared" si="30" ref="B49:E50">B45</f>
        <v>3203.7000000000003</v>
      </c>
      <c r="C49" s="20">
        <f t="shared" si="30"/>
        <v>317.03528</v>
      </c>
      <c r="D49" s="20">
        <f t="shared" si="30"/>
        <v>320</v>
      </c>
      <c r="E49" s="20">
        <f t="shared" si="30"/>
        <v>234.61276</v>
      </c>
      <c r="F49" s="23">
        <f>E49/B49*100</f>
        <v>7.323181321596903</v>
      </c>
      <c r="G49" s="23">
        <f>E49/C49*100</f>
        <v>74.00209844153622</v>
      </c>
      <c r="H49" s="20">
        <f>H45</f>
        <v>317.03528</v>
      </c>
      <c r="I49" s="20">
        <f>I45</f>
        <v>234.61276</v>
      </c>
      <c r="J49" s="20">
        <f aca="true" t="shared" si="31" ref="J49:AD49">J45</f>
        <v>220.69</v>
      </c>
      <c r="K49" s="20">
        <f>K45</f>
        <v>0</v>
      </c>
      <c r="L49" s="20">
        <f t="shared" si="31"/>
        <v>146.608</v>
      </c>
      <c r="M49" s="20">
        <f>M45</f>
        <v>0</v>
      </c>
      <c r="N49" s="20">
        <f t="shared" si="31"/>
        <v>555.85574</v>
      </c>
      <c r="O49" s="20">
        <f>O45</f>
        <v>0</v>
      </c>
      <c r="P49" s="20">
        <f t="shared" si="31"/>
        <v>243.707</v>
      </c>
      <c r="Q49" s="20">
        <f>Q45</f>
        <v>0</v>
      </c>
      <c r="R49" s="20">
        <f t="shared" si="31"/>
        <v>456.026</v>
      </c>
      <c r="S49" s="20">
        <f>S45</f>
        <v>0</v>
      </c>
      <c r="T49" s="20">
        <f t="shared" si="31"/>
        <v>394.2</v>
      </c>
      <c r="U49" s="20">
        <f>U45</f>
        <v>0</v>
      </c>
      <c r="V49" s="20">
        <f t="shared" si="31"/>
        <v>211.169</v>
      </c>
      <c r="W49" s="20">
        <f>W45</f>
        <v>0</v>
      </c>
      <c r="X49" s="20">
        <f t="shared" si="31"/>
        <v>121.519</v>
      </c>
      <c r="Y49" s="20">
        <f>Y45</f>
        <v>0</v>
      </c>
      <c r="Z49" s="20">
        <f t="shared" si="31"/>
        <v>151.76</v>
      </c>
      <c r="AA49" s="20">
        <f>AA45</f>
        <v>0</v>
      </c>
      <c r="AB49" s="20">
        <f t="shared" si="31"/>
        <v>147.072</v>
      </c>
      <c r="AC49" s="20">
        <f>AC45</f>
        <v>0</v>
      </c>
      <c r="AD49" s="20">
        <f t="shared" si="31"/>
        <v>238.05798</v>
      </c>
      <c r="AE49" s="20">
        <f>AE45</f>
        <v>0</v>
      </c>
      <c r="AF49" s="20"/>
      <c r="AG49" s="46"/>
    </row>
    <row r="50" spans="1:33" s="10" customFormat="1" ht="18.75">
      <c r="A50" s="2" t="s">
        <v>14</v>
      </c>
      <c r="B50" s="23">
        <f t="shared" si="30"/>
        <v>0</v>
      </c>
      <c r="C50" s="23">
        <f t="shared" si="30"/>
        <v>0</v>
      </c>
      <c r="D50" s="23">
        <f t="shared" si="30"/>
        <v>0</v>
      </c>
      <c r="E50" s="23">
        <f t="shared" si="30"/>
        <v>0</v>
      </c>
      <c r="F50" s="23" t="e">
        <f>E50/B50*100</f>
        <v>#DIV/0!</v>
      </c>
      <c r="G50" s="23" t="e">
        <f>E50/C50*100</f>
        <v>#DIV/0!</v>
      </c>
      <c r="H50" s="23">
        <f>H46</f>
        <v>0</v>
      </c>
      <c r="I50" s="23">
        <f>I46</f>
        <v>0</v>
      </c>
      <c r="J50" s="23">
        <f>J46</f>
        <v>0</v>
      </c>
      <c r="K50" s="23">
        <f>K46</f>
        <v>0</v>
      </c>
      <c r="L50" s="23">
        <f aca="true" t="shared" si="32" ref="L50:AD50">L46</f>
        <v>0</v>
      </c>
      <c r="M50" s="23">
        <f>M46</f>
        <v>0</v>
      </c>
      <c r="N50" s="23">
        <f t="shared" si="32"/>
        <v>0</v>
      </c>
      <c r="O50" s="23">
        <f>O46</f>
        <v>0</v>
      </c>
      <c r="P50" s="23">
        <f t="shared" si="32"/>
        <v>0</v>
      </c>
      <c r="Q50" s="23">
        <f>Q46</f>
        <v>0</v>
      </c>
      <c r="R50" s="23">
        <f t="shared" si="32"/>
        <v>0</v>
      </c>
      <c r="S50" s="23">
        <f>S46</f>
        <v>0</v>
      </c>
      <c r="T50" s="23">
        <f t="shared" si="32"/>
        <v>0</v>
      </c>
      <c r="U50" s="23">
        <f>U46</f>
        <v>0</v>
      </c>
      <c r="V50" s="23">
        <f t="shared" si="32"/>
        <v>0</v>
      </c>
      <c r="W50" s="23">
        <f>W46</f>
        <v>0</v>
      </c>
      <c r="X50" s="23">
        <f t="shared" si="32"/>
        <v>0</v>
      </c>
      <c r="Y50" s="23">
        <f>Y46</f>
        <v>0</v>
      </c>
      <c r="Z50" s="23">
        <f t="shared" si="32"/>
        <v>0</v>
      </c>
      <c r="AA50" s="23">
        <f>AA46</f>
        <v>0</v>
      </c>
      <c r="AB50" s="23">
        <f t="shared" si="32"/>
        <v>0</v>
      </c>
      <c r="AC50" s="23">
        <f>AC46</f>
        <v>0</v>
      </c>
      <c r="AD50" s="23">
        <f t="shared" si="32"/>
        <v>0</v>
      </c>
      <c r="AE50" s="23">
        <f>AE46</f>
        <v>0</v>
      </c>
      <c r="AF50" s="23"/>
      <c r="AG50" s="46"/>
    </row>
    <row r="51" spans="1:32" s="10" customFormat="1" ht="31.5" customHeight="1">
      <c r="A51" s="47" t="s">
        <v>36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</row>
    <row r="52" spans="1:32" s="10" customFormat="1" ht="29.25" customHeight="1">
      <c r="A52" s="48" t="s">
        <v>37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</row>
    <row r="53" spans="1:32" s="10" customFormat="1" ht="18.75">
      <c r="A53" s="18" t="s">
        <v>15</v>
      </c>
      <c r="B53" s="23">
        <f>B54</f>
        <v>72.7</v>
      </c>
      <c r="C53" s="23">
        <f>C54</f>
        <v>0</v>
      </c>
      <c r="D53" s="23">
        <f>D54</f>
        <v>0</v>
      </c>
      <c r="E53" s="23">
        <f>E54</f>
        <v>0</v>
      </c>
      <c r="F53" s="23">
        <f>E53/B53*100</f>
        <v>0</v>
      </c>
      <c r="G53" s="23" t="e">
        <f>E53/C53*100</f>
        <v>#DIV/0!</v>
      </c>
      <c r="H53" s="20">
        <f>H54</f>
        <v>0</v>
      </c>
      <c r="I53" s="20">
        <f>I54</f>
        <v>0</v>
      </c>
      <c r="J53" s="20">
        <f>J54</f>
        <v>0</v>
      </c>
      <c r="K53" s="20">
        <f>K54</f>
        <v>0</v>
      </c>
      <c r="L53" s="20">
        <f aca="true" t="shared" si="33" ref="L53:AB53">L54</f>
        <v>0</v>
      </c>
      <c r="M53" s="20">
        <f>M54</f>
        <v>0</v>
      </c>
      <c r="N53" s="20">
        <f t="shared" si="33"/>
        <v>0</v>
      </c>
      <c r="O53" s="20">
        <f>O54</f>
        <v>0</v>
      </c>
      <c r="P53" s="20">
        <f t="shared" si="33"/>
        <v>0</v>
      </c>
      <c r="Q53" s="20">
        <f>Q54</f>
        <v>0</v>
      </c>
      <c r="R53" s="20">
        <f t="shared" si="33"/>
        <v>0</v>
      </c>
      <c r="S53" s="20">
        <f>S54</f>
        <v>0</v>
      </c>
      <c r="T53" s="20">
        <f t="shared" si="33"/>
        <v>0</v>
      </c>
      <c r="U53" s="20">
        <f>U54</f>
        <v>0</v>
      </c>
      <c r="V53" s="20">
        <f t="shared" si="33"/>
        <v>0</v>
      </c>
      <c r="W53" s="20">
        <f>W54</f>
        <v>0</v>
      </c>
      <c r="X53" s="20">
        <f t="shared" si="33"/>
        <v>0</v>
      </c>
      <c r="Y53" s="20">
        <f>Y54</f>
        <v>0</v>
      </c>
      <c r="Z53" s="20">
        <f t="shared" si="33"/>
        <v>0</v>
      </c>
      <c r="AA53" s="20">
        <f>AA54</f>
        <v>0</v>
      </c>
      <c r="AB53" s="20">
        <f t="shared" si="33"/>
        <v>0</v>
      </c>
      <c r="AC53" s="20">
        <f>AC54</f>
        <v>0</v>
      </c>
      <c r="AD53" s="23">
        <f>AD54</f>
        <v>72.7</v>
      </c>
      <c r="AE53" s="20">
        <f>AE54</f>
        <v>0</v>
      </c>
      <c r="AF53" s="23"/>
    </row>
    <row r="54" spans="1:32" s="10" customFormat="1" ht="37.5">
      <c r="A54" s="14" t="s">
        <v>16</v>
      </c>
      <c r="B54" s="20">
        <f>H54+J54+L54+N54+P54+R54+T54+V54+X54+Z54+AB54+AD54</f>
        <v>72.7</v>
      </c>
      <c r="C54" s="22">
        <f>C57</f>
        <v>0</v>
      </c>
      <c r="D54" s="22">
        <f>D57</f>
        <v>0</v>
      </c>
      <c r="E54" s="22">
        <f>E57</f>
        <v>0</v>
      </c>
      <c r="F54" s="23">
        <f>E54/B54*100</f>
        <v>0</v>
      </c>
      <c r="G54" s="23" t="e">
        <f>E54/C54*100</f>
        <v>#DIV/0!</v>
      </c>
      <c r="H54" s="22">
        <f>H57</f>
        <v>0</v>
      </c>
      <c r="I54" s="22">
        <f>I57</f>
        <v>0</v>
      </c>
      <c r="J54" s="22">
        <f aca="true" t="shared" si="34" ref="J54:AB54">J57</f>
        <v>0</v>
      </c>
      <c r="K54" s="22">
        <f>K57</f>
        <v>0</v>
      </c>
      <c r="L54" s="22">
        <f t="shared" si="34"/>
        <v>0</v>
      </c>
      <c r="M54" s="22">
        <f>M57</f>
        <v>0</v>
      </c>
      <c r="N54" s="22">
        <f t="shared" si="34"/>
        <v>0</v>
      </c>
      <c r="O54" s="22">
        <f>O57</f>
        <v>0</v>
      </c>
      <c r="P54" s="22">
        <f t="shared" si="34"/>
        <v>0</v>
      </c>
      <c r="Q54" s="22">
        <f>Q57</f>
        <v>0</v>
      </c>
      <c r="R54" s="22">
        <f t="shared" si="34"/>
        <v>0</v>
      </c>
      <c r="S54" s="22">
        <f>S57</f>
        <v>0</v>
      </c>
      <c r="T54" s="22">
        <f t="shared" si="34"/>
        <v>0</v>
      </c>
      <c r="U54" s="22">
        <f>U57</f>
        <v>0</v>
      </c>
      <c r="V54" s="22">
        <f t="shared" si="34"/>
        <v>0</v>
      </c>
      <c r="W54" s="22">
        <f>W57</f>
        <v>0</v>
      </c>
      <c r="X54" s="22">
        <f t="shared" si="34"/>
        <v>0</v>
      </c>
      <c r="Y54" s="22">
        <f>Y57</f>
        <v>0</v>
      </c>
      <c r="Z54" s="22">
        <f t="shared" si="34"/>
        <v>0</v>
      </c>
      <c r="AA54" s="22">
        <f>AA57</f>
        <v>0</v>
      </c>
      <c r="AB54" s="22">
        <f t="shared" si="34"/>
        <v>0</v>
      </c>
      <c r="AC54" s="22">
        <f>AC57</f>
        <v>0</v>
      </c>
      <c r="AD54" s="22">
        <f>AD57</f>
        <v>72.7</v>
      </c>
      <c r="AE54" s="22">
        <f>AE57</f>
        <v>0</v>
      </c>
      <c r="AF54" s="22"/>
    </row>
    <row r="55" spans="1:32" s="10" customFormat="1" ht="29.25" customHeight="1">
      <c r="A55" s="49" t="s">
        <v>39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s="10" customFormat="1" ht="18.75">
      <c r="A56" s="18" t="s">
        <v>15</v>
      </c>
      <c r="B56" s="23">
        <f>B57</f>
        <v>72.7</v>
      </c>
      <c r="C56" s="23">
        <f>C57</f>
        <v>0</v>
      </c>
      <c r="D56" s="23">
        <f>D57</f>
        <v>0</v>
      </c>
      <c r="E56" s="23">
        <f>E57</f>
        <v>0</v>
      </c>
      <c r="F56" s="23">
        <f>E56/B56*100</f>
        <v>0</v>
      </c>
      <c r="G56" s="23" t="e">
        <f>E56/C56*100</f>
        <v>#DIV/0!</v>
      </c>
      <c r="H56" s="20">
        <f>H57</f>
        <v>0</v>
      </c>
      <c r="I56" s="20">
        <f>I57</f>
        <v>0</v>
      </c>
      <c r="J56" s="20">
        <f>J57</f>
        <v>0</v>
      </c>
      <c r="K56" s="20">
        <f>K57</f>
        <v>0</v>
      </c>
      <c r="L56" s="20">
        <f aca="true" t="shared" si="35" ref="L56:AD56">L57</f>
        <v>0</v>
      </c>
      <c r="M56" s="20">
        <f>M57</f>
        <v>0</v>
      </c>
      <c r="N56" s="20">
        <f t="shared" si="35"/>
        <v>0</v>
      </c>
      <c r="O56" s="20">
        <f>O57</f>
        <v>0</v>
      </c>
      <c r="P56" s="20">
        <f t="shared" si="35"/>
        <v>0</v>
      </c>
      <c r="Q56" s="20">
        <f>Q57</f>
        <v>0</v>
      </c>
      <c r="R56" s="20">
        <f t="shared" si="35"/>
        <v>0</v>
      </c>
      <c r="S56" s="20">
        <f>S57</f>
        <v>0</v>
      </c>
      <c r="T56" s="20">
        <f t="shared" si="35"/>
        <v>0</v>
      </c>
      <c r="U56" s="20">
        <f>U57</f>
        <v>0</v>
      </c>
      <c r="V56" s="20">
        <f t="shared" si="35"/>
        <v>0</v>
      </c>
      <c r="W56" s="20">
        <f>W57</f>
        <v>0</v>
      </c>
      <c r="X56" s="20">
        <f t="shared" si="35"/>
        <v>0</v>
      </c>
      <c r="Y56" s="20">
        <f>Y57</f>
        <v>0</v>
      </c>
      <c r="Z56" s="20">
        <f t="shared" si="35"/>
        <v>0</v>
      </c>
      <c r="AA56" s="20">
        <f>AA57</f>
        <v>0</v>
      </c>
      <c r="AB56" s="20">
        <f t="shared" si="35"/>
        <v>0</v>
      </c>
      <c r="AC56" s="20">
        <f>AC57</f>
        <v>0</v>
      </c>
      <c r="AD56" s="23">
        <f t="shared" si="35"/>
        <v>72.7</v>
      </c>
      <c r="AE56" s="20">
        <f>AE57</f>
        <v>0</v>
      </c>
      <c r="AF56" s="23"/>
    </row>
    <row r="57" spans="1:32" s="10" customFormat="1" ht="37.5">
      <c r="A57" s="14" t="s">
        <v>16</v>
      </c>
      <c r="B57" s="20">
        <f>H57+J57+L57+N57+P57+R57+T57+V57+X57+Z57+AB57+AD57</f>
        <v>72.7</v>
      </c>
      <c r="C57" s="20">
        <f>H57</f>
        <v>0</v>
      </c>
      <c r="D57" s="40"/>
      <c r="E57" s="20">
        <f>I57+K57+M57+O57+Q57+S57+U57+W57+Y57+AA57+AC57+AE57</f>
        <v>0</v>
      </c>
      <c r="F57" s="23">
        <f>E57/B57*100</f>
        <v>0</v>
      </c>
      <c r="G57" s="23" t="e">
        <f>E57/C57*100</f>
        <v>#DIV/0!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4">
        <f>72700/1000</f>
        <v>72.7</v>
      </c>
      <c r="AE57" s="24"/>
      <c r="AF57" s="24"/>
    </row>
    <row r="58" spans="1:32" ht="27.75" customHeight="1">
      <c r="A58" s="41" t="s">
        <v>40</v>
      </c>
      <c r="B58" s="42">
        <f>B59</f>
        <v>72.7</v>
      </c>
      <c r="C58" s="42">
        <f>C59</f>
        <v>0</v>
      </c>
      <c r="D58" s="42">
        <f>D59</f>
        <v>0</v>
      </c>
      <c r="E58" s="42">
        <f>E59</f>
        <v>0</v>
      </c>
      <c r="F58" s="42">
        <f>E58/B58*100</f>
        <v>0</v>
      </c>
      <c r="G58" s="42" t="e">
        <f>E58/C58*100</f>
        <v>#DIV/0!</v>
      </c>
      <c r="H58" s="42">
        <f>H59</f>
        <v>0</v>
      </c>
      <c r="I58" s="42">
        <f>I59</f>
        <v>0</v>
      </c>
      <c r="J58" s="42">
        <f aca="true" t="shared" si="36" ref="J58:AD58">J59</f>
        <v>0</v>
      </c>
      <c r="K58" s="42">
        <f>K59</f>
        <v>0</v>
      </c>
      <c r="L58" s="42">
        <f t="shared" si="36"/>
        <v>0</v>
      </c>
      <c r="M58" s="42">
        <f>M59</f>
        <v>0</v>
      </c>
      <c r="N58" s="42">
        <f t="shared" si="36"/>
        <v>0</v>
      </c>
      <c r="O58" s="42">
        <f>O59</f>
        <v>0</v>
      </c>
      <c r="P58" s="42">
        <f t="shared" si="36"/>
        <v>0</v>
      </c>
      <c r="Q58" s="42">
        <f>Q59</f>
        <v>0</v>
      </c>
      <c r="R58" s="42">
        <f t="shared" si="36"/>
        <v>0</v>
      </c>
      <c r="S58" s="42">
        <f>S59</f>
        <v>0</v>
      </c>
      <c r="T58" s="42">
        <f t="shared" si="36"/>
        <v>0</v>
      </c>
      <c r="U58" s="42">
        <f>U59</f>
        <v>0</v>
      </c>
      <c r="V58" s="42">
        <f t="shared" si="36"/>
        <v>0</v>
      </c>
      <c r="W58" s="42">
        <f>W59</f>
        <v>0</v>
      </c>
      <c r="X58" s="42">
        <f t="shared" si="36"/>
        <v>0</v>
      </c>
      <c r="Y58" s="42">
        <f>Y59</f>
        <v>0</v>
      </c>
      <c r="Z58" s="42">
        <f t="shared" si="36"/>
        <v>0</v>
      </c>
      <c r="AA58" s="42">
        <f>AA59</f>
        <v>0</v>
      </c>
      <c r="AB58" s="42">
        <f t="shared" si="36"/>
        <v>0</v>
      </c>
      <c r="AC58" s="42">
        <f>AC59</f>
        <v>0</v>
      </c>
      <c r="AD58" s="42">
        <f t="shared" si="36"/>
        <v>72.7</v>
      </c>
      <c r="AE58" s="42">
        <f>AE59</f>
        <v>0</v>
      </c>
      <c r="AF58" s="42"/>
    </row>
    <row r="59" spans="1:32" s="10" customFormat="1" ht="37.5">
      <c r="A59" s="14" t="s">
        <v>16</v>
      </c>
      <c r="B59" s="20">
        <f>B57</f>
        <v>72.7</v>
      </c>
      <c r="C59" s="20">
        <f>C57</f>
        <v>0</v>
      </c>
      <c r="D59" s="20">
        <f>D57</f>
        <v>0</v>
      </c>
      <c r="E59" s="20">
        <f>E57</f>
        <v>0</v>
      </c>
      <c r="F59" s="23">
        <f>E59/B59*100</f>
        <v>0</v>
      </c>
      <c r="G59" s="23" t="e">
        <f>E59/C59*100</f>
        <v>#DIV/0!</v>
      </c>
      <c r="H59" s="20">
        <f aca="true" t="shared" si="37" ref="H59:M59">H57</f>
        <v>0</v>
      </c>
      <c r="I59" s="20">
        <f t="shared" si="37"/>
        <v>0</v>
      </c>
      <c r="J59" s="20">
        <f t="shared" si="37"/>
        <v>0</v>
      </c>
      <c r="K59" s="20">
        <f t="shared" si="37"/>
        <v>0</v>
      </c>
      <c r="L59" s="20">
        <f t="shared" si="37"/>
        <v>0</v>
      </c>
      <c r="M59" s="20">
        <f t="shared" si="37"/>
        <v>0</v>
      </c>
      <c r="N59" s="20">
        <f aca="true" t="shared" si="38" ref="N59:AD59">N57</f>
        <v>0</v>
      </c>
      <c r="O59" s="20">
        <f>O57</f>
        <v>0</v>
      </c>
      <c r="P59" s="20">
        <f t="shared" si="38"/>
        <v>0</v>
      </c>
      <c r="Q59" s="20">
        <f>Q57</f>
        <v>0</v>
      </c>
      <c r="R59" s="20">
        <f t="shared" si="38"/>
        <v>0</v>
      </c>
      <c r="S59" s="20">
        <f>S57</f>
        <v>0</v>
      </c>
      <c r="T59" s="20">
        <f t="shared" si="38"/>
        <v>0</v>
      </c>
      <c r="U59" s="20">
        <f>U57</f>
        <v>0</v>
      </c>
      <c r="V59" s="20">
        <f t="shared" si="38"/>
        <v>0</v>
      </c>
      <c r="W59" s="20">
        <f>W57</f>
        <v>0</v>
      </c>
      <c r="X59" s="20">
        <f t="shared" si="38"/>
        <v>0</v>
      </c>
      <c r="Y59" s="20">
        <f>Y57</f>
        <v>0</v>
      </c>
      <c r="Z59" s="20">
        <f t="shared" si="38"/>
        <v>0</v>
      </c>
      <c r="AA59" s="20">
        <f>AA57</f>
        <v>0</v>
      </c>
      <c r="AB59" s="20">
        <f t="shared" si="38"/>
        <v>0</v>
      </c>
      <c r="AC59" s="20">
        <f>AC57</f>
        <v>0</v>
      </c>
      <c r="AD59" s="20">
        <f t="shared" si="38"/>
        <v>72.7</v>
      </c>
      <c r="AE59" s="20">
        <f>AE57</f>
        <v>0</v>
      </c>
      <c r="AF59" s="20"/>
    </row>
    <row r="60" spans="1:32" s="10" customFormat="1" ht="18.75">
      <c r="A60" s="27" t="s">
        <v>31</v>
      </c>
      <c r="B60" s="33"/>
      <c r="C60" s="33"/>
      <c r="D60" s="33"/>
      <c r="E60" s="33"/>
      <c r="F60" s="33"/>
      <c r="G60" s="33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  <c r="AF60" s="29"/>
    </row>
    <row r="61" spans="1:32" ht="37.5" customHeight="1">
      <c r="A61" s="41" t="s">
        <v>41</v>
      </c>
      <c r="B61" s="42">
        <f>SUM(B62)</f>
        <v>72.7</v>
      </c>
      <c r="C61" s="42">
        <f>SUM(C62)</f>
        <v>0</v>
      </c>
      <c r="D61" s="42">
        <f>SUM(D62)</f>
        <v>0</v>
      </c>
      <c r="E61" s="42">
        <f>SUM(E62)</f>
        <v>0</v>
      </c>
      <c r="F61" s="42">
        <f aca="true" t="shared" si="39" ref="F61:F68">E61/B61*100</f>
        <v>0</v>
      </c>
      <c r="G61" s="42" t="e">
        <f aca="true" t="shared" si="40" ref="G61:G68">E61/C61*100</f>
        <v>#DIV/0!</v>
      </c>
      <c r="H61" s="42">
        <f>SUM(H62)</f>
        <v>0</v>
      </c>
      <c r="I61" s="42">
        <f>SUM(I62)</f>
        <v>0</v>
      </c>
      <c r="J61" s="42">
        <f aca="true" t="shared" si="41" ref="J61:AD61">SUM(J62)</f>
        <v>0</v>
      </c>
      <c r="K61" s="42">
        <f>SUM(K62)</f>
        <v>0</v>
      </c>
      <c r="L61" s="42">
        <f t="shared" si="41"/>
        <v>0</v>
      </c>
      <c r="M61" s="42">
        <f>SUM(M62)</f>
        <v>0</v>
      </c>
      <c r="N61" s="42">
        <f t="shared" si="41"/>
        <v>0</v>
      </c>
      <c r="O61" s="42">
        <f>SUM(O62)</f>
        <v>0</v>
      </c>
      <c r="P61" s="42">
        <f t="shared" si="41"/>
        <v>0</v>
      </c>
      <c r="Q61" s="42">
        <f>SUM(Q62)</f>
        <v>0</v>
      </c>
      <c r="R61" s="42">
        <f t="shared" si="41"/>
        <v>0</v>
      </c>
      <c r="S61" s="42">
        <f>SUM(S62)</f>
        <v>0</v>
      </c>
      <c r="T61" s="42">
        <f t="shared" si="41"/>
        <v>0</v>
      </c>
      <c r="U61" s="42">
        <f>SUM(U62)</f>
        <v>0</v>
      </c>
      <c r="V61" s="42">
        <f t="shared" si="41"/>
        <v>0</v>
      </c>
      <c r="W61" s="42">
        <f>SUM(W62)</f>
        <v>0</v>
      </c>
      <c r="X61" s="42">
        <f t="shared" si="41"/>
        <v>0</v>
      </c>
      <c r="Y61" s="42">
        <f>SUM(Y62)</f>
        <v>0</v>
      </c>
      <c r="Z61" s="42">
        <f t="shared" si="41"/>
        <v>0</v>
      </c>
      <c r="AA61" s="42">
        <f>SUM(AA62)</f>
        <v>0</v>
      </c>
      <c r="AB61" s="42">
        <f t="shared" si="41"/>
        <v>0</v>
      </c>
      <c r="AC61" s="42">
        <f>SUM(AC62)</f>
        <v>0</v>
      </c>
      <c r="AD61" s="43">
        <f t="shared" si="41"/>
        <v>72.7</v>
      </c>
      <c r="AE61" s="42">
        <f>SUM(AE62)</f>
        <v>0</v>
      </c>
      <c r="AF61" s="43"/>
    </row>
    <row r="62" spans="1:32" s="10" customFormat="1" ht="37.5">
      <c r="A62" s="14" t="s">
        <v>16</v>
      </c>
      <c r="B62" s="20">
        <f>B59</f>
        <v>72.7</v>
      </c>
      <c r="C62" s="20">
        <f>C59</f>
        <v>0</v>
      </c>
      <c r="D62" s="20">
        <f>D59</f>
        <v>0</v>
      </c>
      <c r="E62" s="20">
        <f>E59</f>
        <v>0</v>
      </c>
      <c r="F62" s="23">
        <f t="shared" si="39"/>
        <v>0</v>
      </c>
      <c r="G62" s="23" t="e">
        <f t="shared" si="40"/>
        <v>#DIV/0!</v>
      </c>
      <c r="H62" s="23">
        <f aca="true" t="shared" si="42" ref="H62:M62">H59</f>
        <v>0</v>
      </c>
      <c r="I62" s="23">
        <f t="shared" si="42"/>
        <v>0</v>
      </c>
      <c r="J62" s="23">
        <f t="shared" si="42"/>
        <v>0</v>
      </c>
      <c r="K62" s="23">
        <f t="shared" si="42"/>
        <v>0</v>
      </c>
      <c r="L62" s="23">
        <f t="shared" si="42"/>
        <v>0</v>
      </c>
      <c r="M62" s="23">
        <f t="shared" si="42"/>
        <v>0</v>
      </c>
      <c r="N62" s="23">
        <f aca="true" t="shared" si="43" ref="N62:AD62">N59</f>
        <v>0</v>
      </c>
      <c r="O62" s="23">
        <f>O59</f>
        <v>0</v>
      </c>
      <c r="P62" s="23">
        <f t="shared" si="43"/>
        <v>0</v>
      </c>
      <c r="Q62" s="23">
        <f>Q59</f>
        <v>0</v>
      </c>
      <c r="R62" s="23">
        <f t="shared" si="43"/>
        <v>0</v>
      </c>
      <c r="S62" s="23">
        <f>S59</f>
        <v>0</v>
      </c>
      <c r="T62" s="23">
        <f t="shared" si="43"/>
        <v>0</v>
      </c>
      <c r="U62" s="23">
        <f>U59</f>
        <v>0</v>
      </c>
      <c r="V62" s="23">
        <f t="shared" si="43"/>
        <v>0</v>
      </c>
      <c r="W62" s="23">
        <f>W59</f>
        <v>0</v>
      </c>
      <c r="X62" s="23">
        <f t="shared" si="43"/>
        <v>0</v>
      </c>
      <c r="Y62" s="23">
        <f>Y59</f>
        <v>0</v>
      </c>
      <c r="Z62" s="23">
        <f t="shared" si="43"/>
        <v>0</v>
      </c>
      <c r="AA62" s="23">
        <f>AA59</f>
        <v>0</v>
      </c>
      <c r="AB62" s="23">
        <f t="shared" si="43"/>
        <v>0</v>
      </c>
      <c r="AC62" s="23">
        <f>AC59</f>
        <v>0</v>
      </c>
      <c r="AD62" s="23">
        <f t="shared" si="43"/>
        <v>72.7</v>
      </c>
      <c r="AE62" s="23">
        <f>AE59</f>
        <v>0</v>
      </c>
      <c r="AF62" s="23"/>
    </row>
    <row r="63" spans="1:32" ht="43.5" customHeight="1">
      <c r="A63" s="41" t="s">
        <v>42</v>
      </c>
      <c r="B63" s="42">
        <f>B64+B65</f>
        <v>24659.6</v>
      </c>
      <c r="C63" s="42">
        <f>C64+C65</f>
        <v>359.42858</v>
      </c>
      <c r="D63" s="42">
        <f>D64+D65</f>
        <v>362.3933</v>
      </c>
      <c r="E63" s="42">
        <f>E64+E65</f>
        <v>265.61276</v>
      </c>
      <c r="F63" s="42">
        <f t="shared" si="39"/>
        <v>1.077117065970251</v>
      </c>
      <c r="G63" s="42">
        <f t="shared" si="40"/>
        <v>73.89861985933338</v>
      </c>
      <c r="H63" s="42">
        <f aca="true" t="shared" si="44" ref="H63:M63">H64+H65</f>
        <v>359.42858</v>
      </c>
      <c r="I63" s="42">
        <f t="shared" si="44"/>
        <v>265.61276</v>
      </c>
      <c r="J63" s="42">
        <f t="shared" si="44"/>
        <v>810.15093</v>
      </c>
      <c r="K63" s="42">
        <f t="shared" si="44"/>
        <v>0</v>
      </c>
      <c r="L63" s="42">
        <f t="shared" si="44"/>
        <v>807.53026</v>
      </c>
      <c r="M63" s="42">
        <f t="shared" si="44"/>
        <v>0</v>
      </c>
      <c r="N63" s="42">
        <f aca="true" t="shared" si="45" ref="N63:AD63">N64+N65</f>
        <v>1543.25515</v>
      </c>
      <c r="O63" s="42">
        <f>O64+O65</f>
        <v>0</v>
      </c>
      <c r="P63" s="42">
        <f t="shared" si="45"/>
        <v>1093.69228</v>
      </c>
      <c r="Q63" s="42">
        <f>Q64+Q65</f>
        <v>0</v>
      </c>
      <c r="R63" s="42">
        <f t="shared" si="45"/>
        <v>6718.3832999999995</v>
      </c>
      <c r="S63" s="42">
        <f>S64+S65</f>
        <v>0</v>
      </c>
      <c r="T63" s="42">
        <f t="shared" si="45"/>
        <v>6041.097609999999</v>
      </c>
      <c r="U63" s="42">
        <f>U64+U65</f>
        <v>0</v>
      </c>
      <c r="V63" s="42">
        <f t="shared" si="45"/>
        <v>5172.04335</v>
      </c>
      <c r="W63" s="42">
        <f>W64+W65</f>
        <v>0</v>
      </c>
      <c r="X63" s="42">
        <f t="shared" si="45"/>
        <v>396.39635999999996</v>
      </c>
      <c r="Y63" s="42">
        <f>Y64+Y65</f>
        <v>0</v>
      </c>
      <c r="Z63" s="42">
        <f t="shared" si="45"/>
        <v>700.91721</v>
      </c>
      <c r="AA63" s="42">
        <f>AA64+AA65</f>
        <v>0</v>
      </c>
      <c r="AB63" s="42">
        <f t="shared" si="45"/>
        <v>417.38043999999996</v>
      </c>
      <c r="AC63" s="42">
        <f>AC64+AC65</f>
        <v>0</v>
      </c>
      <c r="AD63" s="42">
        <f t="shared" si="45"/>
        <v>599.32453</v>
      </c>
      <c r="AE63" s="42">
        <f>AE64+AE65</f>
        <v>0</v>
      </c>
      <c r="AF63" s="42"/>
    </row>
    <row r="64" spans="1:32" s="10" customFormat="1" ht="37.5">
      <c r="A64" s="14" t="s">
        <v>16</v>
      </c>
      <c r="B64" s="20">
        <f>H64+J64+L64+N64+P64+R64+T64+V64+X64+Z64+AB64+AD64</f>
        <v>11475.900000000001</v>
      </c>
      <c r="C64" s="20">
        <f aca="true" t="shared" si="46" ref="C64:E65">C67</f>
        <v>317.03528</v>
      </c>
      <c r="D64" s="20">
        <f t="shared" si="46"/>
        <v>320</v>
      </c>
      <c r="E64" s="20">
        <f t="shared" si="46"/>
        <v>234.61276</v>
      </c>
      <c r="F64" s="23">
        <f t="shared" si="39"/>
        <v>2.044395297972272</v>
      </c>
      <c r="G64" s="23">
        <f t="shared" si="40"/>
        <v>74.00209844153622</v>
      </c>
      <c r="H64" s="20">
        <f>H67</f>
        <v>317.03528</v>
      </c>
      <c r="I64" s="20">
        <f>I67</f>
        <v>234.61276</v>
      </c>
      <c r="J64" s="20">
        <f aca="true" t="shared" si="47" ref="J64:AD64">J67</f>
        <v>263.83401</v>
      </c>
      <c r="K64" s="20">
        <f>K67</f>
        <v>0</v>
      </c>
      <c r="L64" s="20">
        <f t="shared" si="47"/>
        <v>389.75201000000004</v>
      </c>
      <c r="M64" s="20">
        <f>M67</f>
        <v>0</v>
      </c>
      <c r="N64" s="20">
        <f t="shared" si="47"/>
        <v>911.57075</v>
      </c>
      <c r="O64" s="20">
        <f>O67</f>
        <v>0</v>
      </c>
      <c r="P64" s="20">
        <f t="shared" si="47"/>
        <v>692.29601</v>
      </c>
      <c r="Q64" s="20">
        <f>Q67</f>
        <v>0</v>
      </c>
      <c r="R64" s="20">
        <f t="shared" si="47"/>
        <v>1308.30501</v>
      </c>
      <c r="S64" s="20">
        <f>S67</f>
        <v>0</v>
      </c>
      <c r="T64" s="20">
        <f t="shared" si="47"/>
        <v>2689.8329099999996</v>
      </c>
      <c r="U64" s="20">
        <f>U67</f>
        <v>0</v>
      </c>
      <c r="V64" s="20">
        <f t="shared" si="47"/>
        <v>3451.1011</v>
      </c>
      <c r="W64" s="20">
        <f>W67</f>
        <v>0</v>
      </c>
      <c r="X64" s="20">
        <f t="shared" si="47"/>
        <v>121.519</v>
      </c>
      <c r="Y64" s="20">
        <f>Y67</f>
        <v>0</v>
      </c>
      <c r="Z64" s="20">
        <f t="shared" si="47"/>
        <v>384.90400999999997</v>
      </c>
      <c r="AA64" s="20">
        <f>AA67</f>
        <v>0</v>
      </c>
      <c r="AB64" s="20">
        <f t="shared" si="47"/>
        <v>380.21601</v>
      </c>
      <c r="AC64" s="20">
        <f>AC67</f>
        <v>0</v>
      </c>
      <c r="AD64" s="20">
        <f t="shared" si="47"/>
        <v>565.5339</v>
      </c>
      <c r="AE64" s="20">
        <f>AE67</f>
        <v>0</v>
      </c>
      <c r="AF64" s="20"/>
    </row>
    <row r="65" spans="1:32" s="10" customFormat="1" ht="18.75">
      <c r="A65" s="2" t="s">
        <v>14</v>
      </c>
      <c r="B65" s="20">
        <f>H65+J65+L65+N65+P65+R65+T65+V65+X65+Z65+AB65+AD65</f>
        <v>13183.699999999999</v>
      </c>
      <c r="C65" s="20">
        <f t="shared" si="46"/>
        <v>42.3933</v>
      </c>
      <c r="D65" s="20">
        <f t="shared" si="46"/>
        <v>42.3933</v>
      </c>
      <c r="E65" s="20">
        <f t="shared" si="46"/>
        <v>31</v>
      </c>
      <c r="F65" s="23">
        <f t="shared" si="39"/>
        <v>0.23513884569582139</v>
      </c>
      <c r="G65" s="23">
        <f t="shared" si="40"/>
        <v>73.12476263937933</v>
      </c>
      <c r="H65" s="20">
        <f>H68</f>
        <v>42.3933</v>
      </c>
      <c r="I65" s="20">
        <f>I68</f>
        <v>31</v>
      </c>
      <c r="J65" s="20">
        <f aca="true" t="shared" si="48" ref="J65:AD65">J68</f>
        <v>546.31692</v>
      </c>
      <c r="K65" s="20">
        <f>K68</f>
        <v>0</v>
      </c>
      <c r="L65" s="20">
        <f t="shared" si="48"/>
        <v>417.77825</v>
      </c>
      <c r="M65" s="20">
        <f>M68</f>
        <v>0</v>
      </c>
      <c r="N65" s="20">
        <f t="shared" si="48"/>
        <v>631.6844000000001</v>
      </c>
      <c r="O65" s="20">
        <f>O68</f>
        <v>0</v>
      </c>
      <c r="P65" s="20">
        <f t="shared" si="48"/>
        <v>401.39627</v>
      </c>
      <c r="Q65" s="20">
        <f>Q68</f>
        <v>0</v>
      </c>
      <c r="R65" s="20">
        <f t="shared" si="48"/>
        <v>5410.0782899999995</v>
      </c>
      <c r="S65" s="20">
        <f>S68</f>
        <v>0</v>
      </c>
      <c r="T65" s="20">
        <f t="shared" si="48"/>
        <v>3351.2646999999997</v>
      </c>
      <c r="U65" s="20">
        <f>U68</f>
        <v>0</v>
      </c>
      <c r="V65" s="20">
        <f t="shared" si="48"/>
        <v>1720.94225</v>
      </c>
      <c r="W65" s="20">
        <f>W68</f>
        <v>0</v>
      </c>
      <c r="X65" s="20">
        <f t="shared" si="48"/>
        <v>274.87735999999995</v>
      </c>
      <c r="Y65" s="20">
        <f>Y68</f>
        <v>0</v>
      </c>
      <c r="Z65" s="20">
        <f t="shared" si="48"/>
        <v>316.0132</v>
      </c>
      <c r="AA65" s="20">
        <f>AA68</f>
        <v>0</v>
      </c>
      <c r="AB65" s="20">
        <f t="shared" si="48"/>
        <v>37.16443</v>
      </c>
      <c r="AC65" s="20">
        <f>AC68</f>
        <v>0</v>
      </c>
      <c r="AD65" s="20">
        <f t="shared" si="48"/>
        <v>33.79063</v>
      </c>
      <c r="AE65" s="20">
        <f>AE68</f>
        <v>0</v>
      </c>
      <c r="AF65" s="20"/>
    </row>
    <row r="66" spans="1:32" s="10" customFormat="1" ht="39.75" customHeight="1">
      <c r="A66" s="44" t="s">
        <v>17</v>
      </c>
      <c r="B66" s="45">
        <f>B67+B68</f>
        <v>24659.6</v>
      </c>
      <c r="C66" s="45">
        <f>C67+C68</f>
        <v>359.42858</v>
      </c>
      <c r="D66" s="45">
        <f>D67+D68</f>
        <v>362.3933</v>
      </c>
      <c r="E66" s="45">
        <f>E67+E68</f>
        <v>265.61276</v>
      </c>
      <c r="F66" s="45">
        <f t="shared" si="39"/>
        <v>1.077117065970251</v>
      </c>
      <c r="G66" s="45">
        <f t="shared" si="40"/>
        <v>73.89861985933338</v>
      </c>
      <c r="H66" s="45">
        <f aca="true" t="shared" si="49" ref="H66:O66">H67+H68</f>
        <v>359.42858</v>
      </c>
      <c r="I66" s="45">
        <f t="shared" si="49"/>
        <v>265.61276</v>
      </c>
      <c r="J66" s="45">
        <f t="shared" si="49"/>
        <v>810.15093</v>
      </c>
      <c r="K66" s="45">
        <f t="shared" si="49"/>
        <v>0</v>
      </c>
      <c r="L66" s="45">
        <f t="shared" si="49"/>
        <v>807.53026</v>
      </c>
      <c r="M66" s="45">
        <f t="shared" si="49"/>
        <v>0</v>
      </c>
      <c r="N66" s="45">
        <f t="shared" si="49"/>
        <v>1543.25515</v>
      </c>
      <c r="O66" s="45">
        <f t="shared" si="49"/>
        <v>0</v>
      </c>
      <c r="P66" s="45">
        <f aca="true" t="shared" si="50" ref="P66:AD66">P67+P68</f>
        <v>1093.69228</v>
      </c>
      <c r="Q66" s="45">
        <f>Q67+Q68</f>
        <v>0</v>
      </c>
      <c r="R66" s="45">
        <f t="shared" si="50"/>
        <v>6718.3832999999995</v>
      </c>
      <c r="S66" s="45">
        <f>S67+S68</f>
        <v>0</v>
      </c>
      <c r="T66" s="45">
        <f t="shared" si="50"/>
        <v>6041.097609999999</v>
      </c>
      <c r="U66" s="45">
        <f>U67+U68</f>
        <v>0</v>
      </c>
      <c r="V66" s="45">
        <f t="shared" si="50"/>
        <v>5172.04335</v>
      </c>
      <c r="W66" s="45">
        <f>W67+W68</f>
        <v>0</v>
      </c>
      <c r="X66" s="45">
        <f t="shared" si="50"/>
        <v>396.39635999999996</v>
      </c>
      <c r="Y66" s="45">
        <f>Y67+Y68</f>
        <v>0</v>
      </c>
      <c r="Z66" s="45">
        <f t="shared" si="50"/>
        <v>700.91721</v>
      </c>
      <c r="AA66" s="45">
        <f>AA67+AA68</f>
        <v>0</v>
      </c>
      <c r="AB66" s="45">
        <f t="shared" si="50"/>
        <v>417.38043999999996</v>
      </c>
      <c r="AC66" s="45">
        <f>AC67+AC68</f>
        <v>0</v>
      </c>
      <c r="AD66" s="45">
        <f t="shared" si="50"/>
        <v>599.32453</v>
      </c>
      <c r="AE66" s="45">
        <f>AE67+AE68</f>
        <v>0</v>
      </c>
      <c r="AF66" s="45"/>
    </row>
    <row r="67" spans="1:32" s="10" customFormat="1" ht="37.5">
      <c r="A67" s="14" t="s">
        <v>16</v>
      </c>
      <c r="B67" s="23">
        <f>H67+J67+L67+N67+P67+R67+T67+V67+X67+Z67+AB67+AD67</f>
        <v>11475.900000000001</v>
      </c>
      <c r="C67" s="26">
        <f>C33+C45+C59</f>
        <v>317.03528</v>
      </c>
      <c r="D67" s="26">
        <f>D33+D45+D59</f>
        <v>320</v>
      </c>
      <c r="E67" s="26">
        <f>E33+E45+E59</f>
        <v>234.61276</v>
      </c>
      <c r="F67" s="23">
        <f t="shared" si="39"/>
        <v>2.044395297972272</v>
      </c>
      <c r="G67" s="23">
        <f t="shared" si="40"/>
        <v>74.00209844153622</v>
      </c>
      <c r="H67" s="26">
        <f>H33+H45+H59</f>
        <v>317.03528</v>
      </c>
      <c r="I67" s="26">
        <f>I33+I45+I59</f>
        <v>234.61276</v>
      </c>
      <c r="J67" s="26">
        <f aca="true" t="shared" si="51" ref="J67:AD67">J33+J45+J59</f>
        <v>263.83401</v>
      </c>
      <c r="K67" s="26">
        <f>K33+K45+K59</f>
        <v>0</v>
      </c>
      <c r="L67" s="26">
        <f t="shared" si="51"/>
        <v>389.75201000000004</v>
      </c>
      <c r="M67" s="26">
        <f>M33+M45+M59</f>
        <v>0</v>
      </c>
      <c r="N67" s="26">
        <f t="shared" si="51"/>
        <v>911.57075</v>
      </c>
      <c r="O67" s="26">
        <f>O33+O45+O59</f>
        <v>0</v>
      </c>
      <c r="P67" s="26">
        <f t="shared" si="51"/>
        <v>692.29601</v>
      </c>
      <c r="Q67" s="26">
        <f>Q33+Q45+Q59</f>
        <v>0</v>
      </c>
      <c r="R67" s="26">
        <f t="shared" si="51"/>
        <v>1308.30501</v>
      </c>
      <c r="S67" s="26">
        <f>S33+S45+S59</f>
        <v>0</v>
      </c>
      <c r="T67" s="26">
        <f t="shared" si="51"/>
        <v>2689.8329099999996</v>
      </c>
      <c r="U67" s="26">
        <f>U33+U45+U59</f>
        <v>0</v>
      </c>
      <c r="V67" s="26">
        <f t="shared" si="51"/>
        <v>3451.1011</v>
      </c>
      <c r="W67" s="26">
        <f>W33+W45+W59</f>
        <v>0</v>
      </c>
      <c r="X67" s="26">
        <f t="shared" si="51"/>
        <v>121.519</v>
      </c>
      <c r="Y67" s="26">
        <f>Y33+Y45+Y59</f>
        <v>0</v>
      </c>
      <c r="Z67" s="26">
        <f t="shared" si="51"/>
        <v>384.90400999999997</v>
      </c>
      <c r="AA67" s="26">
        <f>AA33+AA45+AA59</f>
        <v>0</v>
      </c>
      <c r="AB67" s="26">
        <f t="shared" si="51"/>
        <v>380.21601</v>
      </c>
      <c r="AC67" s="26">
        <f>AC33+AC45+AC59</f>
        <v>0</v>
      </c>
      <c r="AD67" s="26">
        <f t="shared" si="51"/>
        <v>565.5339</v>
      </c>
      <c r="AE67" s="26">
        <f>AE33+AE45+AE59</f>
        <v>0</v>
      </c>
      <c r="AF67" s="26"/>
    </row>
    <row r="68" spans="1:32" s="10" customFormat="1" ht="18.75">
      <c r="A68" s="2" t="s">
        <v>14</v>
      </c>
      <c r="B68" s="23">
        <f>H68+J68+L68+N68+P68+R68+T68+V68+X68+Z68+AB68+AD68</f>
        <v>13183.699999999999</v>
      </c>
      <c r="C68" s="26">
        <f>C34+C46</f>
        <v>42.3933</v>
      </c>
      <c r="D68" s="26">
        <f>D34+D46</f>
        <v>42.3933</v>
      </c>
      <c r="E68" s="26">
        <f>E34+E46</f>
        <v>31</v>
      </c>
      <c r="F68" s="23">
        <f t="shared" si="39"/>
        <v>0.23513884569582139</v>
      </c>
      <c r="G68" s="23">
        <f t="shared" si="40"/>
        <v>73.12476263937933</v>
      </c>
      <c r="H68" s="26">
        <f>H34+H46</f>
        <v>42.3933</v>
      </c>
      <c r="I68" s="26">
        <f>I34+I46</f>
        <v>31</v>
      </c>
      <c r="J68" s="26">
        <f aca="true" t="shared" si="52" ref="J68:AD68">J34+J46</f>
        <v>546.31692</v>
      </c>
      <c r="K68" s="26">
        <f>K34+K46</f>
        <v>0</v>
      </c>
      <c r="L68" s="26">
        <f t="shared" si="52"/>
        <v>417.77825</v>
      </c>
      <c r="M68" s="26">
        <f>M34+M46</f>
        <v>0</v>
      </c>
      <c r="N68" s="26">
        <f t="shared" si="52"/>
        <v>631.6844000000001</v>
      </c>
      <c r="O68" s="26">
        <f>O34+O46</f>
        <v>0</v>
      </c>
      <c r="P68" s="26">
        <f t="shared" si="52"/>
        <v>401.39627</v>
      </c>
      <c r="Q68" s="26">
        <f>Q34+Q46</f>
        <v>0</v>
      </c>
      <c r="R68" s="26">
        <f t="shared" si="52"/>
        <v>5410.0782899999995</v>
      </c>
      <c r="S68" s="26">
        <f>S34+S46</f>
        <v>0</v>
      </c>
      <c r="T68" s="26">
        <f t="shared" si="52"/>
        <v>3351.2646999999997</v>
      </c>
      <c r="U68" s="26">
        <f>U34+U46</f>
        <v>0</v>
      </c>
      <c r="V68" s="26">
        <f t="shared" si="52"/>
        <v>1720.94225</v>
      </c>
      <c r="W68" s="26">
        <f>W34+W46</f>
        <v>0</v>
      </c>
      <c r="X68" s="26">
        <f t="shared" si="52"/>
        <v>274.87735999999995</v>
      </c>
      <c r="Y68" s="26">
        <f>Y34+Y46</f>
        <v>0</v>
      </c>
      <c r="Z68" s="26">
        <f t="shared" si="52"/>
        <v>316.0132</v>
      </c>
      <c r="AA68" s="26">
        <f>AA34+AA46</f>
        <v>0</v>
      </c>
      <c r="AB68" s="26">
        <f t="shared" si="52"/>
        <v>37.16443</v>
      </c>
      <c r="AC68" s="26">
        <f>AC34+AC46</f>
        <v>0</v>
      </c>
      <c r="AD68" s="26">
        <f t="shared" si="52"/>
        <v>33.79063</v>
      </c>
      <c r="AE68" s="26">
        <f>AE34+AE46</f>
        <v>0</v>
      </c>
      <c r="AF68" s="26"/>
    </row>
    <row r="69" spans="1:32" s="10" customFormat="1" ht="18.75">
      <c r="A69" s="27" t="s">
        <v>31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9"/>
      <c r="AE69" s="29"/>
      <c r="AF69" s="29"/>
    </row>
    <row r="70" spans="1:32" ht="43.5" customHeight="1">
      <c r="A70" s="18" t="s">
        <v>43</v>
      </c>
      <c r="B70" s="23">
        <f>B71+B72</f>
        <v>0</v>
      </c>
      <c r="C70" s="23"/>
      <c r="D70" s="23"/>
      <c r="E70" s="23"/>
      <c r="F70" s="23" t="e">
        <f aca="true" t="shared" si="53" ref="F70:F75">E70/B70*100</f>
        <v>#DIV/0!</v>
      </c>
      <c r="G70" s="23" t="e">
        <f aca="true" t="shared" si="54" ref="G70:G75">E70/C70*100</f>
        <v>#DIV/0!</v>
      </c>
      <c r="H70" s="23">
        <f>H71+H72</f>
        <v>0</v>
      </c>
      <c r="I70" s="23"/>
      <c r="J70" s="23">
        <f>J71+J72</f>
        <v>0</v>
      </c>
      <c r="K70" s="23"/>
      <c r="L70" s="23">
        <f aca="true" t="shared" si="55" ref="L70:AD70">L71+L72</f>
        <v>0</v>
      </c>
      <c r="M70" s="23"/>
      <c r="N70" s="23">
        <f t="shared" si="55"/>
        <v>0</v>
      </c>
      <c r="O70" s="23"/>
      <c r="P70" s="23">
        <f t="shared" si="55"/>
        <v>0</v>
      </c>
      <c r="Q70" s="23"/>
      <c r="R70" s="23">
        <f t="shared" si="55"/>
        <v>0</v>
      </c>
      <c r="S70" s="23"/>
      <c r="T70" s="23">
        <f t="shared" si="55"/>
        <v>0</v>
      </c>
      <c r="U70" s="23"/>
      <c r="V70" s="23">
        <f t="shared" si="55"/>
        <v>0</v>
      </c>
      <c r="W70" s="23"/>
      <c r="X70" s="23">
        <f t="shared" si="55"/>
        <v>0</v>
      </c>
      <c r="Y70" s="23"/>
      <c r="Z70" s="23">
        <f t="shared" si="55"/>
        <v>0</v>
      </c>
      <c r="AA70" s="23"/>
      <c r="AB70" s="23">
        <f t="shared" si="55"/>
        <v>0</v>
      </c>
      <c r="AC70" s="23"/>
      <c r="AD70" s="23">
        <f t="shared" si="55"/>
        <v>0</v>
      </c>
      <c r="AE70" s="23"/>
      <c r="AF70" s="23"/>
    </row>
    <row r="71" spans="1:32" s="10" customFormat="1" ht="37.5">
      <c r="A71" s="14" t="s">
        <v>16</v>
      </c>
      <c r="B71" s="23">
        <f>SUM(H71:AD71)</f>
        <v>0</v>
      </c>
      <c r="C71" s="23"/>
      <c r="D71" s="23"/>
      <c r="E71" s="23"/>
      <c r="F71" s="23" t="e">
        <f t="shared" si="53"/>
        <v>#DIV/0!</v>
      </c>
      <c r="G71" s="23" t="e">
        <f t="shared" si="54"/>
        <v>#DIV/0!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s="10" customFormat="1" ht="18.75">
      <c r="A72" s="2" t="s">
        <v>14</v>
      </c>
      <c r="B72" s="23">
        <f>SUM(H72:AD72)</f>
        <v>0</v>
      </c>
      <c r="C72" s="23"/>
      <c r="D72" s="23"/>
      <c r="E72" s="23"/>
      <c r="F72" s="23" t="e">
        <f t="shared" si="53"/>
        <v>#DIV/0!</v>
      </c>
      <c r="G72" s="23" t="e">
        <f t="shared" si="54"/>
        <v>#DIV/0!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24.75" customHeight="1">
      <c r="A73" s="18" t="s">
        <v>44</v>
      </c>
      <c r="B73" s="23">
        <f>B74+B75</f>
        <v>0</v>
      </c>
      <c r="C73" s="23"/>
      <c r="D73" s="23"/>
      <c r="E73" s="23"/>
      <c r="F73" s="23" t="e">
        <f t="shared" si="53"/>
        <v>#DIV/0!</v>
      </c>
      <c r="G73" s="23" t="e">
        <f t="shared" si="54"/>
        <v>#DIV/0!</v>
      </c>
      <c r="H73" s="23">
        <f>H74+H75</f>
        <v>0</v>
      </c>
      <c r="I73" s="23"/>
      <c r="J73" s="23">
        <f>J74+J75</f>
        <v>0</v>
      </c>
      <c r="K73" s="23"/>
      <c r="L73" s="23">
        <f aca="true" t="shared" si="56" ref="L73:AD73">L74+L75</f>
        <v>0</v>
      </c>
      <c r="M73" s="23"/>
      <c r="N73" s="23">
        <f t="shared" si="56"/>
        <v>0</v>
      </c>
      <c r="O73" s="23"/>
      <c r="P73" s="23">
        <f t="shared" si="56"/>
        <v>0</v>
      </c>
      <c r="Q73" s="23"/>
      <c r="R73" s="23">
        <f t="shared" si="56"/>
        <v>0</v>
      </c>
      <c r="S73" s="23"/>
      <c r="T73" s="23">
        <f t="shared" si="56"/>
        <v>0</v>
      </c>
      <c r="U73" s="23"/>
      <c r="V73" s="23">
        <f t="shared" si="56"/>
        <v>0</v>
      </c>
      <c r="W73" s="23"/>
      <c r="X73" s="23">
        <f t="shared" si="56"/>
        <v>0</v>
      </c>
      <c r="Y73" s="23"/>
      <c r="Z73" s="23">
        <f t="shared" si="56"/>
        <v>0</v>
      </c>
      <c r="AA73" s="23"/>
      <c r="AB73" s="23">
        <f t="shared" si="56"/>
        <v>0</v>
      </c>
      <c r="AC73" s="23"/>
      <c r="AD73" s="23">
        <f t="shared" si="56"/>
        <v>0</v>
      </c>
      <c r="AE73" s="23"/>
      <c r="AF73" s="23"/>
    </row>
    <row r="74" spans="1:32" s="10" customFormat="1" ht="37.5">
      <c r="A74" s="14" t="s">
        <v>16</v>
      </c>
      <c r="B74" s="23">
        <f>SUM(H74:AD74)</f>
        <v>0</v>
      </c>
      <c r="C74" s="23"/>
      <c r="D74" s="23"/>
      <c r="E74" s="23"/>
      <c r="F74" s="23" t="e">
        <f t="shared" si="53"/>
        <v>#DIV/0!</v>
      </c>
      <c r="G74" s="23" t="e">
        <f t="shared" si="54"/>
        <v>#DIV/0!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s="10" customFormat="1" ht="18.75">
      <c r="A75" s="2" t="s">
        <v>14</v>
      </c>
      <c r="B75" s="23">
        <f>SUM(H75:AD75)</f>
        <v>0</v>
      </c>
      <c r="C75" s="23"/>
      <c r="D75" s="23"/>
      <c r="E75" s="23"/>
      <c r="F75" s="23" t="e">
        <f t="shared" si="53"/>
        <v>#DIV/0!</v>
      </c>
      <c r="G75" s="23" t="e">
        <f t="shared" si="54"/>
        <v>#DIV/0!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s="10" customFormat="1" ht="18.75">
      <c r="A76" s="17"/>
      <c r="B76" s="30"/>
      <c r="C76" s="30"/>
      <c r="D76" s="30"/>
      <c r="E76" s="30"/>
      <c r="F76" s="30"/>
      <c r="G76" s="3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1:43" ht="25.5" customHeight="1">
      <c r="A77" s="58" t="s">
        <v>45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12"/>
      <c r="N77" s="16"/>
      <c r="O77" s="16"/>
      <c r="P77" s="4"/>
      <c r="Q77" s="4"/>
      <c r="R77" s="4"/>
      <c r="S77" s="4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3"/>
    </row>
    <row r="78" spans="2:43" ht="12.75" customHeight="1">
      <c r="B78" s="1"/>
      <c r="C78" s="1"/>
      <c r="D78" s="1"/>
      <c r="E78" s="1"/>
      <c r="F78" s="1"/>
      <c r="G78" s="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3"/>
    </row>
    <row r="79" spans="1:43" ht="18.75" customHeight="1">
      <c r="A79" s="58" t="s">
        <v>22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12"/>
      <c r="P79" s="4"/>
      <c r="Q79" s="4"/>
      <c r="R79" s="4"/>
      <c r="S79" s="4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3"/>
    </row>
    <row r="80" spans="1:43" ht="24" customHeight="1">
      <c r="A80" s="1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4"/>
      <c r="Q80" s="4"/>
      <c r="R80" s="4"/>
      <c r="S80" s="4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3"/>
    </row>
    <row r="81" spans="1:43" ht="18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4"/>
      <c r="Q81" s="4"/>
      <c r="R81" s="4"/>
      <c r="S81" s="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3"/>
    </row>
    <row r="82" spans="1:43" ht="18" customHeight="1">
      <c r="A82" s="59" t="s">
        <v>18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35"/>
      <c r="N82" s="12"/>
      <c r="O82" s="12"/>
      <c r="P82" s="4"/>
      <c r="Q82" s="4"/>
      <c r="R82" s="4"/>
      <c r="S82" s="4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3"/>
    </row>
    <row r="83" spans="1:13" ht="21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12"/>
    </row>
    <row r="84" ht="48.75" customHeight="1"/>
    <row r="85" spans="2:7" ht="18.75">
      <c r="B85" s="12"/>
      <c r="C85" s="12"/>
      <c r="D85" s="12"/>
      <c r="E85" s="12"/>
      <c r="F85" s="12"/>
      <c r="G85" s="12"/>
    </row>
  </sheetData>
  <sheetProtection/>
  <mergeCells count="42">
    <mergeCell ref="A2:AD2"/>
    <mergeCell ref="A3:AD3"/>
    <mergeCell ref="C5:C6"/>
    <mergeCell ref="D5:D6"/>
    <mergeCell ref="A21:AF21"/>
    <mergeCell ref="A25:AF25"/>
    <mergeCell ref="E5:E6"/>
    <mergeCell ref="F5:G5"/>
    <mergeCell ref="H5:I5"/>
    <mergeCell ref="J5:K5"/>
    <mergeCell ref="A4:AD4"/>
    <mergeCell ref="A5:A6"/>
    <mergeCell ref="B5:B6"/>
    <mergeCell ref="A29:AF29"/>
    <mergeCell ref="X5:Y5"/>
    <mergeCell ref="Z5:AA5"/>
    <mergeCell ref="A8:AF8"/>
    <mergeCell ref="A9:AF9"/>
    <mergeCell ref="A83:L83"/>
    <mergeCell ref="A82:L82"/>
    <mergeCell ref="A77:L77"/>
    <mergeCell ref="A79:N79"/>
    <mergeCell ref="A13:AF13"/>
    <mergeCell ref="A17:AF17"/>
    <mergeCell ref="P5:Q5"/>
    <mergeCell ref="R5:S5"/>
    <mergeCell ref="T5:U5"/>
    <mergeCell ref="V5:W5"/>
    <mergeCell ref="L5:M5"/>
    <mergeCell ref="N5:O5"/>
    <mergeCell ref="AB5:AC5"/>
    <mergeCell ref="AD5:AE5"/>
    <mergeCell ref="A39:AF39"/>
    <mergeCell ref="A40:AF40"/>
    <mergeCell ref="A51:AF51"/>
    <mergeCell ref="A52:AF52"/>
    <mergeCell ref="A55:AF55"/>
    <mergeCell ref="AF5:AF6"/>
    <mergeCell ref="AF15:AF16"/>
    <mergeCell ref="AF23:AF24"/>
    <mergeCell ref="AF27:AF28"/>
    <mergeCell ref="AF42:AF43"/>
  </mergeCells>
  <printOptions horizontalCentered="1"/>
  <pageMargins left="0.1968503937007874" right="0.1968503937007874" top="0.3937007874015748" bottom="0.1968503937007874" header="0" footer="0"/>
  <pageSetup firstPageNumber="22" useFirstPageNumber="1" fitToHeight="0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Мартынова Снежана Владимировна</cp:lastModifiedBy>
  <cp:lastPrinted>2022-02-09T11:27:18Z</cp:lastPrinted>
  <dcterms:created xsi:type="dcterms:W3CDTF">1996-10-08T23:32:33Z</dcterms:created>
  <dcterms:modified xsi:type="dcterms:W3CDTF">2022-03-25T07:04:43Z</dcterms:modified>
  <cp:category/>
  <cp:version/>
  <cp:contentType/>
  <cp:contentStatus/>
</cp:coreProperties>
</file>