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nikEN\Desktop\"/>
    </mc:Choice>
  </mc:AlternateContent>
  <bookViews>
    <workbookView xWindow="0" yWindow="0" windowWidth="28770" windowHeight="11670"/>
  </bookViews>
  <sheets>
    <sheet name="май" sheetId="2" r:id="rId1"/>
  </sheets>
  <definedNames>
    <definedName name="Z_EA46B61D_849C_4795_A4FF_F8F1740022EB_.wvu.Cols" localSheetId="0" hidden="1">май!$AJ:$AN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 l="1"/>
  <c r="E25" i="2"/>
  <c r="G42" i="2" l="1"/>
  <c r="R11" i="2" l="1"/>
  <c r="G10" i="2"/>
  <c r="D11" i="2"/>
  <c r="D10" i="2"/>
  <c r="G54" i="2" l="1"/>
  <c r="F42" i="2"/>
  <c r="F29" i="2"/>
  <c r="F25" i="2"/>
  <c r="G21" i="2"/>
  <c r="G17" i="2"/>
  <c r="N11" i="2" l="1"/>
  <c r="F10" i="2"/>
  <c r="K10" i="2"/>
  <c r="E10" i="2"/>
  <c r="E15" i="2"/>
  <c r="E54" i="2"/>
  <c r="F49" i="2" l="1"/>
  <c r="X48" i="2"/>
  <c r="D49" i="2" l="1"/>
  <c r="E49" i="2"/>
  <c r="E14" i="2" l="1"/>
  <c r="X37" i="2"/>
  <c r="F37" i="2"/>
  <c r="E17" i="2"/>
  <c r="E26" i="2"/>
  <c r="D26" i="2"/>
  <c r="E21" i="2"/>
  <c r="E50" i="2"/>
  <c r="E19" i="2"/>
  <c r="G53" i="2"/>
  <c r="E34" i="2"/>
  <c r="E35" i="2"/>
  <c r="E33" i="2"/>
  <c r="F26" i="2"/>
  <c r="Q27" i="2" l="1"/>
  <c r="F54" i="2" l="1"/>
  <c r="F53" i="2" s="1"/>
  <c r="D54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E53" i="2"/>
  <c r="D53" i="2"/>
  <c r="G50" i="2"/>
  <c r="F50" i="2"/>
  <c r="F48" i="2" s="1"/>
  <c r="I50" i="2"/>
  <c r="G49" i="2"/>
  <c r="E48" i="2"/>
  <c r="AG48" i="2"/>
  <c r="AF48" i="2"/>
  <c r="AF10" i="2" s="1"/>
  <c r="AD48" i="2"/>
  <c r="AD10" i="2" s="1"/>
  <c r="AD8" i="2" s="1"/>
  <c r="AC48" i="2"/>
  <c r="AC10" i="2" s="1"/>
  <c r="AC8" i="2" s="1"/>
  <c r="AB48" i="2"/>
  <c r="AB10" i="2" s="1"/>
  <c r="AA48" i="2"/>
  <c r="Z48" i="2"/>
  <c r="Y48" i="2"/>
  <c r="W48" i="2"/>
  <c r="V48" i="2"/>
  <c r="V10" i="2" s="1"/>
  <c r="V8" i="2" s="1"/>
  <c r="U48" i="2"/>
  <c r="U10" i="2" s="1"/>
  <c r="T48" i="2"/>
  <c r="T10" i="2" s="1"/>
  <c r="S48" i="2"/>
  <c r="S10" i="2" s="1"/>
  <c r="R48" i="2"/>
  <c r="Q48" i="2"/>
  <c r="Q10" i="2" s="1"/>
  <c r="P48" i="2"/>
  <c r="O48" i="2"/>
  <c r="O10" i="2" s="1"/>
  <c r="N48" i="2"/>
  <c r="N10" i="2" s="1"/>
  <c r="N8" i="2" s="1"/>
  <c r="M48" i="2"/>
  <c r="M10" i="2" s="1"/>
  <c r="M8" i="2" s="1"/>
  <c r="L48" i="2"/>
  <c r="L10" i="2" s="1"/>
  <c r="K48" i="2"/>
  <c r="J48" i="2"/>
  <c r="J10" i="2" s="1"/>
  <c r="D48" i="2"/>
  <c r="I47" i="2"/>
  <c r="H47" i="2"/>
  <c r="G47" i="2"/>
  <c r="F47" i="2"/>
  <c r="E47" i="2"/>
  <c r="G46" i="2"/>
  <c r="F46" i="2"/>
  <c r="E46" i="2"/>
  <c r="G45" i="2"/>
  <c r="G43" i="2" s="1"/>
  <c r="F45" i="2"/>
  <c r="F43" i="2" s="1"/>
  <c r="E45" i="2"/>
  <c r="I45" i="2" s="1"/>
  <c r="G44" i="2"/>
  <c r="F44" i="2"/>
  <c r="E44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E43" i="2"/>
  <c r="D43" i="2"/>
  <c r="H42" i="2"/>
  <c r="F41" i="2"/>
  <c r="E42" i="2"/>
  <c r="I42" i="2" s="1"/>
  <c r="AG41" i="2"/>
  <c r="AG11" i="2" s="1"/>
  <c r="AF41" i="2"/>
  <c r="AE41" i="2"/>
  <c r="AD41" i="2"/>
  <c r="AC41" i="2"/>
  <c r="AB41" i="2"/>
  <c r="AA41" i="2"/>
  <c r="Z41" i="2"/>
  <c r="Y41" i="2"/>
  <c r="Y11" i="2" s="1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J11" i="2" s="1"/>
  <c r="G41" i="2"/>
  <c r="H41" i="2" s="1"/>
  <c r="D41" i="2"/>
  <c r="G40" i="2"/>
  <c r="G37" i="2" s="1"/>
  <c r="F40" i="2"/>
  <c r="E40" i="2"/>
  <c r="AG37" i="2"/>
  <c r="AF37" i="2"/>
  <c r="AE37" i="2"/>
  <c r="AD37" i="2"/>
  <c r="AC37" i="2"/>
  <c r="AB37" i="2"/>
  <c r="AA37" i="2"/>
  <c r="Z37" i="2"/>
  <c r="Z11" i="2" s="1"/>
  <c r="Y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E37" i="2"/>
  <c r="D37" i="2"/>
  <c r="I35" i="2"/>
  <c r="H35" i="2"/>
  <c r="G35" i="2"/>
  <c r="F35" i="2"/>
  <c r="G34" i="2"/>
  <c r="H34" i="2" s="1"/>
  <c r="F34" i="2"/>
  <c r="G33" i="2"/>
  <c r="H33" i="2" s="1"/>
  <c r="F33" i="2"/>
  <c r="I33" i="2"/>
  <c r="I32" i="2"/>
  <c r="H32" i="2"/>
  <c r="G32" i="2"/>
  <c r="F32" i="2"/>
  <c r="E32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F31" i="2"/>
  <c r="E31" i="2"/>
  <c r="D31" i="2"/>
  <c r="G30" i="2"/>
  <c r="F30" i="2"/>
  <c r="E30" i="2"/>
  <c r="I30" i="2" s="1"/>
  <c r="H29" i="2"/>
  <c r="G29" i="2"/>
  <c r="I29" i="2" s="1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P27" i="2"/>
  <c r="O27" i="2"/>
  <c r="N27" i="2"/>
  <c r="M27" i="2"/>
  <c r="L27" i="2"/>
  <c r="K27" i="2"/>
  <c r="J27" i="2"/>
  <c r="E27" i="2"/>
  <c r="D27" i="2"/>
  <c r="G26" i="2"/>
  <c r="H26" i="2" s="1"/>
  <c r="I26" i="2"/>
  <c r="G25" i="2"/>
  <c r="AG24" i="2"/>
  <c r="AF24" i="2"/>
  <c r="AF11" i="2" s="1"/>
  <c r="AE24" i="2"/>
  <c r="AE11" i="2" s="1"/>
  <c r="AE8" i="2" s="1"/>
  <c r="AD24" i="2"/>
  <c r="AD11" i="2" s="1"/>
  <c r="AC24" i="2"/>
  <c r="AB24" i="2"/>
  <c r="AA24" i="2"/>
  <c r="Z24" i="2"/>
  <c r="Y24" i="2"/>
  <c r="X24" i="2"/>
  <c r="X11" i="2" s="1"/>
  <c r="W24" i="2"/>
  <c r="W11" i="2" s="1"/>
  <c r="W8" i="2" s="1"/>
  <c r="V24" i="2"/>
  <c r="V11" i="2" s="1"/>
  <c r="U24" i="2"/>
  <c r="T24" i="2"/>
  <c r="S24" i="2"/>
  <c r="R24" i="2"/>
  <c r="Q24" i="2"/>
  <c r="P24" i="2"/>
  <c r="P11" i="2" s="1"/>
  <c r="O24" i="2"/>
  <c r="O11" i="2" s="1"/>
  <c r="N24" i="2"/>
  <c r="M24" i="2"/>
  <c r="L24" i="2"/>
  <c r="K24" i="2"/>
  <c r="J24" i="2"/>
  <c r="E24" i="2"/>
  <c r="E11" i="2" s="1"/>
  <c r="D24" i="2"/>
  <c r="G23" i="2"/>
  <c r="H23" i="2" s="1"/>
  <c r="F23" i="2"/>
  <c r="F22" i="2" s="1"/>
  <c r="F9" i="2" s="1"/>
  <c r="E23" i="2"/>
  <c r="I23" i="2" s="1"/>
  <c r="D23" i="2"/>
  <c r="D22" i="2" s="1"/>
  <c r="AG22" i="2"/>
  <c r="AF22" i="2"/>
  <c r="AE22" i="2"/>
  <c r="AD22" i="2"/>
  <c r="AC22" i="2"/>
  <c r="AB22" i="2"/>
  <c r="AB9" i="2" s="1"/>
  <c r="AB8" i="2" s="1"/>
  <c r="AA22" i="2"/>
  <c r="AA9" i="2" s="1"/>
  <c r="AA8" i="2" s="1"/>
  <c r="Z22" i="2"/>
  <c r="Z9" i="2" s="1"/>
  <c r="Y22" i="2"/>
  <c r="X22" i="2"/>
  <c r="W22" i="2"/>
  <c r="V22" i="2"/>
  <c r="U22" i="2"/>
  <c r="T22" i="2"/>
  <c r="T9" i="2" s="1"/>
  <c r="S22" i="2"/>
  <c r="S9" i="2" s="1"/>
  <c r="R22" i="2"/>
  <c r="R9" i="2" s="1"/>
  <c r="Q22" i="2"/>
  <c r="P22" i="2"/>
  <c r="O22" i="2"/>
  <c r="N22" i="2"/>
  <c r="M22" i="2"/>
  <c r="L22" i="2"/>
  <c r="L9" i="2" s="1"/>
  <c r="L8" i="2" s="1"/>
  <c r="K22" i="2"/>
  <c r="K9" i="2" s="1"/>
  <c r="J22" i="2"/>
  <c r="J9" i="2" s="1"/>
  <c r="G22" i="2"/>
  <c r="H21" i="2"/>
  <c r="F21" i="2"/>
  <c r="G20" i="2"/>
  <c r="I20" i="2" s="1"/>
  <c r="E20" i="2"/>
  <c r="D20" i="2"/>
  <c r="G19" i="2"/>
  <c r="F19" i="2" s="1"/>
  <c r="E18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6" i="2"/>
  <c r="I15" i="2"/>
  <c r="G15" i="2"/>
  <c r="F15" i="2" s="1"/>
  <c r="H15" i="2"/>
  <c r="H14" i="2"/>
  <c r="G14" i="2"/>
  <c r="F14" i="2" s="1"/>
  <c r="D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3" i="2"/>
  <c r="E13" i="2"/>
  <c r="AC11" i="2"/>
  <c r="AB11" i="2"/>
  <c r="AA11" i="2"/>
  <c r="T11" i="2"/>
  <c r="M11" i="2"/>
  <c r="L11" i="2"/>
  <c r="K11" i="2"/>
  <c r="AG10" i="2"/>
  <c r="AE10" i="2"/>
  <c r="AA10" i="2"/>
  <c r="Z10" i="2"/>
  <c r="Y10" i="2"/>
  <c r="X10" i="2"/>
  <c r="W10" i="2"/>
  <c r="R10" i="2"/>
  <c r="P10" i="2"/>
  <c r="AG9" i="2"/>
  <c r="AG8" i="2" s="1"/>
  <c r="AF9" i="2"/>
  <c r="AE9" i="2"/>
  <c r="AD9" i="2"/>
  <c r="AC9" i="2"/>
  <c r="Y9" i="2"/>
  <c r="Y8" i="2" s="1"/>
  <c r="X9" i="2"/>
  <c r="X8" i="2" s="1"/>
  <c r="W9" i="2"/>
  <c r="V9" i="2"/>
  <c r="U9" i="2"/>
  <c r="Q9" i="2"/>
  <c r="P9" i="2"/>
  <c r="O9" i="2"/>
  <c r="N9" i="2"/>
  <c r="M9" i="2"/>
  <c r="G9" i="2"/>
  <c r="H30" i="2" l="1"/>
  <c r="G27" i="2"/>
  <c r="F27" i="2" s="1"/>
  <c r="U11" i="2"/>
  <c r="H25" i="2"/>
  <c r="G24" i="2"/>
  <c r="U8" i="2"/>
  <c r="G48" i="2"/>
  <c r="H10" i="2" s="1"/>
  <c r="S11" i="2"/>
  <c r="F17" i="2"/>
  <c r="F16" i="2" s="1"/>
  <c r="Z8" i="2"/>
  <c r="P8" i="2"/>
  <c r="O8" i="2"/>
  <c r="H49" i="2"/>
  <c r="K8" i="2"/>
  <c r="I49" i="2"/>
  <c r="I48" i="2" s="1"/>
  <c r="I46" i="2" s="1"/>
  <c r="I44" i="2" s="1"/>
  <c r="J8" i="2"/>
  <c r="R8" i="2"/>
  <c r="AF8" i="2"/>
  <c r="T8" i="2"/>
  <c r="H19" i="2"/>
  <c r="I19" i="2"/>
  <c r="I25" i="2"/>
  <c r="F20" i="2"/>
  <c r="F18" i="2" s="1"/>
  <c r="G18" i="2"/>
  <c r="I18" i="2" s="1"/>
  <c r="Q11" i="2"/>
  <c r="Q8" i="2" s="1"/>
  <c r="I14" i="2"/>
  <c r="I27" i="2"/>
  <c r="H27" i="2"/>
  <c r="F13" i="2"/>
  <c r="H22" i="2"/>
  <c r="H9" i="2" s="1"/>
  <c r="D9" i="2"/>
  <c r="G31" i="2"/>
  <c r="H40" i="2"/>
  <c r="H37" i="2" s="1"/>
  <c r="I40" i="2"/>
  <c r="I37" i="2" s="1"/>
  <c r="H43" i="2"/>
  <c r="I54" i="2"/>
  <c r="D18" i="2"/>
  <c r="H20" i="2"/>
  <c r="E22" i="2"/>
  <c r="I24" i="2"/>
  <c r="H17" i="2"/>
  <c r="H54" i="2"/>
  <c r="I13" i="2"/>
  <c r="G16" i="2"/>
  <c r="I17" i="2"/>
  <c r="I34" i="2"/>
  <c r="E41" i="2"/>
  <c r="H45" i="2"/>
  <c r="I21" i="2"/>
  <c r="D13" i="2"/>
  <c r="H13" i="2" s="1"/>
  <c r="H50" i="2"/>
  <c r="S8" i="2" l="1"/>
  <c r="G11" i="2"/>
  <c r="H24" i="2"/>
  <c r="F24" i="2"/>
  <c r="H48" i="2"/>
  <c r="I10" i="2" s="1"/>
  <c r="D8" i="2"/>
  <c r="H18" i="2"/>
  <c r="I16" i="2"/>
  <c r="H16" i="2"/>
  <c r="I41" i="2"/>
  <c r="H31" i="2"/>
  <c r="I31" i="2"/>
  <c r="I53" i="2"/>
  <c r="H53" i="2"/>
  <c r="I22" i="2"/>
  <c r="I9" i="2" s="1"/>
  <c r="E9" i="2"/>
  <c r="H46" i="2" l="1"/>
  <c r="H44" i="2" s="1"/>
  <c r="F11" i="2"/>
  <c r="F8" i="2" s="1"/>
  <c r="G8" i="2"/>
  <c r="H11" i="2"/>
  <c r="I11" i="2"/>
  <c r="I8" i="2" s="1"/>
  <c r="E8" i="2"/>
  <c r="H8" i="2" l="1"/>
</calcChain>
</file>

<file path=xl/comments1.xml><?xml version="1.0" encoding="utf-8"?>
<comments xmlns="http://schemas.openxmlformats.org/spreadsheetml/2006/main">
  <authors>
    <author>Цёвка Елена Александровна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42173,60 - ас бюджет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16694,68 - ас бюджет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14 421,81 - ас бюджет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13 661,60 - ас бюджет 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3 629,89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2 576,88 - ас бюджет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28479,70 - ас бюджет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13 064,79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11 844,93 - ас бюджет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650,6 - ас бюджет 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494,3 - ас бюджет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2,403 - ас бюджет.
Необходимо уточнить формулу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1827,67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701,13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значение.
должно быть равно кассе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формулу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7835,80 - ас бюджет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7835,80- ас бюджет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150,40 - ас бюджет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10,85 - ас бюджет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144,68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10,976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4141,863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2607,05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2581,963</t>
        </r>
      </text>
    </comment>
  </commentList>
</comments>
</file>

<file path=xl/sharedStrings.xml><?xml version="1.0" encoding="utf-8"?>
<sst xmlns="http://schemas.openxmlformats.org/spreadsheetml/2006/main" count="132" uniqueCount="90">
  <si>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</si>
  <si>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</si>
  <si>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</si>
  <si>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</si>
  <si>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</si>
  <si>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</si>
  <si>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</si>
  <si>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</si>
  <si>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</si>
  <si>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</si>
  <si>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</si>
  <si>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</si>
  <si>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</si>
  <si>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</si>
  <si>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</si>
  <si>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</si>
  <si>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</si>
  <si>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</si>
  <si>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</si>
  <si>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</si>
  <si>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</si>
  <si>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</si>
  <si>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</si>
  <si>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</si>
  <si>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</si>
  <si>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</si>
  <si>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</si>
  <si>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</si>
  <si>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</si>
  <si>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</si>
  <si>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</si>
  <si>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</si>
  <si>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</si>
  <si>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</si>
  <si>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 xml:space="preserve"> 1.2.</t>
  </si>
  <si>
    <t>1.3.</t>
  </si>
  <si>
    <t>1.4.</t>
  </si>
  <si>
    <t>1.5.</t>
  </si>
  <si>
    <t>1.6.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</si>
  <si>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</si>
  <si>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</si>
  <si>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</si>
  <si>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2.2.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</si>
  <si>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</si>
  <si>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</si>
  <si>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</si>
  <si>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</si>
  <si>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</si>
  <si>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</si>
  <si>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</si>
  <si>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</si>
  <si>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</si>
  <si>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</si>
  <si>
    <t>бюджет ХМАО - Югры (УОДОМС)</t>
  </si>
  <si>
    <t>Бюджет ХМАО - Югры (МКУ "УОДОМС")</t>
  </si>
  <si>
    <t>Неисполнение по заработной плате и начислениям по оплате труда (предоставление листов временной нетрудоспособности, выплаты денежного поощрения по результатам работы за год за фактически отработанное время, произведена частичная досрочная оплата страховых взносов с зарплаты за декабрь 2025г). Неисполнение по командировочным расходам образовалось в связи с переносом проведения мероприятия.</t>
  </si>
  <si>
    <t>СОШ 10 -16 тыс. руб. на приобретение светоотражающих элементов. СОШ 7 - 17 тыс. руб. на  приобретение светоотражающих элементов. СОШ 6 -45 тыс. руб. на  на на приобретение светоотражающих элементов и электросамокатов для участия в конкурсе "Бесопасное колесо". СОШ5 - 16 тыс. руб. на приобретение светоотражающих элементов. СОШ 3- 16 тыс. руб. на приобретение светоотражающих элементов. СОШ 1 -16 тыс. руб. на приобретение светоотражающих элементов. МАДОУ "СКАЗКА"- 60 тыс. руб. на приобретение учебно-игрового оборудования.</t>
  </si>
  <si>
    <t xml:space="preserve">АО Газпром энергосбыт МК ЭС1902000064/26 от 01.01.2026 года, оказание услуг по поставке электрической энергии (камеры ИТКБ, камеры Одиссей, здание МКУ "ЕДДС").
Идентификационный код закупки: 
25 38608041012860801001 0033 001 3512 247
ООО РЭ-СТРОЙ МК № 01873000137250002520001 от 29.12.2025 года, 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Когалыма.
Идентификационный код закупки: 25386080410128608010010030  
ПАО Ростелеком МК № 01873000137250002500001 от 29.12.2025года, на оказание услуг связи.
Идентификационный код закупки:
253860804101286080100100290026190244
АО Газпром энергосбыт МК ЭС1902000064/25 от 13.12.2024 года, оказание услуг по поставке электрической энергии (камеры ИТКБ, камеры Одиссей, здание МКУ "ЕДДС").
Идентификационный код закупки: 
24 38608041012860801001 0037 001 3512247
ООО Югра-Сервис МК № 01873000137240002430001 от 25.10.2024года
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 Идентификационный код закупки: 243860804101286080100100360018020244
ПАО Ростелеком МК №01873000137240001380001 от 08.07.2004 года
на оказание услуг связи по предоставлению каналов связи 
Идентификационный код закупки 243860804101286080100100350016190244
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</si>
  <si>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 (ЕДДС)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</si>
  <si>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 (ОМВвсООПиБ)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</si>
  <si>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 (ОМВвсООПиБ)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</si>
  <si>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 (Юридическое управление)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</si>
  <si>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 (ОМВвсООПиБ) (УО)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</si>
  <si>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 (УО) (АРТ-Праздник)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</si>
  <si>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 (УО)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</si>
  <si>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 (ОМВвсООПиБ)</t>
  </si>
  <si>
    <t xml:space="preserve"> "Профилактика правонарушений и обеспечение отдельных прав граждан в городе Когалыме" 2026</t>
  </si>
  <si>
    <t>Бюджет ХМАО - Югры (ОДМКДН)</t>
  </si>
  <si>
    <t xml:space="preserve">Всего </t>
  </si>
  <si>
    <t>бюджет города Когалыма 
(МБУ "ЦБС")</t>
  </si>
  <si>
    <t>бюджет города Когалыма 
(МАУ "МКЦ Феникс")</t>
  </si>
  <si>
    <t>бюджет города Когалыма
(УО)</t>
  </si>
  <si>
    <t>бюджет города Когалыма 
(МАУ ДО "СШ "ДС")</t>
  </si>
  <si>
    <t>бюджет города Когалыма (ОМВвсООПиБ)</t>
  </si>
  <si>
    <t>бюджет города Когалыма (УО)</t>
  </si>
  <si>
    <t>бюджет города Когалыма 
(МКУ "УКСи ЖКК г.Когалыма")</t>
  </si>
  <si>
    <t>бюджет города Когалыма 
("МКЦ "Феникс")</t>
  </si>
  <si>
    <t>бюджет города Когалыма (МАУ ДО "СШ "ДС")</t>
  </si>
  <si>
    <t>бюджет города Когалыма 
(КДК "Арт - Праздник")</t>
  </si>
  <si>
    <t>бюджет города Когалыма 
(АРТ-Праздник "Азбука дорог")</t>
  </si>
  <si>
    <t>бюджет города Когалыма 
(УО "Безопасное колесо")</t>
  </si>
  <si>
    <t>бюджет города Когалыма 
(УО конкурсы "Государство.Право.Я", "Юный помощник полиции", "День правовой помощи детям")</t>
  </si>
  <si>
    <t>бюджет города Когалыма (ОМВвсООП и Б (Видеоролики по мошеничеству))</t>
  </si>
  <si>
    <t xml:space="preserve">Февраль: неисполненно плановых ассигнований в сумме 20,00 т.р. Договор на поставку силиконовых браслетов заключен, оплата будет проводиться после постаки товара.  Март: неисполненно плановых ассигнований в сумме 15,67 т.р. Поиск поставщика на продукты питания и на туристический рюкзак </t>
  </si>
  <si>
    <t xml:space="preserve">Остаток плановых ассигнований на 01.06.2026г. составляет 47998,92 руб., в т.ч.:
 - фактические расходы на услуги связи (м/г,  отправка телеграмм, почтовые услуги) cложились меньше, чем было запланировано.
</t>
  </si>
  <si>
    <t xml:space="preserve">Отклонение 16,791 тыс. руб. - договор № А1 от 02.02.2026г. с ООО "Локаторная техника" на поставку шести металлодетекторов арочного типа с АКБ заключен по итогам закупочных процедур.  </t>
  </si>
  <si>
    <t>Заключены договоры с ООО "Мастерская радости" на поставку костюмов №18 от 31.03.2026 на сумму 70000,0 руб., №19 от 01.04.2026 на сумму 95000,0 руб. оплата костюмов осуществляется после поставки товаров. Мероприятие планируется провести 04.06.2026г. в ДК "Сибирь".</t>
  </si>
  <si>
    <t xml:space="preserve">Февраль: неисполненно плановых ассигнований в сумме 2 238,80т.р. Договор  на поставку оборудования(металлодетектор) в заключен, оплата будет проводиться после постаки товара.Март: неисполненные плановые ассигнования в сумме 22,39 млн р. Экономия средств в связи с проведением катировки и с поиском  наиболее выгодного предложения.. </t>
  </si>
  <si>
    <t>1. Договор №0187300013726000095 от 12.05.2026 г. на выполнение работ по монтажу системы видеонаблюдения на объекте "Зона отдыха по улице Сибирская в городе Когалыме"
- срок выполнения работ 07.09.2026;
- цена договора 1 057,35 тыс.руб.;</t>
  </si>
  <si>
    <t>Денежные средства в июне не запланированны. Денежные средства в сумме 109,0 тыс.рублей запланированны в мае на приобритение нваградной атрибутики будут освоены в июле. (ИП Иванова Е.В. Договор №26ДС-93 от 24.06.2026г.).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</si>
</sst>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11" fillId="0" borderId="0" xfId="1" applyFont="1" applyFill="1" applyProtection="1"/>
    <xf numFmtId="0" fontId="11" fillId="0" borderId="0" xfId="1" applyFont="1" applyProtection="1"/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5" fillId="0" borderId="9" xfId="1" applyFont="1" applyFill="1" applyBorder="1" applyAlignment="1" applyProtection="1">
      <alignment horizontal="justify" vertical="center" wrapText="1"/>
    </xf>
    <xf numFmtId="166" fontId="13" fillId="0" borderId="0" xfId="1" applyNumberFormat="1" applyFont="1" applyFill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8" xfId="1" applyFont="1" applyFill="1" applyBorder="1" applyAlignment="1" applyProtection="1">
      <alignment horizontal="left" vertical="top" wrapText="1"/>
    </xf>
    <xf numFmtId="166" fontId="17" fillId="0" borderId="11" xfId="1" applyNumberFormat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 applyProtection="1">
      <alignment vertical="center"/>
    </xf>
    <xf numFmtId="0" fontId="19" fillId="0" borderId="9" xfId="1" applyFont="1" applyFill="1" applyBorder="1" applyAlignment="1" applyProtection="1">
      <alignment horizontal="center" vertical="center"/>
    </xf>
    <xf numFmtId="0" fontId="20" fillId="0" borderId="10" xfId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3" fillId="6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vertical="center" wrapText="1"/>
    </xf>
    <xf numFmtId="0" fontId="15" fillId="0" borderId="2" xfId="1" applyFont="1" applyFill="1" applyBorder="1" applyAlignment="1" applyProtection="1">
      <alignment horizontal="left" vertical="top" wrapText="1"/>
    </xf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9" xfId="1" applyFont="1" applyFill="1" applyBorder="1" applyAlignment="1" applyProtection="1">
      <alignment horizontal="left" vertical="center" wrapText="1"/>
    </xf>
    <xf numFmtId="166" fontId="8" fillId="11" borderId="9" xfId="1" applyNumberFormat="1" applyFont="1" applyFill="1" applyBorder="1" applyAlignment="1" applyProtection="1">
      <alignment horizontal="center" vertical="center"/>
    </xf>
    <xf numFmtId="166" fontId="8" fillId="11" borderId="9" xfId="1" applyNumberFormat="1" applyFont="1" applyFill="1" applyBorder="1" applyAlignment="1" applyProtection="1">
      <alignment horizontal="center" vertical="center"/>
      <protection locked="0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8" xfId="1" applyFont="1" applyFill="1" applyBorder="1" applyAlignment="1" applyProtection="1">
      <alignment horizontal="left" vertical="center" wrapText="1"/>
    </xf>
    <xf numFmtId="166" fontId="8" fillId="11" borderId="8" xfId="1" applyNumberFormat="1" applyFont="1" applyFill="1" applyBorder="1" applyAlignment="1" applyProtection="1">
      <alignment horizontal="center" vertical="center"/>
    </xf>
    <xf numFmtId="166" fontId="8" fillId="11" borderId="8" xfId="1" applyNumberFormat="1" applyFont="1" applyFill="1" applyBorder="1" applyAlignment="1" applyProtection="1">
      <alignment horizontal="center" vertical="center"/>
      <protection locked="0"/>
    </xf>
    <xf numFmtId="0" fontId="9" fillId="3" borderId="9" xfId="1" applyFont="1" applyFill="1" applyBorder="1" applyAlignment="1" applyProtection="1">
      <alignment horizontal="left" vertical="center" wrapText="1"/>
    </xf>
    <xf numFmtId="166" fontId="9" fillId="3" borderId="9" xfId="1" applyNumberFormat="1" applyFont="1" applyFill="1" applyBorder="1" applyAlignment="1" applyProtection="1">
      <alignment horizontal="center" vertical="center"/>
    </xf>
    <xf numFmtId="166" fontId="9" fillId="3" borderId="9" xfId="1" applyNumberFormat="1" applyFont="1" applyFill="1" applyBorder="1" applyAlignment="1" applyProtection="1">
      <alignment horizontal="center" vertical="center"/>
      <protection locked="0"/>
    </xf>
    <xf numFmtId="0" fontId="9" fillId="11" borderId="9" xfId="1" applyFont="1" applyFill="1" applyBorder="1" applyAlignment="1" applyProtection="1">
      <alignment horizontal="left" vertical="center" wrapText="1"/>
    </xf>
    <xf numFmtId="166" fontId="9" fillId="11" borderId="9" xfId="1" applyNumberFormat="1" applyFont="1" applyFill="1" applyBorder="1" applyAlignment="1" applyProtection="1">
      <alignment horizontal="center" vertical="center"/>
    </xf>
    <xf numFmtId="166" fontId="9" fillId="11" borderId="9" xfId="1" applyNumberFormat="1" applyFont="1" applyFill="1" applyBorder="1" applyAlignment="1" applyProtection="1">
      <alignment horizontal="center" vertical="center"/>
      <protection locked="0"/>
    </xf>
    <xf numFmtId="0" fontId="14" fillId="12" borderId="9" xfId="1" applyFont="1" applyFill="1" applyBorder="1" applyAlignment="1" applyProtection="1">
      <alignment horizontal="left" vertical="center" wrapText="1"/>
    </xf>
    <xf numFmtId="166" fontId="8" fillId="12" borderId="9" xfId="1" applyNumberFormat="1" applyFont="1" applyFill="1" applyBorder="1" applyAlignment="1" applyProtection="1">
      <alignment horizontal="center" vertical="center"/>
    </xf>
    <xf numFmtId="166" fontId="20" fillId="11" borderId="9" xfId="1" applyNumberFormat="1" applyFont="1" applyFill="1" applyBorder="1" applyAlignment="1" applyProtection="1">
      <alignment horizontal="center" vertical="center"/>
    </xf>
    <xf numFmtId="166" fontId="20" fillId="3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20" fillId="11" borderId="8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3" fillId="11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justify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0" fontId="14" fillId="0" borderId="9" xfId="1" applyFont="1" applyFill="1" applyBorder="1" applyAlignment="1" applyProtection="1">
      <alignment horizontal="left" vertical="top" wrapText="1"/>
    </xf>
    <xf numFmtId="0" fontId="14" fillId="0" borderId="8" xfId="1" applyFont="1" applyFill="1" applyBorder="1" applyAlignment="1" applyProtection="1">
      <alignment horizontal="left" vertical="top" wrapText="1"/>
    </xf>
    <xf numFmtId="0" fontId="14" fillId="0" borderId="9" xfId="1" applyFont="1" applyFill="1" applyBorder="1" applyAlignment="1" applyProtection="1">
      <alignment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22" fillId="0" borderId="2" xfId="1" applyFont="1" applyFill="1" applyBorder="1" applyAlignment="1" applyProtection="1">
      <alignment horizontal="justify" vertical="center" wrapText="1"/>
    </xf>
    <xf numFmtId="0" fontId="23" fillId="0" borderId="8" xfId="0" applyFont="1" applyBorder="1" applyAlignment="1">
      <alignment horizontal="justify" vertical="center" wrapText="1"/>
    </xf>
    <xf numFmtId="0" fontId="12" fillId="0" borderId="5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5" fillId="0" borderId="2" xfId="1" applyFont="1" applyFill="1" applyBorder="1" applyAlignment="1" applyProtection="1">
      <alignment horizontal="justify" vertical="center" wrapText="1"/>
    </xf>
    <xf numFmtId="0" fontId="0" fillId="0" borderId="5" xfId="0" applyBorder="1" applyAlignment="1">
      <alignment vertical="center" wrapText="1"/>
    </xf>
    <xf numFmtId="166" fontId="8" fillId="11" borderId="2" xfId="1" applyNumberFormat="1" applyFont="1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vertical="center" wrapText="1"/>
    </xf>
    <xf numFmtId="0" fontId="8" fillId="11" borderId="2" xfId="1" applyFont="1" applyFill="1" applyBorder="1" applyAlignment="1" applyProtection="1">
      <alignment horizontal="left" vertical="center" wrapText="1"/>
    </xf>
    <xf numFmtId="0" fontId="0" fillId="11" borderId="8" xfId="0" applyFill="1" applyBorder="1" applyAlignment="1">
      <alignment horizontal="left" vertical="center" wrapText="1"/>
    </xf>
    <xf numFmtId="166" fontId="8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 wrapText="1"/>
    </xf>
    <xf numFmtId="166" fontId="8" fillId="11" borderId="5" xfId="1" applyNumberFormat="1" applyFont="1" applyFill="1" applyBorder="1" applyAlignment="1" applyProtection="1">
      <alignment horizontal="center" vertical="center"/>
      <protection locked="0"/>
    </xf>
    <xf numFmtId="166" fontId="20" fillId="11" borderId="5" xfId="1" applyNumberFormat="1" applyFont="1" applyFill="1" applyBorder="1" applyAlignment="1" applyProtection="1">
      <alignment horizontal="center" vertical="center"/>
    </xf>
    <xf numFmtId="166" fontId="8" fillId="11" borderId="5" xfId="1" applyNumberFormat="1" applyFont="1" applyFill="1" applyBorder="1" applyAlignment="1" applyProtection="1">
      <alignment horizontal="center" vertical="center"/>
    </xf>
    <xf numFmtId="0" fontId="12" fillId="0" borderId="9" xfId="1" applyFont="1" applyFill="1" applyBorder="1" applyAlignment="1" applyProtection="1">
      <alignment horizontal="center" vertical="center"/>
    </xf>
    <xf numFmtId="0" fontId="8" fillId="0" borderId="9" xfId="1" applyFont="1" applyFill="1" applyBorder="1" applyAlignment="1" applyProtection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8" fillId="11" borderId="5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XFD209"/>
  <sheetViews>
    <sheetView tabSelected="1" zoomScale="85" zoomScaleNormal="85" workbookViewId="0">
      <pane xSplit="6" ySplit="7" topLeftCell="G21" activePane="bottomRight" state="frozen"/>
      <selection pane="topRight" activeCell="G1" sqref="G1"/>
      <selection pane="bottomLeft" activeCell="A8" sqref="A8"/>
      <selection pane="bottomRight" activeCell="U30" sqref="U30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52" customWidth="1"/>
    <col min="4" max="4" width="18" style="1" customWidth="1"/>
    <col min="5" max="5" width="14.7109375" style="51" customWidth="1"/>
    <col min="6" max="6" width="17.140625" style="1" customWidth="1"/>
    <col min="7" max="7" width="17.85546875" style="5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53" customWidth="1"/>
    <col min="32" max="33" width="11.5703125" style="9" customWidth="1"/>
    <col min="34" max="34" width="40.85546875" style="9" customWidth="1"/>
    <col min="35" max="16384" width="9.140625" style="9"/>
  </cols>
  <sheetData>
    <row r="1" spans="1:40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  <c r="AI1" s="1"/>
      <c r="AJ1" s="1"/>
      <c r="AK1" s="1"/>
      <c r="AL1" s="1"/>
      <c r="AM1" s="1"/>
      <c r="AN1" s="1"/>
    </row>
    <row r="2" spans="1:40" ht="15.75" x14ac:dyDescent="0.25">
      <c r="A2" s="10"/>
      <c r="B2" s="10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"/>
      <c r="AJ2" s="1"/>
      <c r="AK2" s="1"/>
      <c r="AL2" s="1"/>
      <c r="AM2" s="1"/>
      <c r="AN2" s="1"/>
    </row>
    <row r="3" spans="1:40" ht="36.75" customHeight="1" x14ac:dyDescent="0.25">
      <c r="A3" s="10"/>
      <c r="B3" s="10"/>
      <c r="C3" s="107" t="s">
        <v>66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3" t="s">
        <v>1</v>
      </c>
      <c r="AH3" s="13"/>
      <c r="AI3" s="1"/>
      <c r="AJ3" s="1"/>
      <c r="AK3" s="1"/>
      <c r="AL3" s="1"/>
      <c r="AM3" s="1"/>
      <c r="AN3" s="1"/>
    </row>
    <row r="4" spans="1:40" s="15" customFormat="1" ht="15" customHeight="1" x14ac:dyDescent="0.25">
      <c r="A4" s="108" t="s">
        <v>2</v>
      </c>
      <c r="B4" s="111" t="s">
        <v>3</v>
      </c>
      <c r="C4" s="111" t="s">
        <v>4</v>
      </c>
      <c r="D4" s="114" t="s">
        <v>5</v>
      </c>
      <c r="E4" s="116" t="s">
        <v>5</v>
      </c>
      <c r="F4" s="114" t="s">
        <v>6</v>
      </c>
      <c r="G4" s="116" t="s">
        <v>7</v>
      </c>
      <c r="H4" s="102" t="s">
        <v>8</v>
      </c>
      <c r="I4" s="103"/>
      <c r="J4" s="102" t="s">
        <v>9</v>
      </c>
      <c r="K4" s="103"/>
      <c r="L4" s="102" t="s">
        <v>10</v>
      </c>
      <c r="M4" s="103"/>
      <c r="N4" s="102" t="s">
        <v>11</v>
      </c>
      <c r="O4" s="103"/>
      <c r="P4" s="102" t="s">
        <v>12</v>
      </c>
      <c r="Q4" s="103"/>
      <c r="R4" s="102" t="s">
        <v>13</v>
      </c>
      <c r="S4" s="103"/>
      <c r="T4" s="102" t="s">
        <v>14</v>
      </c>
      <c r="U4" s="103"/>
      <c r="V4" s="102" t="s">
        <v>15</v>
      </c>
      <c r="W4" s="103"/>
      <c r="X4" s="102" t="s">
        <v>16</v>
      </c>
      <c r="Y4" s="103"/>
      <c r="Z4" s="102" t="s">
        <v>17</v>
      </c>
      <c r="AA4" s="103"/>
      <c r="AB4" s="102" t="s">
        <v>18</v>
      </c>
      <c r="AC4" s="103"/>
      <c r="AD4" s="102" t="s">
        <v>19</v>
      </c>
      <c r="AE4" s="103"/>
      <c r="AF4" s="102" t="s">
        <v>20</v>
      </c>
      <c r="AG4" s="103"/>
      <c r="AH4" s="128" t="s">
        <v>21</v>
      </c>
      <c r="AI4" s="14"/>
      <c r="AJ4" s="14"/>
      <c r="AK4" s="14"/>
      <c r="AL4" s="14"/>
      <c r="AM4" s="14"/>
      <c r="AN4" s="14"/>
    </row>
    <row r="5" spans="1:40" s="15" customFormat="1" ht="39" customHeight="1" x14ac:dyDescent="0.25">
      <c r="A5" s="109"/>
      <c r="B5" s="112"/>
      <c r="C5" s="112"/>
      <c r="D5" s="115"/>
      <c r="E5" s="117"/>
      <c r="F5" s="115"/>
      <c r="G5" s="117"/>
      <c r="H5" s="104"/>
      <c r="I5" s="105"/>
      <c r="J5" s="104"/>
      <c r="K5" s="105"/>
      <c r="L5" s="104"/>
      <c r="M5" s="105"/>
      <c r="N5" s="104"/>
      <c r="O5" s="105"/>
      <c r="P5" s="104"/>
      <c r="Q5" s="105"/>
      <c r="R5" s="104"/>
      <c r="S5" s="105"/>
      <c r="T5" s="104"/>
      <c r="U5" s="105"/>
      <c r="V5" s="104"/>
      <c r="W5" s="105"/>
      <c r="X5" s="104"/>
      <c r="Y5" s="105"/>
      <c r="Z5" s="104"/>
      <c r="AA5" s="105"/>
      <c r="AB5" s="104"/>
      <c r="AC5" s="105"/>
      <c r="AD5" s="104"/>
      <c r="AE5" s="105"/>
      <c r="AF5" s="104"/>
      <c r="AG5" s="105"/>
      <c r="AH5" s="129"/>
      <c r="AI5" s="14"/>
      <c r="AJ5" s="14"/>
      <c r="AK5" s="14"/>
      <c r="AL5" s="14"/>
      <c r="AM5" s="14"/>
      <c r="AN5" s="14"/>
    </row>
    <row r="6" spans="1:40" s="15" customFormat="1" ht="64.5" customHeight="1" x14ac:dyDescent="0.25">
      <c r="A6" s="110"/>
      <c r="B6" s="113"/>
      <c r="C6" s="113"/>
      <c r="D6" s="16">
        <v>2026</v>
      </c>
      <c r="E6" s="17">
        <v>46203</v>
      </c>
      <c r="F6" s="18">
        <v>46203</v>
      </c>
      <c r="G6" s="17">
        <v>46173</v>
      </c>
      <c r="H6" s="19" t="s">
        <v>22</v>
      </c>
      <c r="I6" s="19" t="s">
        <v>23</v>
      </c>
      <c r="J6" s="19" t="s">
        <v>24</v>
      </c>
      <c r="K6" s="19" t="s">
        <v>25</v>
      </c>
      <c r="L6" s="19" t="s">
        <v>24</v>
      </c>
      <c r="M6" s="19" t="s">
        <v>25</v>
      </c>
      <c r="N6" s="19" t="s">
        <v>24</v>
      </c>
      <c r="O6" s="19" t="s">
        <v>25</v>
      </c>
      <c r="P6" s="19" t="s">
        <v>24</v>
      </c>
      <c r="Q6" s="19" t="s">
        <v>25</v>
      </c>
      <c r="R6" s="19" t="s">
        <v>24</v>
      </c>
      <c r="S6" s="19" t="s">
        <v>25</v>
      </c>
      <c r="T6" s="19" t="s">
        <v>24</v>
      </c>
      <c r="U6" s="19" t="s">
        <v>25</v>
      </c>
      <c r="V6" s="19" t="s">
        <v>24</v>
      </c>
      <c r="W6" s="19" t="s">
        <v>25</v>
      </c>
      <c r="X6" s="19" t="s">
        <v>24</v>
      </c>
      <c r="Y6" s="19" t="s">
        <v>25</v>
      </c>
      <c r="Z6" s="19" t="s">
        <v>24</v>
      </c>
      <c r="AA6" s="19" t="s">
        <v>25</v>
      </c>
      <c r="AB6" s="19" t="s">
        <v>24</v>
      </c>
      <c r="AC6" s="19" t="s">
        <v>25</v>
      </c>
      <c r="AD6" s="19" t="s">
        <v>24</v>
      </c>
      <c r="AE6" s="19" t="s">
        <v>25</v>
      </c>
      <c r="AF6" s="19" t="s">
        <v>24</v>
      </c>
      <c r="AG6" s="19" t="s">
        <v>25</v>
      </c>
      <c r="AH6" s="130"/>
      <c r="AI6" s="14"/>
      <c r="AJ6" s="14"/>
      <c r="AK6" s="14"/>
      <c r="AL6" s="14"/>
      <c r="AM6" s="14"/>
      <c r="AN6" s="14"/>
    </row>
    <row r="7" spans="1:40" s="15" customFormat="1" ht="15.75" x14ac:dyDescent="0.25">
      <c r="A7" s="20">
        <v>1</v>
      </c>
      <c r="B7" s="20">
        <v>2</v>
      </c>
      <c r="C7" s="20">
        <v>3</v>
      </c>
      <c r="D7" s="20">
        <v>4</v>
      </c>
      <c r="E7" s="21">
        <v>5</v>
      </c>
      <c r="F7" s="20">
        <v>6</v>
      </c>
      <c r="G7" s="21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  <c r="AE7" s="20">
        <v>31</v>
      </c>
      <c r="AF7" s="20">
        <v>32</v>
      </c>
      <c r="AG7" s="20">
        <v>33</v>
      </c>
      <c r="AH7" s="20">
        <v>34</v>
      </c>
      <c r="AI7" s="14"/>
      <c r="AJ7" s="14"/>
      <c r="AK7" s="14"/>
      <c r="AL7" s="14"/>
      <c r="AM7" s="14"/>
      <c r="AN7" s="14"/>
    </row>
    <row r="8" spans="1:40" s="26" customFormat="1" ht="31.5" customHeight="1" x14ac:dyDescent="0.25">
      <c r="A8" s="118"/>
      <c r="B8" s="128" t="s">
        <v>26</v>
      </c>
      <c r="C8" s="66" t="s">
        <v>27</v>
      </c>
      <c r="D8" s="22">
        <f>D9+D10+D11</f>
        <v>42173.602999999996</v>
      </c>
      <c r="E8" s="94">
        <f>E9+E10+E11</f>
        <v>24104.486000000001</v>
      </c>
      <c r="F8" s="94">
        <f t="shared" ref="F8:AG8" si="0">F9+F10+F11</f>
        <v>18202.04</v>
      </c>
      <c r="G8" s="94">
        <f>G9+G10+G11</f>
        <v>18202.04</v>
      </c>
      <c r="H8" s="22">
        <f>G8/E8*100</f>
        <v>75.513080843126048</v>
      </c>
      <c r="I8" s="22">
        <f t="shared" si="0"/>
        <v>1536.8593949941428</v>
      </c>
      <c r="J8" s="22">
        <f t="shared" si="0"/>
        <v>3613.5910000000003</v>
      </c>
      <c r="K8" s="22">
        <f t="shared" si="0"/>
        <v>2281.38</v>
      </c>
      <c r="L8" s="22">
        <f t="shared" si="0"/>
        <v>4652.866</v>
      </c>
      <c r="M8" s="22">
        <f t="shared" si="0"/>
        <v>2116.84</v>
      </c>
      <c r="N8" s="22">
        <f t="shared" si="0"/>
        <v>5949.6120000000001</v>
      </c>
      <c r="O8" s="22">
        <f t="shared" si="0"/>
        <v>7279.3399999999992</v>
      </c>
      <c r="P8" s="22">
        <f t="shared" si="0"/>
        <v>5345.3760000000002</v>
      </c>
      <c r="Q8" s="22">
        <f t="shared" si="0"/>
        <v>4385.8</v>
      </c>
      <c r="R8" s="22">
        <f t="shared" si="0"/>
        <v>2396.2570000000001</v>
      </c>
      <c r="S8" s="22">
        <f t="shared" si="0"/>
        <v>2138.6799999999998</v>
      </c>
      <c r="T8" s="22">
        <f t="shared" si="0"/>
        <v>2146.672</v>
      </c>
      <c r="U8" s="22">
        <f t="shared" si="0"/>
        <v>2576.7199999999998</v>
      </c>
      <c r="V8" s="22">
        <f t="shared" si="0"/>
        <v>3486.7360000000003</v>
      </c>
      <c r="W8" s="22">
        <f t="shared" si="0"/>
        <v>0</v>
      </c>
      <c r="X8" s="22">
        <f t="shared" si="0"/>
        <v>2386.1570000000002</v>
      </c>
      <c r="Y8" s="22">
        <f t="shared" si="0"/>
        <v>0</v>
      </c>
      <c r="Z8" s="22">
        <f t="shared" si="0"/>
        <v>3325.1800000000003</v>
      </c>
      <c r="AA8" s="22">
        <f t="shared" si="0"/>
        <v>0</v>
      </c>
      <c r="AB8" s="22">
        <f t="shared" si="0"/>
        <v>2910.8070000000002</v>
      </c>
      <c r="AC8" s="22">
        <f t="shared" si="0"/>
        <v>0</v>
      </c>
      <c r="AD8" s="22">
        <f t="shared" si="0"/>
        <v>2157.192</v>
      </c>
      <c r="AE8" s="22">
        <f t="shared" si="0"/>
        <v>0</v>
      </c>
      <c r="AF8" s="22">
        <f t="shared" si="0"/>
        <v>3587.3270000000002</v>
      </c>
      <c r="AG8" s="22">
        <f t="shared" si="0"/>
        <v>0</v>
      </c>
      <c r="AH8" s="24"/>
      <c r="AI8" s="25"/>
      <c r="AJ8" s="25"/>
      <c r="AK8" s="25"/>
      <c r="AL8" s="25"/>
      <c r="AM8" s="25"/>
      <c r="AN8" s="25"/>
    </row>
    <row r="9" spans="1:40" s="26" customFormat="1" ht="31.5" customHeight="1" x14ac:dyDescent="0.25">
      <c r="A9" s="124"/>
      <c r="B9" s="129"/>
      <c r="C9" s="88" t="s">
        <v>28</v>
      </c>
      <c r="D9" s="89">
        <f>D22</f>
        <v>32.299999999999997</v>
      </c>
      <c r="E9" s="89">
        <f>E22</f>
        <v>0</v>
      </c>
      <c r="F9" s="89">
        <f>F22</f>
        <v>0</v>
      </c>
      <c r="G9" s="89">
        <f t="shared" ref="G9:AG9" si="1">G22</f>
        <v>0</v>
      </c>
      <c r="H9" s="89">
        <f t="shared" si="1"/>
        <v>0</v>
      </c>
      <c r="I9" s="89">
        <f t="shared" si="1"/>
        <v>0</v>
      </c>
      <c r="J9" s="89">
        <f t="shared" si="1"/>
        <v>0</v>
      </c>
      <c r="K9" s="89">
        <f t="shared" si="1"/>
        <v>0</v>
      </c>
      <c r="L9" s="89">
        <f t="shared" si="1"/>
        <v>0</v>
      </c>
      <c r="M9" s="89">
        <f t="shared" si="1"/>
        <v>0</v>
      </c>
      <c r="N9" s="89">
        <f t="shared" si="1"/>
        <v>0</v>
      </c>
      <c r="O9" s="89">
        <f t="shared" si="1"/>
        <v>0</v>
      </c>
      <c r="P9" s="89">
        <f t="shared" si="1"/>
        <v>4.3</v>
      </c>
      <c r="Q9" s="89">
        <f t="shared" si="1"/>
        <v>0</v>
      </c>
      <c r="R9" s="89">
        <f t="shared" si="1"/>
        <v>0</v>
      </c>
      <c r="S9" s="89">
        <f t="shared" si="1"/>
        <v>0</v>
      </c>
      <c r="T9" s="89">
        <f t="shared" si="1"/>
        <v>0</v>
      </c>
      <c r="U9" s="89">
        <f t="shared" si="1"/>
        <v>0</v>
      </c>
      <c r="V9" s="89">
        <f t="shared" si="1"/>
        <v>0</v>
      </c>
      <c r="W9" s="89">
        <f t="shared" si="1"/>
        <v>0</v>
      </c>
      <c r="X9" s="89">
        <f t="shared" si="1"/>
        <v>0</v>
      </c>
      <c r="Y9" s="89">
        <f t="shared" si="1"/>
        <v>0</v>
      </c>
      <c r="Z9" s="89">
        <f t="shared" si="1"/>
        <v>0</v>
      </c>
      <c r="AA9" s="89">
        <f t="shared" si="1"/>
        <v>0</v>
      </c>
      <c r="AB9" s="89">
        <f t="shared" si="1"/>
        <v>28</v>
      </c>
      <c r="AC9" s="89">
        <f t="shared" si="1"/>
        <v>0</v>
      </c>
      <c r="AD9" s="89">
        <f t="shared" si="1"/>
        <v>0</v>
      </c>
      <c r="AE9" s="89">
        <f t="shared" si="1"/>
        <v>0</v>
      </c>
      <c r="AF9" s="89">
        <f t="shared" si="1"/>
        <v>0</v>
      </c>
      <c r="AG9" s="89">
        <f t="shared" si="1"/>
        <v>0</v>
      </c>
      <c r="AH9" s="24"/>
      <c r="AI9" s="25"/>
      <c r="AJ9" s="25"/>
      <c r="AK9" s="25"/>
      <c r="AL9" s="25"/>
      <c r="AM9" s="25"/>
      <c r="AN9" s="25"/>
    </row>
    <row r="10" spans="1:40" s="26" customFormat="1" ht="31.5" customHeight="1" x14ac:dyDescent="0.25">
      <c r="A10" s="124"/>
      <c r="B10" s="129"/>
      <c r="C10" s="82" t="s">
        <v>29</v>
      </c>
      <c r="D10" s="77">
        <f>D14+D19+D21+D49+D50</f>
        <v>13661.600999999999</v>
      </c>
      <c r="E10" s="91">
        <f>J10+L10+N10</f>
        <v>3575.2</v>
      </c>
      <c r="F10" s="91">
        <f>G10</f>
        <v>4610.09</v>
      </c>
      <c r="G10" s="91">
        <f>K10+M10+O10+Q10+S10</f>
        <v>4610.09</v>
      </c>
      <c r="H10" s="77">
        <f>H14+G21+G48</f>
        <v>4920.8066410963465</v>
      </c>
      <c r="I10" s="77">
        <f>I14+H21+H48</f>
        <v>426.85175466933521</v>
      </c>
      <c r="J10" s="77">
        <f>J14+J19+J48</f>
        <v>1499.13</v>
      </c>
      <c r="K10" s="77">
        <f>K14+K19++K48</f>
        <v>878.1</v>
      </c>
      <c r="L10" s="77">
        <f t="shared" ref="L10" si="2">L14+L19+L48</f>
        <v>1037.56</v>
      </c>
      <c r="M10" s="77">
        <f t="shared" ref="M10" si="3">M14+M19++M48</f>
        <v>1034.51</v>
      </c>
      <c r="N10" s="77">
        <f t="shared" ref="N10" si="4">N14+N19+N48</f>
        <v>1038.51</v>
      </c>
      <c r="O10" s="77">
        <f t="shared" ref="O10" si="5">O14+O19++O48</f>
        <v>624.13</v>
      </c>
      <c r="P10" s="77">
        <f t="shared" ref="P10" si="6">P14+P19+P48</f>
        <v>1508.6550000000002</v>
      </c>
      <c r="Q10" s="77">
        <f t="shared" ref="Q10" si="7">Q14+Q19++Q48</f>
        <v>940.02</v>
      </c>
      <c r="R10" s="77">
        <f t="shared" ref="R10" si="8">R14+R19+R48</f>
        <v>930.96</v>
      </c>
      <c r="S10" s="77">
        <f t="shared" ref="S10" si="9">S14+S19++S48</f>
        <v>1133.33</v>
      </c>
      <c r="T10" s="77">
        <f t="shared" ref="T10" si="10">T14+T19+T48</f>
        <v>834.35</v>
      </c>
      <c r="U10" s="77">
        <f t="shared" ref="U10" si="11">U14+U19++U48</f>
        <v>1328.02</v>
      </c>
      <c r="V10" s="77">
        <f t="shared" ref="V10" si="12">V14+V19+V48</f>
        <v>1561.7150000000001</v>
      </c>
      <c r="W10" s="77">
        <f t="shared" ref="W10" si="13">W14+W19++W48</f>
        <v>0</v>
      </c>
      <c r="X10" s="77">
        <f t="shared" ref="X10" si="14">X14+X19+X48</f>
        <v>939.73</v>
      </c>
      <c r="Y10" s="77">
        <f t="shared" ref="Y10" si="15">Y14+Y19++Y48</f>
        <v>0</v>
      </c>
      <c r="Z10" s="77">
        <f t="shared" ref="Z10" si="16">Z14+Z19+Z48</f>
        <v>815.53</v>
      </c>
      <c r="AA10" s="77">
        <f t="shared" ref="AA10" si="17">AA14+AA19++AA48</f>
        <v>0</v>
      </c>
      <c r="AB10" s="77">
        <f t="shared" ref="AB10" si="18">AB14+AB19+AB48</f>
        <v>1266.2550000000001</v>
      </c>
      <c r="AC10" s="77">
        <f t="shared" ref="AC10" si="19">AC14+AC19++AC48</f>
        <v>0</v>
      </c>
      <c r="AD10" s="77">
        <f t="shared" ref="AD10" si="20">AD14+AD19+AD48</f>
        <v>858.69999999999993</v>
      </c>
      <c r="AE10" s="77">
        <f>AE14+AE19+AE48</f>
        <v>0</v>
      </c>
      <c r="AF10" s="77">
        <f t="shared" ref="AF10" si="21">AF14+AF19+AF48</f>
        <v>1295.2060000000001</v>
      </c>
      <c r="AG10" s="77">
        <f t="shared" ref="AG10" si="22">AG14+AG19++AG48</f>
        <v>0</v>
      </c>
      <c r="AH10" s="24"/>
      <c r="AI10" s="25"/>
      <c r="AJ10" s="25"/>
      <c r="AK10" s="25"/>
      <c r="AL10" s="25"/>
      <c r="AM10" s="25"/>
      <c r="AN10" s="25"/>
    </row>
    <row r="11" spans="1:40" s="30" customFormat="1" ht="38.25" customHeight="1" x14ac:dyDescent="0.25">
      <c r="A11" s="124"/>
      <c r="B11" s="129"/>
      <c r="C11" s="85" t="s">
        <v>30</v>
      </c>
      <c r="D11" s="74">
        <f>D15+D16+D20+D24+D27+D31+D37+D41+D43+D53</f>
        <v>28479.701999999997</v>
      </c>
      <c r="E11" s="90">
        <f>E15+E16+E20+E24+E27+D31+D37+D41+D43+D53</f>
        <v>20529.286</v>
      </c>
      <c r="F11" s="90">
        <f>G11</f>
        <v>13591.95</v>
      </c>
      <c r="G11" s="90">
        <f>K11+M11+O11+Q11+S11</f>
        <v>13591.95</v>
      </c>
      <c r="H11" s="74">
        <f t="shared" ref="H11:H27" si="23">IFERROR(G11/D11*100,0)</f>
        <v>47.725042909507984</v>
      </c>
      <c r="I11" s="74">
        <f t="shared" ref="I11:AG11" si="24">I15+I16+I20+I24+I27+I31+I37+I41+I43+I53</f>
        <v>1110.0076403248077</v>
      </c>
      <c r="J11" s="74">
        <f t="shared" si="24"/>
        <v>2114.4610000000002</v>
      </c>
      <c r="K11" s="74">
        <f t="shared" si="24"/>
        <v>1403.28</v>
      </c>
      <c r="L11" s="74">
        <f t="shared" si="24"/>
        <v>3615.3060000000005</v>
      </c>
      <c r="M11" s="74">
        <f t="shared" si="24"/>
        <v>1082.33</v>
      </c>
      <c r="N11" s="74">
        <f>N15+N16+N20+N24+N27+N31+N37+N41+N43+N53</f>
        <v>4911.1019999999999</v>
      </c>
      <c r="O11" s="74">
        <f t="shared" si="24"/>
        <v>6655.2099999999991</v>
      </c>
      <c r="P11" s="74">
        <f t="shared" si="24"/>
        <v>3832.4210000000003</v>
      </c>
      <c r="Q11" s="74">
        <f t="shared" si="24"/>
        <v>3445.78</v>
      </c>
      <c r="R11" s="74">
        <f>R15+R16+R20+R24+R27+R31+R37+R41+R43+R53</f>
        <v>1465.297</v>
      </c>
      <c r="S11" s="74">
        <f t="shared" si="24"/>
        <v>1005.3499999999999</v>
      </c>
      <c r="T11" s="74">
        <f t="shared" si="24"/>
        <v>1312.3220000000001</v>
      </c>
      <c r="U11" s="74">
        <f t="shared" si="24"/>
        <v>1248.6999999999998</v>
      </c>
      <c r="V11" s="74">
        <f t="shared" si="24"/>
        <v>1925.0210000000002</v>
      </c>
      <c r="W11" s="74">
        <f t="shared" si="24"/>
        <v>0</v>
      </c>
      <c r="X11" s="74">
        <f t="shared" si="24"/>
        <v>1446.4270000000001</v>
      </c>
      <c r="Y11" s="74">
        <f t="shared" si="24"/>
        <v>0</v>
      </c>
      <c r="Z11" s="74">
        <f t="shared" si="24"/>
        <v>2509.65</v>
      </c>
      <c r="AA11" s="74">
        <f t="shared" si="24"/>
        <v>0</v>
      </c>
      <c r="AB11" s="74">
        <f t="shared" si="24"/>
        <v>1616.5520000000001</v>
      </c>
      <c r="AC11" s="74">
        <f t="shared" si="24"/>
        <v>0</v>
      </c>
      <c r="AD11" s="74">
        <f t="shared" si="24"/>
        <v>1298.492</v>
      </c>
      <c r="AE11" s="74">
        <f t="shared" si="24"/>
        <v>0</v>
      </c>
      <c r="AF11" s="74">
        <f t="shared" si="24"/>
        <v>2292.1210000000001</v>
      </c>
      <c r="AG11" s="74">
        <f t="shared" si="24"/>
        <v>0</v>
      </c>
      <c r="AH11" s="28"/>
      <c r="AI11" s="29"/>
      <c r="AJ11" s="29"/>
      <c r="AK11" s="29"/>
      <c r="AL11" s="29"/>
      <c r="AM11" s="29"/>
      <c r="AN11" s="29"/>
    </row>
    <row r="12" spans="1:40" s="30" customFormat="1" ht="18.75" customHeight="1" x14ac:dyDescent="0.25">
      <c r="A12" s="67" t="s">
        <v>31</v>
      </c>
      <c r="B12" s="131" t="s">
        <v>32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3"/>
      <c r="AH12" s="28"/>
      <c r="AI12" s="29"/>
      <c r="AJ12" s="29"/>
      <c r="AK12" s="29"/>
      <c r="AL12" s="29"/>
      <c r="AM12" s="29"/>
      <c r="AN12" s="29"/>
    </row>
    <row r="13" spans="1:40" s="33" customFormat="1" ht="59.25" customHeight="1" x14ac:dyDescent="0.25">
      <c r="A13" s="118" t="s">
        <v>33</v>
      </c>
      <c r="B13" s="120" t="s">
        <v>59</v>
      </c>
      <c r="C13" s="66" t="s">
        <v>27</v>
      </c>
      <c r="D13" s="96">
        <f>D14+D15</f>
        <v>650.601</v>
      </c>
      <c r="E13" s="96">
        <f>E14+E15</f>
        <v>173.51499999999999</v>
      </c>
      <c r="F13" s="23">
        <f t="shared" ref="F13:AF13" si="25">F14+F15</f>
        <v>123.71000000000001</v>
      </c>
      <c r="G13" s="23">
        <f>G14+G15</f>
        <v>123.71000000000001</v>
      </c>
      <c r="H13" s="23">
        <f t="shared" si="23"/>
        <v>19.014726383759019</v>
      </c>
      <c r="I13" s="23">
        <f t="shared" ref="I13:I27" si="26">IFERROR(G13/E13*100,0)</f>
        <v>71.296429703483852</v>
      </c>
      <c r="J13" s="23">
        <f t="shared" si="25"/>
        <v>0</v>
      </c>
      <c r="K13" s="23">
        <f t="shared" si="25"/>
        <v>0</v>
      </c>
      <c r="L13" s="23">
        <f t="shared" si="25"/>
        <v>0</v>
      </c>
      <c r="M13" s="23">
        <f t="shared" si="25"/>
        <v>0</v>
      </c>
      <c r="N13" s="23">
        <f t="shared" si="25"/>
        <v>2.4</v>
      </c>
      <c r="O13" s="23">
        <f t="shared" si="25"/>
        <v>0</v>
      </c>
      <c r="P13" s="23">
        <f t="shared" si="25"/>
        <v>171.11500000000001</v>
      </c>
      <c r="Q13" s="23">
        <f t="shared" si="25"/>
        <v>123.71000000000001</v>
      </c>
      <c r="R13" s="23">
        <f t="shared" si="25"/>
        <v>0</v>
      </c>
      <c r="S13" s="23">
        <f t="shared" si="25"/>
        <v>0</v>
      </c>
      <c r="T13" s="23">
        <f t="shared" si="25"/>
        <v>0</v>
      </c>
      <c r="U13" s="23">
        <f t="shared" si="25"/>
        <v>0</v>
      </c>
      <c r="V13" s="23">
        <f t="shared" si="25"/>
        <v>159.02500000000001</v>
      </c>
      <c r="W13" s="23">
        <f t="shared" si="25"/>
        <v>0</v>
      </c>
      <c r="X13" s="23">
        <f t="shared" si="25"/>
        <v>0</v>
      </c>
      <c r="Y13" s="23">
        <f t="shared" si="25"/>
        <v>0</v>
      </c>
      <c r="Z13" s="23">
        <f t="shared" si="25"/>
        <v>0</v>
      </c>
      <c r="AA13" s="23">
        <f t="shared" si="25"/>
        <v>0</v>
      </c>
      <c r="AB13" s="23">
        <f t="shared" si="25"/>
        <v>159.02500000000001</v>
      </c>
      <c r="AC13" s="23">
        <f t="shared" si="25"/>
        <v>0</v>
      </c>
      <c r="AD13" s="23">
        <f t="shared" si="25"/>
        <v>0</v>
      </c>
      <c r="AE13" s="23">
        <f t="shared" si="25"/>
        <v>0</v>
      </c>
      <c r="AF13" s="23">
        <f t="shared" si="25"/>
        <v>159.02600000000001</v>
      </c>
      <c r="AG13" s="23">
        <f>AG14+AG15</f>
        <v>0</v>
      </c>
      <c r="AH13" s="136"/>
      <c r="AI13" s="32"/>
      <c r="AJ13" s="25"/>
      <c r="AK13" s="25"/>
      <c r="AL13" s="25"/>
      <c r="AM13" s="25"/>
      <c r="AN13" s="25"/>
    </row>
    <row r="14" spans="1:40" s="26" customFormat="1" ht="60" customHeight="1" x14ac:dyDescent="0.25">
      <c r="A14" s="124"/>
      <c r="B14" s="125"/>
      <c r="C14" s="82" t="s">
        <v>29</v>
      </c>
      <c r="D14" s="83">
        <f>SUM(J14,L14,N14,P14,R14,T14,V14,X14,Z14,AB14,AD14,AF14)</f>
        <v>156.30100000000002</v>
      </c>
      <c r="E14" s="83">
        <f>P14</f>
        <v>39.075000000000003</v>
      </c>
      <c r="F14" s="83">
        <f>G14</f>
        <v>39.07</v>
      </c>
      <c r="G14" s="83">
        <f>SUM(K14,M14,O14,Q14,S14,U14,W14,Y14,AA14,AC14,AE14,AG14)</f>
        <v>39.07</v>
      </c>
      <c r="H14" s="83">
        <f t="shared" si="23"/>
        <v>24.996641096346149</v>
      </c>
      <c r="I14" s="83">
        <f t="shared" si="26"/>
        <v>99.987204094689702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39.075000000000003</v>
      </c>
      <c r="Q14" s="84">
        <v>39.07</v>
      </c>
      <c r="R14" s="84">
        <v>0</v>
      </c>
      <c r="S14" s="84">
        <v>0</v>
      </c>
      <c r="T14" s="84">
        <v>0</v>
      </c>
      <c r="U14" s="84">
        <v>0</v>
      </c>
      <c r="V14" s="78">
        <v>39.075000000000003</v>
      </c>
      <c r="W14" s="84">
        <v>0</v>
      </c>
      <c r="X14" s="84">
        <v>0</v>
      </c>
      <c r="Y14" s="84">
        <v>0</v>
      </c>
      <c r="Z14" s="84">
        <v>0</v>
      </c>
      <c r="AA14" s="84">
        <v>0</v>
      </c>
      <c r="AB14" s="84">
        <v>39.075000000000003</v>
      </c>
      <c r="AC14" s="84">
        <v>0</v>
      </c>
      <c r="AD14" s="84">
        <v>0</v>
      </c>
      <c r="AE14" s="84">
        <v>0</v>
      </c>
      <c r="AF14" s="84">
        <v>39.076000000000001</v>
      </c>
      <c r="AG14" s="84">
        <v>0</v>
      </c>
      <c r="AH14" s="137"/>
      <c r="AI14" s="32"/>
      <c r="AJ14" s="25"/>
      <c r="AK14" s="25"/>
      <c r="AL14" s="25"/>
      <c r="AM14" s="25"/>
      <c r="AN14" s="25"/>
    </row>
    <row r="15" spans="1:40" s="26" customFormat="1" ht="35.25" customHeight="1" x14ac:dyDescent="0.25">
      <c r="A15" s="134"/>
      <c r="B15" s="135"/>
      <c r="C15" s="85" t="s">
        <v>30</v>
      </c>
      <c r="D15" s="95">
        <v>494.3</v>
      </c>
      <c r="E15" s="95">
        <f>N15+P15</f>
        <v>134.44</v>
      </c>
      <c r="F15" s="86">
        <f>G15</f>
        <v>84.64</v>
      </c>
      <c r="G15" s="86">
        <f>SUM(K15,M15,O15,Q15,S15,U15,W15,Y15,AA15,AC15,AE15,AG15)</f>
        <v>84.64</v>
      </c>
      <c r="H15" s="86">
        <f t="shared" si="23"/>
        <v>17.123204531660935</v>
      </c>
      <c r="I15" s="86">
        <f t="shared" si="26"/>
        <v>62.95745313894674</v>
      </c>
      <c r="J15" s="75">
        <v>0</v>
      </c>
      <c r="K15" s="75">
        <v>0</v>
      </c>
      <c r="L15" s="87">
        <v>0</v>
      </c>
      <c r="M15" s="87">
        <v>0</v>
      </c>
      <c r="N15" s="87">
        <v>2.4</v>
      </c>
      <c r="O15" s="87">
        <v>0</v>
      </c>
      <c r="P15" s="87">
        <v>132.04</v>
      </c>
      <c r="Q15" s="87">
        <v>84.64</v>
      </c>
      <c r="R15" s="87">
        <v>0</v>
      </c>
      <c r="S15" s="87">
        <v>0</v>
      </c>
      <c r="T15" s="87">
        <v>0</v>
      </c>
      <c r="U15" s="87">
        <v>0</v>
      </c>
      <c r="V15" s="75">
        <v>119.95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119.95</v>
      </c>
      <c r="AC15" s="87">
        <v>0</v>
      </c>
      <c r="AD15" s="87">
        <v>0</v>
      </c>
      <c r="AE15" s="87">
        <v>0</v>
      </c>
      <c r="AF15" s="87">
        <v>119.95</v>
      </c>
      <c r="AG15" s="87">
        <v>0</v>
      </c>
      <c r="AH15" s="127"/>
      <c r="AI15" s="32"/>
      <c r="AJ15" s="25"/>
      <c r="AK15" s="25"/>
      <c r="AL15" s="25"/>
      <c r="AM15" s="25"/>
      <c r="AN15" s="25"/>
    </row>
    <row r="16" spans="1:40" s="38" customFormat="1" ht="57.75" customHeight="1" x14ac:dyDescent="0.25">
      <c r="A16" s="118" t="s">
        <v>34</v>
      </c>
      <c r="B16" s="120" t="s">
        <v>58</v>
      </c>
      <c r="C16" s="73" t="s">
        <v>27</v>
      </c>
      <c r="D16" s="74">
        <f>D17</f>
        <v>10561.099999999999</v>
      </c>
      <c r="E16" s="74">
        <f>E17</f>
        <v>3222.364</v>
      </c>
      <c r="F16" s="90">
        <f>F17</f>
        <v>3514.5299999999997</v>
      </c>
      <c r="G16" s="90">
        <f>G17</f>
        <v>3514.5299999999997</v>
      </c>
      <c r="H16" s="74">
        <f t="shared" si="23"/>
        <v>33.278067625531435</v>
      </c>
      <c r="I16" s="74">
        <f t="shared" si="26"/>
        <v>109.06682174949817</v>
      </c>
      <c r="J16" s="75">
        <f t="shared" ref="J16:AG16" si="27">J17</f>
        <v>723.44100000000003</v>
      </c>
      <c r="K16" s="75">
        <f t="shared" si="27"/>
        <v>703.81</v>
      </c>
      <c r="L16" s="75">
        <f t="shared" si="27"/>
        <v>834.64099999999996</v>
      </c>
      <c r="M16" s="75">
        <f t="shared" si="27"/>
        <v>561.6</v>
      </c>
      <c r="N16" s="75">
        <f t="shared" si="27"/>
        <v>834.64099999999996</v>
      </c>
      <c r="O16" s="75">
        <f t="shared" si="27"/>
        <v>562.26</v>
      </c>
      <c r="P16" s="75">
        <f t="shared" si="27"/>
        <v>829.64099999999996</v>
      </c>
      <c r="Q16" s="75">
        <f t="shared" si="27"/>
        <v>562.19000000000005</v>
      </c>
      <c r="R16" s="75">
        <f>R17</f>
        <v>829.64099999999996</v>
      </c>
      <c r="S16" s="75">
        <f t="shared" si="27"/>
        <v>563.04999999999995</v>
      </c>
      <c r="T16" s="75">
        <f>T17</f>
        <v>829.64099999999996</v>
      </c>
      <c r="U16" s="75">
        <f t="shared" si="27"/>
        <v>561.62</v>
      </c>
      <c r="V16" s="75">
        <f>V17</f>
        <v>829.64099999999996</v>
      </c>
      <c r="W16" s="75">
        <f t="shared" si="27"/>
        <v>0</v>
      </c>
      <c r="X16" s="75">
        <f>X17</f>
        <v>829.64099999999996</v>
      </c>
      <c r="Y16" s="75">
        <f t="shared" si="27"/>
        <v>0</v>
      </c>
      <c r="Z16" s="75">
        <f>Z17</f>
        <v>829.64099999999996</v>
      </c>
      <c r="AA16" s="75">
        <f t="shared" si="27"/>
        <v>0</v>
      </c>
      <c r="AB16" s="75">
        <f>AB17</f>
        <v>829.64099999999996</v>
      </c>
      <c r="AC16" s="75">
        <f t="shared" si="27"/>
        <v>0</v>
      </c>
      <c r="AD16" s="75">
        <f>AD17</f>
        <v>829.64099999999996</v>
      </c>
      <c r="AE16" s="75">
        <f t="shared" si="27"/>
        <v>0</v>
      </c>
      <c r="AF16" s="75">
        <f>AF17</f>
        <v>1531.249</v>
      </c>
      <c r="AG16" s="75">
        <f t="shared" si="27"/>
        <v>0</v>
      </c>
      <c r="AH16" s="122" t="s">
        <v>57</v>
      </c>
      <c r="AI16" s="37"/>
      <c r="AJ16" s="25"/>
      <c r="AK16" s="25"/>
      <c r="AL16" s="25"/>
      <c r="AM16" s="25"/>
      <c r="AN16" s="25"/>
    </row>
    <row r="17" spans="1:40" s="30" customFormat="1" ht="406.5" customHeight="1" x14ac:dyDescent="0.25">
      <c r="A17" s="119"/>
      <c r="B17" s="121"/>
      <c r="C17" s="27" t="s">
        <v>30</v>
      </c>
      <c r="D17" s="34">
        <f>SUM(J17,L17,N17,P17,R17,T17,V17,X17,Z17,AB17,AD17,AF17)</f>
        <v>10561.099999999999</v>
      </c>
      <c r="E17" s="92">
        <f>J17+L17+N17+P17</f>
        <v>3222.364</v>
      </c>
      <c r="F17" s="92">
        <f>G17</f>
        <v>3514.5299999999997</v>
      </c>
      <c r="G17" s="92">
        <f>SUM(K17,M17,O17,Q17,S17,U17,W17,Y17,AA17,AC17,AE17,AG17)</f>
        <v>3514.5299999999997</v>
      </c>
      <c r="H17" s="34">
        <f t="shared" si="23"/>
        <v>33.278067625531435</v>
      </c>
      <c r="I17" s="34">
        <f t="shared" si="26"/>
        <v>109.06682174949817</v>
      </c>
      <c r="J17" s="35">
        <v>723.44100000000003</v>
      </c>
      <c r="K17" s="35">
        <v>703.81</v>
      </c>
      <c r="L17" s="35">
        <v>834.64099999999996</v>
      </c>
      <c r="M17" s="35">
        <v>561.6</v>
      </c>
      <c r="N17" s="35">
        <v>834.64099999999996</v>
      </c>
      <c r="O17" s="35">
        <v>562.26</v>
      </c>
      <c r="P17" s="35">
        <v>829.64099999999996</v>
      </c>
      <c r="Q17" s="35">
        <v>562.19000000000005</v>
      </c>
      <c r="R17" s="35">
        <v>829.64099999999996</v>
      </c>
      <c r="S17" s="35">
        <v>563.04999999999995</v>
      </c>
      <c r="T17" s="35">
        <v>829.64099999999996</v>
      </c>
      <c r="U17" s="35">
        <v>561.62</v>
      </c>
      <c r="V17" s="35">
        <v>829.64099999999996</v>
      </c>
      <c r="W17" s="35">
        <v>0</v>
      </c>
      <c r="X17" s="35">
        <v>829.64099999999996</v>
      </c>
      <c r="Y17" s="35">
        <v>0</v>
      </c>
      <c r="Z17" s="35">
        <v>829.64099999999996</v>
      </c>
      <c r="AA17" s="35">
        <v>0</v>
      </c>
      <c r="AB17" s="35">
        <v>829.64099999999996</v>
      </c>
      <c r="AC17" s="35">
        <v>0</v>
      </c>
      <c r="AD17" s="35">
        <v>829.64099999999996</v>
      </c>
      <c r="AE17" s="35">
        <v>0</v>
      </c>
      <c r="AF17" s="35">
        <v>1531.249</v>
      </c>
      <c r="AG17" s="35">
        <v>0</v>
      </c>
      <c r="AH17" s="123"/>
      <c r="AI17" s="37"/>
      <c r="AJ17" s="29"/>
      <c r="AK17" s="29"/>
      <c r="AL17" s="29"/>
      <c r="AM17" s="29"/>
      <c r="AN17" s="29"/>
    </row>
    <row r="18" spans="1:40" s="39" customFormat="1" ht="55.5" customHeight="1" x14ac:dyDescent="0.25">
      <c r="A18" s="118" t="s">
        <v>35</v>
      </c>
      <c r="B18" s="120" t="s">
        <v>60</v>
      </c>
      <c r="C18" s="66" t="s">
        <v>27</v>
      </c>
      <c r="D18" s="22">
        <f>D19+D21+D20</f>
        <v>2636.9030000000007</v>
      </c>
      <c r="E18" s="22">
        <f>E19+E21+E20</f>
        <v>1051.373</v>
      </c>
      <c r="F18" s="94">
        <f>F21+F20+F19</f>
        <v>1301.1400000000001</v>
      </c>
      <c r="G18" s="94">
        <f>G19+G21+G20</f>
        <v>1301.1400000000001</v>
      </c>
      <c r="H18" s="22">
        <f>IFERROR(G18/D18*100,0)</f>
        <v>49.343491209195015</v>
      </c>
      <c r="I18" s="22">
        <f t="shared" si="26"/>
        <v>123.75626918324896</v>
      </c>
      <c r="J18" s="23">
        <f t="shared" ref="J18:AG18" si="28">J19+J21+J20</f>
        <v>276.06299999999999</v>
      </c>
      <c r="K18" s="23">
        <f t="shared" si="28"/>
        <v>230.38</v>
      </c>
      <c r="L18" s="23">
        <f t="shared" si="28"/>
        <v>195.42999999999998</v>
      </c>
      <c r="M18" s="23">
        <f t="shared" si="28"/>
        <v>230.62</v>
      </c>
      <c r="N18" s="23">
        <f t="shared" si="28"/>
        <v>310.5</v>
      </c>
      <c r="O18" s="23">
        <f t="shared" si="28"/>
        <v>240.1</v>
      </c>
      <c r="P18" s="23">
        <f t="shared" si="28"/>
        <v>275.98</v>
      </c>
      <c r="Q18" s="23">
        <f t="shared" si="28"/>
        <v>264.89999999999998</v>
      </c>
      <c r="R18" s="23">
        <f t="shared" si="28"/>
        <v>187.64</v>
      </c>
      <c r="S18" s="23">
        <f t="shared" si="28"/>
        <v>171.32999999999998</v>
      </c>
      <c r="T18" s="23">
        <f t="shared" si="28"/>
        <v>163.52000000000001</v>
      </c>
      <c r="U18" s="23">
        <f t="shared" si="28"/>
        <v>163.81</v>
      </c>
      <c r="V18" s="23">
        <f t="shared" si="28"/>
        <v>329.55000000000007</v>
      </c>
      <c r="W18" s="23">
        <f t="shared" si="28"/>
        <v>0</v>
      </c>
      <c r="X18" s="23">
        <f t="shared" si="28"/>
        <v>202.78</v>
      </c>
      <c r="Y18" s="23">
        <f t="shared" si="28"/>
        <v>0</v>
      </c>
      <c r="Z18" s="23">
        <f t="shared" si="28"/>
        <v>144.69</v>
      </c>
      <c r="AA18" s="23">
        <f t="shared" si="28"/>
        <v>0</v>
      </c>
      <c r="AB18" s="23">
        <f t="shared" si="28"/>
        <v>172.39</v>
      </c>
      <c r="AC18" s="23">
        <f t="shared" si="28"/>
        <v>0</v>
      </c>
      <c r="AD18" s="23">
        <f t="shared" si="28"/>
        <v>163.52000000000001</v>
      </c>
      <c r="AE18" s="23">
        <f t="shared" si="28"/>
        <v>0</v>
      </c>
      <c r="AF18" s="23">
        <f t="shared" si="28"/>
        <v>214.83</v>
      </c>
      <c r="AG18" s="23">
        <f t="shared" si="28"/>
        <v>0</v>
      </c>
      <c r="AH18" s="36"/>
      <c r="AI18" s="37"/>
      <c r="AJ18" s="25"/>
      <c r="AK18" s="25"/>
      <c r="AL18" s="25"/>
      <c r="AM18" s="25"/>
      <c r="AN18" s="25"/>
    </row>
    <row r="19" spans="1:40" s="26" customFormat="1" ht="45" customHeight="1" x14ac:dyDescent="0.25">
      <c r="A19" s="124"/>
      <c r="B19" s="125"/>
      <c r="C19" s="82" t="s">
        <v>29</v>
      </c>
      <c r="D19" s="83">
        <f>SUM(J19,L19,N19,P19,R19,T19,V19,X19,Z19,AB19,AD19,AF19)</f>
        <v>2454.0000000000005</v>
      </c>
      <c r="E19" s="83">
        <f>J19+L19+N19+P19</f>
        <v>902.91000000000008</v>
      </c>
      <c r="F19" s="83">
        <f>G19</f>
        <v>1067.19</v>
      </c>
      <c r="G19" s="83">
        <f>SUM(K19,M19,O19,Q19,S19,U19,W19,Y19,AA19,AC19,AE19,AG19)</f>
        <v>1067.19</v>
      </c>
      <c r="H19" s="83">
        <f t="shared" si="23"/>
        <v>43.487775061124687</v>
      </c>
      <c r="I19" s="83">
        <f t="shared" si="26"/>
        <v>118.19450443565805</v>
      </c>
      <c r="J19" s="84">
        <v>268.36</v>
      </c>
      <c r="K19" s="84">
        <v>222.98</v>
      </c>
      <c r="L19" s="84">
        <v>194.89</v>
      </c>
      <c r="M19" s="84">
        <v>230.08</v>
      </c>
      <c r="N19" s="84">
        <v>176.24</v>
      </c>
      <c r="O19" s="84">
        <v>120.12</v>
      </c>
      <c r="P19" s="84">
        <v>263.42</v>
      </c>
      <c r="Q19" s="84">
        <v>257.45999999999998</v>
      </c>
      <c r="R19" s="84">
        <v>184.89</v>
      </c>
      <c r="S19" s="84">
        <v>111.08</v>
      </c>
      <c r="T19" s="84">
        <v>162.97</v>
      </c>
      <c r="U19" s="84">
        <v>125.47</v>
      </c>
      <c r="V19" s="84">
        <v>322.41000000000003</v>
      </c>
      <c r="W19" s="84">
        <v>0</v>
      </c>
      <c r="X19" s="84">
        <v>202.24</v>
      </c>
      <c r="Y19" s="84">
        <v>0</v>
      </c>
      <c r="Z19" s="84">
        <v>144.15</v>
      </c>
      <c r="AA19" s="84">
        <v>0</v>
      </c>
      <c r="AB19" s="84">
        <v>165.25</v>
      </c>
      <c r="AC19" s="84">
        <v>0</v>
      </c>
      <c r="AD19" s="84">
        <v>162.97</v>
      </c>
      <c r="AE19" s="84">
        <v>0</v>
      </c>
      <c r="AF19" s="84">
        <v>206.21</v>
      </c>
      <c r="AG19" s="84">
        <v>0</v>
      </c>
      <c r="AH19" s="24"/>
      <c r="AI19" s="37"/>
      <c r="AJ19" s="25"/>
      <c r="AK19" s="25"/>
      <c r="AL19" s="25"/>
      <c r="AM19" s="25"/>
      <c r="AN19" s="25"/>
    </row>
    <row r="20" spans="1:40" s="26" customFormat="1" ht="45" customHeight="1" x14ac:dyDescent="0.25">
      <c r="A20" s="124"/>
      <c r="B20" s="125"/>
      <c r="C20" s="85" t="s">
        <v>30</v>
      </c>
      <c r="D20" s="86">
        <f>SUM(J20,L20,N20,P20,R20,T20,V20,X20,Z20,AB20,AD20,AF20)</f>
        <v>107.60299999999998</v>
      </c>
      <c r="E20" s="86">
        <f>J20+L20+N20</f>
        <v>87.802999999999997</v>
      </c>
      <c r="F20" s="86">
        <f>G20</f>
        <v>169.99</v>
      </c>
      <c r="G20" s="86">
        <f>SUM(K20,M20,O20,Q20,S20,U20,W20,Y20,AA20,AC20,AE20,AG20)</f>
        <v>169.99</v>
      </c>
      <c r="H20" s="86">
        <f>IFERROR(G20/D20*100,0)</f>
        <v>157.97886676022048</v>
      </c>
      <c r="I20" s="86">
        <f>G20/E20*100</f>
        <v>193.60386319374055</v>
      </c>
      <c r="J20" s="87">
        <v>6.8630000000000004</v>
      </c>
      <c r="K20" s="87">
        <v>6.86</v>
      </c>
      <c r="L20" s="87">
        <v>0</v>
      </c>
      <c r="M20" s="87">
        <v>0</v>
      </c>
      <c r="N20" s="87">
        <v>80.94</v>
      </c>
      <c r="O20" s="87">
        <v>118.74</v>
      </c>
      <c r="P20" s="87">
        <v>6.6</v>
      </c>
      <c r="Q20" s="87">
        <v>6.59</v>
      </c>
      <c r="R20" s="87">
        <v>0</v>
      </c>
      <c r="S20" s="87">
        <v>0</v>
      </c>
      <c r="T20" s="87">
        <v>0</v>
      </c>
      <c r="U20" s="87">
        <v>37.799999999999997</v>
      </c>
      <c r="V20" s="87">
        <v>6.6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6.6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24"/>
      <c r="AI20" s="37"/>
      <c r="AJ20" s="25"/>
      <c r="AK20" s="25"/>
      <c r="AL20" s="25"/>
      <c r="AM20" s="25"/>
      <c r="AN20" s="25"/>
    </row>
    <row r="21" spans="1:40" s="30" customFormat="1" ht="57" customHeight="1" x14ac:dyDescent="0.25">
      <c r="A21" s="119"/>
      <c r="B21" s="121"/>
      <c r="C21" s="27" t="s">
        <v>53</v>
      </c>
      <c r="D21" s="34">
        <v>75.3</v>
      </c>
      <c r="E21" s="34">
        <f>J21+L21+N21+P21</f>
        <v>60.660000000000004</v>
      </c>
      <c r="F21" s="34">
        <f>K21+M21+O21+Q21+S21+U21+W21+Y21+AA21+AC21+AE21+AG21</f>
        <v>63.96</v>
      </c>
      <c r="G21" s="34">
        <f>K21+M21+O21+Q21+S21+U21+W21+Y21+AA21+AC21+AE21+AG21</f>
        <v>63.96</v>
      </c>
      <c r="H21" s="34">
        <f>G21/E21*100</f>
        <v>105.44015825914934</v>
      </c>
      <c r="I21" s="34">
        <f>G21/E21*100</f>
        <v>105.44015825914934</v>
      </c>
      <c r="J21" s="35">
        <v>0.84</v>
      </c>
      <c r="K21" s="35">
        <v>0.54</v>
      </c>
      <c r="L21" s="35">
        <v>0.54</v>
      </c>
      <c r="M21" s="35">
        <v>0.54</v>
      </c>
      <c r="N21" s="35">
        <v>53.32</v>
      </c>
      <c r="O21" s="35">
        <v>1.24</v>
      </c>
      <c r="P21" s="35">
        <v>5.96</v>
      </c>
      <c r="Q21" s="35">
        <v>0.85</v>
      </c>
      <c r="R21" s="35">
        <v>2.75</v>
      </c>
      <c r="S21" s="35">
        <v>60.25</v>
      </c>
      <c r="T21" s="35">
        <v>0.55000000000000004</v>
      </c>
      <c r="U21" s="35">
        <v>0.54</v>
      </c>
      <c r="V21" s="35">
        <v>0.54</v>
      </c>
      <c r="W21" s="35">
        <v>0</v>
      </c>
      <c r="X21" s="35">
        <v>0.54</v>
      </c>
      <c r="Y21" s="35">
        <v>0</v>
      </c>
      <c r="Z21" s="35">
        <v>0.54</v>
      </c>
      <c r="AA21" s="35">
        <v>0</v>
      </c>
      <c r="AB21" s="35">
        <v>0.54</v>
      </c>
      <c r="AC21" s="35">
        <v>0</v>
      </c>
      <c r="AD21" s="35">
        <v>0.55000000000000004</v>
      </c>
      <c r="AE21" s="35">
        <v>0</v>
      </c>
      <c r="AF21" s="35">
        <v>8.6199999999999992</v>
      </c>
      <c r="AG21" s="35">
        <v>0</v>
      </c>
      <c r="AH21" s="28"/>
      <c r="AI21" s="37"/>
      <c r="AJ21" s="29"/>
      <c r="AK21" s="29"/>
      <c r="AL21" s="29"/>
      <c r="AM21" s="29"/>
      <c r="AN21" s="29"/>
    </row>
    <row r="22" spans="1:40" s="40" customFormat="1" ht="46.5" customHeight="1" x14ac:dyDescent="0.25">
      <c r="A22" s="118" t="s">
        <v>36</v>
      </c>
      <c r="B22" s="120" t="s">
        <v>61</v>
      </c>
      <c r="C22" s="70" t="s">
        <v>27</v>
      </c>
      <c r="D22" s="71">
        <f>D23</f>
        <v>32.299999999999997</v>
      </c>
      <c r="E22" s="71">
        <f>E23</f>
        <v>0</v>
      </c>
      <c r="F22" s="71">
        <f t="shared" ref="F22:G22" si="29">F23</f>
        <v>0</v>
      </c>
      <c r="G22" s="71">
        <f t="shared" si="29"/>
        <v>0</v>
      </c>
      <c r="H22" s="71">
        <f t="shared" si="23"/>
        <v>0</v>
      </c>
      <c r="I22" s="71">
        <f t="shared" si="26"/>
        <v>0</v>
      </c>
      <c r="J22" s="72">
        <f t="shared" ref="J22:AG22" si="30">J23</f>
        <v>0</v>
      </c>
      <c r="K22" s="72">
        <f t="shared" si="30"/>
        <v>0</v>
      </c>
      <c r="L22" s="72">
        <f t="shared" si="30"/>
        <v>0</v>
      </c>
      <c r="M22" s="72">
        <f t="shared" si="30"/>
        <v>0</v>
      </c>
      <c r="N22" s="72">
        <f t="shared" si="30"/>
        <v>0</v>
      </c>
      <c r="O22" s="72">
        <f t="shared" si="30"/>
        <v>0</v>
      </c>
      <c r="P22" s="72">
        <f t="shared" si="30"/>
        <v>4.3</v>
      </c>
      <c r="Q22" s="72">
        <f t="shared" si="30"/>
        <v>0</v>
      </c>
      <c r="R22" s="72">
        <f t="shared" si="30"/>
        <v>0</v>
      </c>
      <c r="S22" s="72">
        <f t="shared" si="30"/>
        <v>0</v>
      </c>
      <c r="T22" s="72">
        <f t="shared" si="30"/>
        <v>0</v>
      </c>
      <c r="U22" s="72">
        <f t="shared" si="30"/>
        <v>0</v>
      </c>
      <c r="V22" s="72">
        <f t="shared" si="30"/>
        <v>0</v>
      </c>
      <c r="W22" s="72">
        <f t="shared" si="30"/>
        <v>0</v>
      </c>
      <c r="X22" s="72">
        <f t="shared" si="30"/>
        <v>0</v>
      </c>
      <c r="Y22" s="72">
        <f t="shared" si="30"/>
        <v>0</v>
      </c>
      <c r="Z22" s="72">
        <f t="shared" si="30"/>
        <v>0</v>
      </c>
      <c r="AA22" s="72">
        <f t="shared" si="30"/>
        <v>0</v>
      </c>
      <c r="AB22" s="72">
        <f t="shared" si="30"/>
        <v>28</v>
      </c>
      <c r="AC22" s="72">
        <f t="shared" si="30"/>
        <v>0</v>
      </c>
      <c r="AD22" s="72">
        <f t="shared" si="30"/>
        <v>0</v>
      </c>
      <c r="AE22" s="72">
        <f t="shared" si="30"/>
        <v>0</v>
      </c>
      <c r="AF22" s="72">
        <f t="shared" si="30"/>
        <v>0</v>
      </c>
      <c r="AG22" s="72">
        <f t="shared" si="30"/>
        <v>0</v>
      </c>
      <c r="AH22" s="126"/>
      <c r="AI22" s="37"/>
      <c r="AJ22" s="25"/>
      <c r="AK22" s="25"/>
      <c r="AL22" s="25"/>
      <c r="AM22" s="25"/>
      <c r="AN22" s="25"/>
    </row>
    <row r="23" spans="1:40" s="30" customFormat="1" ht="151.5" customHeight="1" x14ac:dyDescent="0.25">
      <c r="A23" s="119"/>
      <c r="B23" s="121"/>
      <c r="C23" s="27" t="s">
        <v>28</v>
      </c>
      <c r="D23" s="34">
        <f>SUM(J23,L23,N23,P23,R23,T23,V23,X23,Z23,AB23,AD23,AF23)</f>
        <v>32.299999999999997</v>
      </c>
      <c r="E23" s="34">
        <f>J23+L23+N23</f>
        <v>0</v>
      </c>
      <c r="F23" s="34">
        <f>K23+M23+O23+Q23+S23+U23+W23+Y23+AA23+AC23+AE23+AG23</f>
        <v>0</v>
      </c>
      <c r="G23" s="34">
        <f>SUM(K23,M23,O23,Q23,S23,U23,W23,Y23,AA23,AC23,AE23,AG23)</f>
        <v>0</v>
      </c>
      <c r="H23" s="34">
        <f t="shared" si="23"/>
        <v>0</v>
      </c>
      <c r="I23" s="34">
        <f t="shared" si="26"/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4.3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28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127"/>
      <c r="AI23" s="37"/>
      <c r="AJ23" s="29"/>
      <c r="AK23" s="29"/>
      <c r="AL23" s="29"/>
      <c r="AM23" s="29"/>
      <c r="AN23" s="29"/>
    </row>
    <row r="24" spans="1:40" s="40" customFormat="1" ht="57.75" customHeight="1" x14ac:dyDescent="0.25">
      <c r="A24" s="118" t="s">
        <v>37</v>
      </c>
      <c r="B24" s="120" t="s">
        <v>62</v>
      </c>
      <c r="C24" s="73" t="s">
        <v>27</v>
      </c>
      <c r="D24" s="74">
        <f>D25+D26</f>
        <v>257.3</v>
      </c>
      <c r="E24" s="74">
        <f>E25+E26</f>
        <v>25.28</v>
      </c>
      <c r="F24" s="90">
        <f>G24</f>
        <v>31.569999999999997</v>
      </c>
      <c r="G24" s="74">
        <f>G25+G26</f>
        <v>31.569999999999997</v>
      </c>
      <c r="H24" s="74">
        <f>G24/E24*100</f>
        <v>124.88132911392402</v>
      </c>
      <c r="I24" s="74">
        <f t="shared" si="26"/>
        <v>124.88132911392402</v>
      </c>
      <c r="J24" s="75">
        <f>J25+J26</f>
        <v>0</v>
      </c>
      <c r="K24" s="75">
        <f t="shared" ref="K24:AG24" si="31">K25+K26</f>
        <v>0</v>
      </c>
      <c r="L24" s="75">
        <f t="shared" si="31"/>
        <v>6.32</v>
      </c>
      <c r="M24" s="75">
        <f t="shared" si="31"/>
        <v>6.32</v>
      </c>
      <c r="N24" s="75">
        <f t="shared" si="31"/>
        <v>6.32</v>
      </c>
      <c r="O24" s="75">
        <f t="shared" si="31"/>
        <v>6.32</v>
      </c>
      <c r="P24" s="75">
        <f t="shared" si="31"/>
        <v>6.32</v>
      </c>
      <c r="Q24" s="75">
        <f t="shared" si="31"/>
        <v>6.31</v>
      </c>
      <c r="R24" s="75">
        <f t="shared" si="31"/>
        <v>6.32</v>
      </c>
      <c r="S24" s="75">
        <f t="shared" si="31"/>
        <v>6.31</v>
      </c>
      <c r="T24" s="75">
        <f t="shared" si="31"/>
        <v>6.32</v>
      </c>
      <c r="U24" s="75">
        <f t="shared" si="31"/>
        <v>6.31</v>
      </c>
      <c r="V24" s="75">
        <f t="shared" si="31"/>
        <v>6.32</v>
      </c>
      <c r="W24" s="75">
        <f t="shared" si="31"/>
        <v>0</v>
      </c>
      <c r="X24" s="75">
        <f t="shared" si="31"/>
        <v>6.32</v>
      </c>
      <c r="Y24" s="75">
        <f t="shared" si="31"/>
        <v>0</v>
      </c>
      <c r="Z24" s="75">
        <f t="shared" si="31"/>
        <v>6.32</v>
      </c>
      <c r="AA24" s="75">
        <f t="shared" si="31"/>
        <v>0</v>
      </c>
      <c r="AB24" s="75">
        <f t="shared" si="31"/>
        <v>189.42</v>
      </c>
      <c r="AC24" s="75">
        <f t="shared" si="31"/>
        <v>0</v>
      </c>
      <c r="AD24" s="75">
        <f t="shared" si="31"/>
        <v>6.32</v>
      </c>
      <c r="AE24" s="75">
        <f t="shared" si="31"/>
        <v>0</v>
      </c>
      <c r="AF24" s="75">
        <f t="shared" si="31"/>
        <v>11.01</v>
      </c>
      <c r="AG24" s="75">
        <f t="shared" si="31"/>
        <v>0</v>
      </c>
      <c r="AH24" s="140"/>
      <c r="AI24" s="37"/>
      <c r="AJ24" s="25"/>
      <c r="AK24" s="25"/>
      <c r="AL24" s="25"/>
      <c r="AM24" s="25"/>
      <c r="AN24" s="25"/>
    </row>
    <row r="25" spans="1:40" s="40" customFormat="1" ht="85.5" customHeight="1" x14ac:dyDescent="0.25">
      <c r="A25" s="124"/>
      <c r="B25" s="125"/>
      <c r="C25" s="27" t="s">
        <v>82</v>
      </c>
      <c r="D25" s="34">
        <v>74.2</v>
      </c>
      <c r="E25" s="34">
        <f>J25+L25+N25+P25+R25</f>
        <v>25.28</v>
      </c>
      <c r="F25" s="34">
        <f>K25+M25+O25+Q25+S25+U25+W25+Y25+AA25+AC25+AE25+AG25</f>
        <v>31.569999999999997</v>
      </c>
      <c r="G25" s="34">
        <f t="shared" ref="G25" si="32">SUM(K25,M25,O25,Q25,S25,U25,W25,Y25,AA25,AC25,AE25,AG25)</f>
        <v>31.569999999999997</v>
      </c>
      <c r="H25" s="34">
        <f>G25/E25*100</f>
        <v>124.88132911392402</v>
      </c>
      <c r="I25" s="34">
        <f>G25/E25*100</f>
        <v>124.88132911392402</v>
      </c>
      <c r="J25" s="35">
        <v>0</v>
      </c>
      <c r="K25" s="35">
        <v>0</v>
      </c>
      <c r="L25" s="35">
        <v>6.32</v>
      </c>
      <c r="M25" s="35">
        <v>6.32</v>
      </c>
      <c r="N25" s="35">
        <v>6.32</v>
      </c>
      <c r="O25" s="35">
        <v>6.32</v>
      </c>
      <c r="P25" s="35">
        <v>6.32</v>
      </c>
      <c r="Q25" s="35">
        <v>6.31</v>
      </c>
      <c r="R25" s="35">
        <v>6.32</v>
      </c>
      <c r="S25" s="35">
        <v>6.31</v>
      </c>
      <c r="T25" s="35">
        <v>6.32</v>
      </c>
      <c r="U25" s="35">
        <v>6.31</v>
      </c>
      <c r="V25" s="35">
        <v>6.32</v>
      </c>
      <c r="W25" s="35">
        <v>0</v>
      </c>
      <c r="X25" s="35">
        <v>6.32</v>
      </c>
      <c r="Y25" s="35">
        <v>0</v>
      </c>
      <c r="Z25" s="35">
        <v>6.32</v>
      </c>
      <c r="AA25" s="35">
        <v>0</v>
      </c>
      <c r="AB25" s="35">
        <v>6.32</v>
      </c>
      <c r="AC25" s="35">
        <v>0</v>
      </c>
      <c r="AD25" s="35">
        <v>6.32</v>
      </c>
      <c r="AE25" s="35">
        <v>0</v>
      </c>
      <c r="AF25" s="35">
        <v>11.01</v>
      </c>
      <c r="AG25" s="35">
        <v>0</v>
      </c>
      <c r="AH25" s="137"/>
      <c r="AI25" s="37"/>
      <c r="AJ25" s="25"/>
      <c r="AK25" s="25"/>
      <c r="AL25" s="25"/>
      <c r="AM25" s="25"/>
      <c r="AN25" s="25"/>
    </row>
    <row r="26" spans="1:40" s="30" customFormat="1" ht="150.75" customHeight="1" x14ac:dyDescent="0.25">
      <c r="A26" s="119"/>
      <c r="B26" s="121"/>
      <c r="C26" s="27" t="s">
        <v>81</v>
      </c>
      <c r="D26" s="34">
        <f>J26+L26+N26+P26+R26+T26+V26+X26+Z26+AB26+AD26+AF26</f>
        <v>183.1</v>
      </c>
      <c r="E26" s="34">
        <f>J26+L26+N26+P26</f>
        <v>0</v>
      </c>
      <c r="F26" s="34">
        <f>G26</f>
        <v>0</v>
      </c>
      <c r="G26" s="34">
        <f>K26+M26+O26+Q26+S26+U26+W26+Y26+AA26+AC26+AE26+AG26</f>
        <v>0</v>
      </c>
      <c r="H26" s="34" t="e">
        <f>G26/E26*100</f>
        <v>#DIV/0!</v>
      </c>
      <c r="I26" s="34" t="e">
        <f>G26/E26*100</f>
        <v>#DIV/0!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183.1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127"/>
      <c r="AI26" s="37"/>
      <c r="AJ26" s="29"/>
      <c r="AK26" s="29"/>
      <c r="AL26" s="29"/>
      <c r="AM26" s="29"/>
      <c r="AN26" s="29"/>
    </row>
    <row r="27" spans="1:40" s="65" customFormat="1" ht="42" customHeight="1" x14ac:dyDescent="0.25">
      <c r="A27" s="118" t="s">
        <v>38</v>
      </c>
      <c r="B27" s="108" t="s">
        <v>63</v>
      </c>
      <c r="C27" s="141" t="s">
        <v>27</v>
      </c>
      <c r="D27" s="143">
        <f>D29+D30</f>
        <v>518.1</v>
      </c>
      <c r="E27" s="143">
        <f>E29+E30</f>
        <v>518.1</v>
      </c>
      <c r="F27" s="143">
        <f>G27</f>
        <v>558.17000000000007</v>
      </c>
      <c r="G27" s="144">
        <f>G30+G29</f>
        <v>558.17000000000007</v>
      </c>
      <c r="H27" s="143">
        <f t="shared" si="23"/>
        <v>107.73402817988807</v>
      </c>
      <c r="I27" s="143">
        <f t="shared" si="26"/>
        <v>107.73402817988807</v>
      </c>
      <c r="J27" s="138">
        <f>J29+J30</f>
        <v>291</v>
      </c>
      <c r="K27" s="138">
        <f>K29+K30</f>
        <v>165</v>
      </c>
      <c r="L27" s="138">
        <f t="shared" ref="L27:AG27" si="33">L30</f>
        <v>0</v>
      </c>
      <c r="M27" s="138">
        <f t="shared" si="33"/>
        <v>0</v>
      </c>
      <c r="N27" s="138">
        <f t="shared" si="33"/>
        <v>0</v>
      </c>
      <c r="O27" s="138">
        <f t="shared" si="33"/>
        <v>0</v>
      </c>
      <c r="P27" s="138">
        <f t="shared" si="33"/>
        <v>0</v>
      </c>
      <c r="Q27" s="138">
        <f>Q30+Q29</f>
        <v>102.17</v>
      </c>
      <c r="R27" s="138">
        <f t="shared" si="33"/>
        <v>0</v>
      </c>
      <c r="S27" s="138">
        <f t="shared" si="33"/>
        <v>0</v>
      </c>
      <c r="T27" s="138">
        <f t="shared" si="33"/>
        <v>0</v>
      </c>
      <c r="U27" s="138">
        <f t="shared" si="33"/>
        <v>165</v>
      </c>
      <c r="V27" s="138">
        <f t="shared" si="33"/>
        <v>0</v>
      </c>
      <c r="W27" s="138">
        <f t="shared" si="33"/>
        <v>0</v>
      </c>
      <c r="X27" s="138">
        <f t="shared" si="33"/>
        <v>0</v>
      </c>
      <c r="Y27" s="138">
        <f t="shared" si="33"/>
        <v>0</v>
      </c>
      <c r="Z27" s="138">
        <f t="shared" si="33"/>
        <v>0</v>
      </c>
      <c r="AA27" s="138">
        <f t="shared" si="33"/>
        <v>0</v>
      </c>
      <c r="AB27" s="138">
        <f t="shared" si="33"/>
        <v>0</v>
      </c>
      <c r="AC27" s="138">
        <f t="shared" si="33"/>
        <v>0</v>
      </c>
      <c r="AD27" s="138">
        <f t="shared" si="33"/>
        <v>0</v>
      </c>
      <c r="AE27" s="138">
        <f t="shared" si="33"/>
        <v>0</v>
      </c>
      <c r="AF27" s="138">
        <f t="shared" si="33"/>
        <v>0</v>
      </c>
      <c r="AG27" s="138">
        <f t="shared" si="33"/>
        <v>0</v>
      </c>
      <c r="AH27" s="146"/>
      <c r="AI27" s="37"/>
      <c r="AJ27" s="25"/>
      <c r="AK27" s="25"/>
      <c r="AL27" s="25"/>
      <c r="AM27" s="25"/>
      <c r="AN27" s="25"/>
    </row>
    <row r="28" spans="1:40" s="65" customFormat="1" ht="14.25" customHeight="1" x14ac:dyDescent="0.25">
      <c r="A28" s="124"/>
      <c r="B28" s="109"/>
      <c r="C28" s="142"/>
      <c r="D28" s="139"/>
      <c r="E28" s="139"/>
      <c r="F28" s="139"/>
      <c r="G28" s="145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47"/>
      <c r="AI28" s="37"/>
      <c r="AJ28" s="25"/>
      <c r="AK28" s="25"/>
      <c r="AL28" s="25"/>
      <c r="AM28" s="25"/>
      <c r="AN28" s="25"/>
    </row>
    <row r="29" spans="1:40" s="65" customFormat="1" ht="168" customHeight="1" x14ac:dyDescent="0.25">
      <c r="A29" s="124"/>
      <c r="B29" s="109"/>
      <c r="C29" s="27" t="s">
        <v>80</v>
      </c>
      <c r="D29" s="34">
        <v>353.1</v>
      </c>
      <c r="E29" s="34">
        <f>J29+L29+N29+P29+R29+T29+V29+X29+Z29+AB29+AD29+AF29</f>
        <v>353.1</v>
      </c>
      <c r="F29" s="34">
        <f>K29+M29+O29+Q29+S29+U29+W29+Y29+AA29+AC29+AE29+AG29</f>
        <v>228.17000000000002</v>
      </c>
      <c r="G29" s="34">
        <f>K29+M29+O29+Q29+S29+U29+W29+Y29+AA29+AC29+AE29+AG29</f>
        <v>228.17000000000002</v>
      </c>
      <c r="H29" s="34">
        <f>G29/E29*100</f>
        <v>64.619088077032004</v>
      </c>
      <c r="I29" s="34">
        <f>G29/E29*100</f>
        <v>64.619088077032004</v>
      </c>
      <c r="J29" s="35">
        <v>126</v>
      </c>
      <c r="K29" s="35">
        <v>0</v>
      </c>
      <c r="L29" s="35">
        <v>185.1</v>
      </c>
      <c r="M29" s="35">
        <v>126</v>
      </c>
      <c r="N29" s="35">
        <v>0</v>
      </c>
      <c r="O29" s="35">
        <v>0</v>
      </c>
      <c r="P29" s="35">
        <v>0</v>
      </c>
      <c r="Q29" s="35">
        <v>102.17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42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100" t="s">
        <v>56</v>
      </c>
      <c r="AI29" s="37"/>
      <c r="AJ29" s="25"/>
      <c r="AK29" s="25"/>
      <c r="AL29" s="25"/>
      <c r="AM29" s="25"/>
      <c r="AN29" s="25"/>
    </row>
    <row r="30" spans="1:40" s="30" customFormat="1" ht="79.5" customHeight="1" x14ac:dyDescent="0.25">
      <c r="A30" s="119"/>
      <c r="B30" s="110"/>
      <c r="C30" s="27" t="s">
        <v>79</v>
      </c>
      <c r="D30" s="34">
        <v>165</v>
      </c>
      <c r="E30" s="34">
        <f>J30+L30+N30</f>
        <v>165</v>
      </c>
      <c r="F30" s="34">
        <f>K30+M30+O30+Q30+S30+U30+W30+Y30+AA30+AC30+AE30+AG30</f>
        <v>330</v>
      </c>
      <c r="G30" s="34">
        <f>K30+M30+O30+Q30+S30+U30+W30+Y30+AA30+AC30+AE30+AG30</f>
        <v>330</v>
      </c>
      <c r="H30" s="34">
        <f>G30/E30*100</f>
        <v>200</v>
      </c>
      <c r="I30" s="34">
        <f>G30/E30*100</f>
        <v>200</v>
      </c>
      <c r="J30" s="35">
        <v>165</v>
      </c>
      <c r="K30" s="35">
        <v>165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165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100" t="s">
        <v>86</v>
      </c>
      <c r="AI30" s="37"/>
      <c r="AJ30" s="29"/>
      <c r="AK30" s="29"/>
      <c r="AL30" s="29"/>
      <c r="AM30" s="29"/>
      <c r="AN30" s="29"/>
    </row>
    <row r="31" spans="1:40" s="65" customFormat="1" ht="42" customHeight="1" x14ac:dyDescent="0.25">
      <c r="A31" s="118" t="s">
        <v>51</v>
      </c>
      <c r="B31" s="108" t="s">
        <v>52</v>
      </c>
      <c r="C31" s="73" t="s">
        <v>27</v>
      </c>
      <c r="D31" s="74">
        <f>D32+D33+D34+D35</f>
        <v>8896</v>
      </c>
      <c r="E31" s="90">
        <f>E32+E33+E34+E35</f>
        <v>8873.61</v>
      </c>
      <c r="F31" s="90">
        <f>F32+F33+F34+F35</f>
        <v>7774.23</v>
      </c>
      <c r="G31" s="90">
        <f>G32+G33+G34+G35</f>
        <v>7774.23</v>
      </c>
      <c r="H31" s="74">
        <f t="shared" ref="H31" si="34">IFERROR(G31/D31*100,0)</f>
        <v>87.390175359712231</v>
      </c>
      <c r="I31" s="74">
        <f t="shared" ref="I31" si="35">IFERROR(G31/E31*100,0)</f>
        <v>87.610679306392768</v>
      </c>
      <c r="J31" s="75">
        <f>J32+J33+J34+J35</f>
        <v>0</v>
      </c>
      <c r="K31" s="75">
        <f>K32+K33+K34+K35</f>
        <v>0</v>
      </c>
      <c r="L31" s="75">
        <f>L32+L33+L34+L35</f>
        <v>2238.8000000000002</v>
      </c>
      <c r="M31" s="75">
        <f>M32+M33+M34+M35</f>
        <v>0</v>
      </c>
      <c r="N31" s="75">
        <f t="shared" ref="N31:AG31" si="36">N32+N33+N34+N35</f>
        <v>3358.2</v>
      </c>
      <c r="O31" s="75">
        <f t="shared" si="36"/>
        <v>5557.82</v>
      </c>
      <c r="P31" s="75">
        <f t="shared" si="36"/>
        <v>2216.41</v>
      </c>
      <c r="Q31" s="75">
        <f t="shared" si="36"/>
        <v>2216.41</v>
      </c>
      <c r="R31" s="75">
        <f t="shared" si="36"/>
        <v>0</v>
      </c>
      <c r="S31" s="75">
        <f t="shared" si="36"/>
        <v>0</v>
      </c>
      <c r="T31" s="75">
        <f t="shared" si="36"/>
        <v>0</v>
      </c>
      <c r="U31" s="75">
        <f t="shared" si="36"/>
        <v>0</v>
      </c>
      <c r="V31" s="75">
        <f t="shared" si="36"/>
        <v>0</v>
      </c>
      <c r="W31" s="75">
        <f t="shared" si="36"/>
        <v>0</v>
      </c>
      <c r="X31" s="75">
        <f t="shared" si="36"/>
        <v>0</v>
      </c>
      <c r="Y31" s="75">
        <f t="shared" si="36"/>
        <v>0</v>
      </c>
      <c r="Z31" s="75">
        <f t="shared" si="36"/>
        <v>1060.2</v>
      </c>
      <c r="AA31" s="75">
        <f t="shared" si="36"/>
        <v>0</v>
      </c>
      <c r="AB31" s="75">
        <f t="shared" si="36"/>
        <v>0</v>
      </c>
      <c r="AC31" s="75">
        <f t="shared" si="36"/>
        <v>0</v>
      </c>
      <c r="AD31" s="75">
        <f t="shared" si="36"/>
        <v>0</v>
      </c>
      <c r="AE31" s="75">
        <f t="shared" si="36"/>
        <v>0</v>
      </c>
      <c r="AF31" s="75">
        <f t="shared" si="36"/>
        <v>0</v>
      </c>
      <c r="AG31" s="75">
        <f t="shared" si="36"/>
        <v>0</v>
      </c>
      <c r="AH31" s="69"/>
      <c r="AI31" s="37"/>
      <c r="AJ31" s="25"/>
      <c r="AK31" s="25"/>
      <c r="AL31" s="25"/>
      <c r="AM31" s="25"/>
      <c r="AN31" s="25"/>
    </row>
    <row r="32" spans="1:40" s="65" customFormat="1" ht="63.75" customHeight="1" x14ac:dyDescent="0.25">
      <c r="A32" s="124"/>
      <c r="B32" s="109"/>
      <c r="C32" s="27" t="s">
        <v>78</v>
      </c>
      <c r="D32" s="34">
        <v>3358.2</v>
      </c>
      <c r="E32" s="34">
        <f>J32+L32+N32</f>
        <v>3358.2</v>
      </c>
      <c r="F32" s="34">
        <f>K32+M32+O32+Q32+S32+U32+W32+Y32+AA32+AC32+AE32+AG32</f>
        <v>3341.41</v>
      </c>
      <c r="G32" s="34">
        <f>K32+M32+O32+Q32+S32+U32+W32+Y32+AA32+AC32+AE32+AG32</f>
        <v>3341.41</v>
      </c>
      <c r="H32" s="34">
        <f>G32/E32*100</f>
        <v>99.500029777857193</v>
      </c>
      <c r="I32" s="34">
        <f>G32/E32*100</f>
        <v>99.500029777857193</v>
      </c>
      <c r="J32" s="35">
        <v>0</v>
      </c>
      <c r="K32" s="35">
        <v>0</v>
      </c>
      <c r="L32" s="35">
        <v>0</v>
      </c>
      <c r="M32" s="35">
        <v>0</v>
      </c>
      <c r="N32" s="35">
        <v>3358.2</v>
      </c>
      <c r="O32" s="35">
        <v>3341.41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99" t="s">
        <v>85</v>
      </c>
      <c r="AI32" s="37"/>
      <c r="AJ32" s="25"/>
      <c r="AK32" s="25"/>
      <c r="AL32" s="25"/>
      <c r="AM32" s="25"/>
      <c r="AN32" s="25"/>
    </row>
    <row r="33" spans="1:40" s="65" customFormat="1" ht="63.75" customHeight="1" x14ac:dyDescent="0.25">
      <c r="A33" s="124"/>
      <c r="B33" s="109"/>
      <c r="C33" s="27" t="s">
        <v>77</v>
      </c>
      <c r="D33" s="34">
        <v>2238.8000000000002</v>
      </c>
      <c r="E33" s="34">
        <f>J33+L33+N33+P33+R33+T33+V33+X33+Z33+AB33+AD33+AF33</f>
        <v>2216.41</v>
      </c>
      <c r="F33" s="34">
        <f>K33+M33+O33+Q33+S33+U33+W33+Y33+AA33+AC33+AE33+AG33</f>
        <v>2216.41</v>
      </c>
      <c r="G33" s="34">
        <f>K33+M33+O33+Q33+S33+U33+W33+Y33+AA33+AC33+AE33+AG33</f>
        <v>2216.41</v>
      </c>
      <c r="H33" s="34">
        <f>G33/E33*100</f>
        <v>100</v>
      </c>
      <c r="I33" s="34">
        <f>G33/E33*100</f>
        <v>100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2216.41</v>
      </c>
      <c r="Q33" s="35">
        <v>2216.41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45"/>
      <c r="AI33" s="37"/>
      <c r="AJ33" s="25"/>
      <c r="AK33" s="25"/>
      <c r="AL33" s="25"/>
      <c r="AM33" s="25"/>
      <c r="AN33" s="25"/>
    </row>
    <row r="34" spans="1:40" s="65" customFormat="1" ht="134.25" customHeight="1" x14ac:dyDescent="0.25">
      <c r="A34" s="124"/>
      <c r="B34" s="109"/>
      <c r="C34" s="27" t="s">
        <v>76</v>
      </c>
      <c r="D34" s="34">
        <v>2238.8000000000002</v>
      </c>
      <c r="E34" s="34">
        <f>J34+L34+N34</f>
        <v>2238.8000000000002</v>
      </c>
      <c r="F34" s="34">
        <f>K34+M34+O34+Q34+S34+U34+W34+Y34+AA34+AC34+AE34+AG34</f>
        <v>2216.41</v>
      </c>
      <c r="G34" s="34">
        <f>K34+M34+O34+Q34+S34+U34+W34+Y34+AA34+AC34+AE34+AG34</f>
        <v>2216.41</v>
      </c>
      <c r="H34" s="34">
        <f>G34/E34*100</f>
        <v>98.99991066642842</v>
      </c>
      <c r="I34" s="34">
        <f>G34/E34*100</f>
        <v>98.99991066642842</v>
      </c>
      <c r="J34" s="35">
        <v>0</v>
      </c>
      <c r="K34" s="35">
        <v>0</v>
      </c>
      <c r="L34" s="35">
        <v>2238.8000000000002</v>
      </c>
      <c r="M34" s="35">
        <v>0</v>
      </c>
      <c r="N34" s="35">
        <v>0</v>
      </c>
      <c r="O34" s="35">
        <v>2216.41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100" t="s">
        <v>87</v>
      </c>
      <c r="AI34" s="37"/>
      <c r="AJ34" s="25"/>
      <c r="AK34" s="25"/>
      <c r="AL34" s="25"/>
      <c r="AM34" s="25"/>
      <c r="AN34" s="25"/>
    </row>
    <row r="35" spans="1:40" s="65" customFormat="1" ht="103.5" customHeight="1" x14ac:dyDescent="0.25">
      <c r="A35" s="124"/>
      <c r="B35" s="109"/>
      <c r="C35" s="27" t="s">
        <v>75</v>
      </c>
      <c r="D35" s="34">
        <v>1060.2</v>
      </c>
      <c r="E35" s="34">
        <f>J35+L35+N35+P35+R35+T35+V35+X35+Z35+AB35+AD35+AF35</f>
        <v>1060.2</v>
      </c>
      <c r="F35" s="34">
        <f>K35+M35+O35+Q35+S35+U35+W35+Y35+AA35+AC35+AG35</f>
        <v>0</v>
      </c>
      <c r="G35" s="34">
        <f>K35+M35+O35+Q35+S35+U35+W35+Y35+AA35+AC35+AE35+AG35</f>
        <v>0</v>
      </c>
      <c r="H35" s="34">
        <f>G35/E35*100</f>
        <v>0</v>
      </c>
      <c r="I35" s="34">
        <f>G35/E35*100</f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1060.2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100" t="s">
        <v>88</v>
      </c>
      <c r="AI35" s="37"/>
      <c r="AJ35" s="25"/>
      <c r="AK35" s="25"/>
      <c r="AL35" s="25"/>
      <c r="AM35" s="25"/>
      <c r="AN35" s="25"/>
    </row>
    <row r="36" spans="1:40" s="30" customFormat="1" ht="18.75" customHeight="1" x14ac:dyDescent="0.25">
      <c r="A36" s="67" t="s">
        <v>39</v>
      </c>
      <c r="B36" s="131" t="s">
        <v>40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3"/>
      <c r="AH36" s="28"/>
      <c r="AI36" s="29"/>
      <c r="AJ36" s="29"/>
      <c r="AK36" s="29"/>
      <c r="AL36" s="29"/>
      <c r="AM36" s="29"/>
      <c r="AN36" s="29"/>
    </row>
    <row r="37" spans="1:40" s="63" customFormat="1" ht="63.75" customHeight="1" x14ac:dyDescent="0.25">
      <c r="A37" s="118" t="s">
        <v>41</v>
      </c>
      <c r="B37" s="120" t="s">
        <v>64</v>
      </c>
      <c r="C37" s="141" t="s">
        <v>27</v>
      </c>
      <c r="D37" s="143">
        <f t="shared" ref="D37:AG37" si="37">D40</f>
        <v>150.4</v>
      </c>
      <c r="E37" s="143">
        <f t="shared" si="37"/>
        <v>150.4</v>
      </c>
      <c r="F37" s="144">
        <f>K37+M37+O37+Q37+S37+U37+W37+Y37+AA37+AC37+AE37+AG37</f>
        <v>0</v>
      </c>
      <c r="G37" s="144">
        <f t="shared" si="37"/>
        <v>0</v>
      </c>
      <c r="H37" s="143">
        <f t="shared" si="37"/>
        <v>0</v>
      </c>
      <c r="I37" s="143">
        <f t="shared" si="37"/>
        <v>0</v>
      </c>
      <c r="J37" s="138">
        <f t="shared" si="37"/>
        <v>0</v>
      </c>
      <c r="K37" s="138">
        <f t="shared" si="37"/>
        <v>0</v>
      </c>
      <c r="L37" s="138">
        <f t="shared" si="37"/>
        <v>0</v>
      </c>
      <c r="M37" s="138">
        <f t="shared" si="37"/>
        <v>0</v>
      </c>
      <c r="N37" s="138">
        <f t="shared" si="37"/>
        <v>150.4</v>
      </c>
      <c r="O37" s="138">
        <f t="shared" si="37"/>
        <v>0</v>
      </c>
      <c r="P37" s="138">
        <f t="shared" si="37"/>
        <v>0</v>
      </c>
      <c r="Q37" s="138">
        <f t="shared" si="37"/>
        <v>0</v>
      </c>
      <c r="R37" s="138">
        <f t="shared" si="37"/>
        <v>0</v>
      </c>
      <c r="S37" s="138">
        <f t="shared" si="37"/>
        <v>0</v>
      </c>
      <c r="T37" s="138">
        <f t="shared" si="37"/>
        <v>0</v>
      </c>
      <c r="U37" s="138">
        <f t="shared" si="37"/>
        <v>0</v>
      </c>
      <c r="V37" s="138">
        <f t="shared" si="37"/>
        <v>0</v>
      </c>
      <c r="W37" s="138">
        <f t="shared" si="37"/>
        <v>0</v>
      </c>
      <c r="X37" s="138">
        <f>X40</f>
        <v>0</v>
      </c>
      <c r="Y37" s="138">
        <f t="shared" si="37"/>
        <v>0</v>
      </c>
      <c r="Z37" s="138">
        <f t="shared" si="37"/>
        <v>0</v>
      </c>
      <c r="AA37" s="138">
        <f t="shared" si="37"/>
        <v>0</v>
      </c>
      <c r="AB37" s="138">
        <f t="shared" si="37"/>
        <v>0</v>
      </c>
      <c r="AC37" s="138">
        <f t="shared" si="37"/>
        <v>0</v>
      </c>
      <c r="AD37" s="138">
        <f t="shared" si="37"/>
        <v>0</v>
      </c>
      <c r="AE37" s="138">
        <f t="shared" si="37"/>
        <v>0</v>
      </c>
      <c r="AF37" s="138">
        <f t="shared" si="37"/>
        <v>0</v>
      </c>
      <c r="AG37" s="138">
        <f t="shared" si="37"/>
        <v>0</v>
      </c>
      <c r="AH37" s="140"/>
      <c r="AI37" s="37"/>
      <c r="AJ37" s="25"/>
      <c r="AK37" s="25"/>
      <c r="AL37" s="25"/>
      <c r="AM37" s="25"/>
      <c r="AN37" s="25"/>
    </row>
    <row r="38" spans="1:40" s="63" customFormat="1" ht="63.75" customHeight="1" x14ac:dyDescent="0.25">
      <c r="A38" s="124"/>
      <c r="B38" s="125"/>
      <c r="C38" s="155"/>
      <c r="D38" s="150"/>
      <c r="E38" s="150"/>
      <c r="F38" s="149"/>
      <c r="G38" s="149"/>
      <c r="H38" s="150"/>
      <c r="I38" s="150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37"/>
      <c r="AI38" s="37"/>
      <c r="AJ38" s="25"/>
      <c r="AK38" s="25"/>
      <c r="AL38" s="25"/>
      <c r="AM38" s="25"/>
      <c r="AN38" s="25"/>
    </row>
    <row r="39" spans="1:40" s="63" customFormat="1" ht="30.75" customHeight="1" x14ac:dyDescent="0.25">
      <c r="A39" s="124"/>
      <c r="B39" s="125"/>
      <c r="C39" s="155"/>
      <c r="D39" s="150"/>
      <c r="E39" s="150"/>
      <c r="F39" s="149"/>
      <c r="G39" s="149"/>
      <c r="H39" s="150"/>
      <c r="I39" s="150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27"/>
      <c r="AI39" s="37"/>
      <c r="AJ39" s="25"/>
      <c r="AK39" s="25"/>
      <c r="AL39" s="25"/>
      <c r="AM39" s="25"/>
      <c r="AN39" s="25"/>
    </row>
    <row r="40" spans="1:40" s="63" customFormat="1" ht="31.5" customHeight="1" x14ac:dyDescent="0.25">
      <c r="A40" s="153"/>
      <c r="B40" s="154"/>
      <c r="C40" s="27" t="s">
        <v>74</v>
      </c>
      <c r="D40" s="34">
        <v>150.4</v>
      </c>
      <c r="E40" s="34">
        <f>J40+L40+N40</f>
        <v>150.4</v>
      </c>
      <c r="F40" s="34">
        <f>K40+M40+O40+Q40+S40+U40+W40+Y40+AA40+AC40+AE40+AG40</f>
        <v>0</v>
      </c>
      <c r="G40" s="34">
        <f>K40+M40+O40+Q40+S40+U40+W40+Y40+AA40+AC40+AE40+AG40</f>
        <v>0</v>
      </c>
      <c r="H40" s="34">
        <f>G40/E40*100</f>
        <v>0</v>
      </c>
      <c r="I40" s="34">
        <f>G40/E40*100</f>
        <v>0</v>
      </c>
      <c r="J40" s="35">
        <v>0</v>
      </c>
      <c r="K40" s="35">
        <v>0</v>
      </c>
      <c r="L40" s="35">
        <v>0</v>
      </c>
      <c r="M40" s="35">
        <v>0</v>
      </c>
      <c r="N40" s="35">
        <v>150.4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6"/>
      <c r="AI40" s="37"/>
      <c r="AJ40" s="25"/>
      <c r="AK40" s="25"/>
      <c r="AL40" s="25"/>
      <c r="AM40" s="25"/>
      <c r="AN40" s="25"/>
    </row>
    <row r="41" spans="1:40" s="64" customFormat="1" ht="49.5" customHeight="1" x14ac:dyDescent="0.25">
      <c r="A41" s="118" t="s">
        <v>42</v>
      </c>
      <c r="B41" s="120" t="s">
        <v>65</v>
      </c>
      <c r="C41" s="79" t="s">
        <v>27</v>
      </c>
      <c r="D41" s="80">
        <f>D42</f>
        <v>97.6</v>
      </c>
      <c r="E41" s="80">
        <f>E42</f>
        <v>10.84</v>
      </c>
      <c r="F41" s="80">
        <f>F42</f>
        <v>37.94</v>
      </c>
      <c r="G41" s="93">
        <f>G42</f>
        <v>27.099999999999998</v>
      </c>
      <c r="H41" s="80">
        <f t="shared" ref="H41:H43" si="38">IFERROR(G41/D41*100,0)</f>
        <v>27.766393442622949</v>
      </c>
      <c r="I41" s="80">
        <f t="shared" ref="I41:I43" si="39">IFERROR(G41/E41*100,0)</f>
        <v>250</v>
      </c>
      <c r="J41" s="81">
        <f t="shared" ref="J41:AG41" si="40">J42</f>
        <v>0</v>
      </c>
      <c r="K41" s="81">
        <f t="shared" si="40"/>
        <v>0</v>
      </c>
      <c r="L41" s="81">
        <f t="shared" si="40"/>
        <v>5.42</v>
      </c>
      <c r="M41" s="81">
        <f t="shared" si="40"/>
        <v>5.42</v>
      </c>
      <c r="N41" s="81">
        <f t="shared" si="40"/>
        <v>5.42</v>
      </c>
      <c r="O41" s="81">
        <f t="shared" si="40"/>
        <v>5.42</v>
      </c>
      <c r="P41" s="81">
        <f t="shared" si="40"/>
        <v>10.84</v>
      </c>
      <c r="Q41" s="81">
        <f t="shared" si="40"/>
        <v>5.42</v>
      </c>
      <c r="R41" s="81">
        <f t="shared" si="40"/>
        <v>10.84</v>
      </c>
      <c r="S41" s="81">
        <f t="shared" si="40"/>
        <v>10.84</v>
      </c>
      <c r="T41" s="81">
        <f t="shared" si="40"/>
        <v>10.84</v>
      </c>
      <c r="U41" s="81">
        <f t="shared" si="40"/>
        <v>10.84</v>
      </c>
      <c r="V41" s="81">
        <f t="shared" si="40"/>
        <v>10.84</v>
      </c>
      <c r="W41" s="81">
        <f t="shared" si="40"/>
        <v>0</v>
      </c>
      <c r="X41" s="81">
        <f t="shared" si="40"/>
        <v>10.84</v>
      </c>
      <c r="Y41" s="81">
        <f t="shared" si="40"/>
        <v>0</v>
      </c>
      <c r="Z41" s="81">
        <f t="shared" si="40"/>
        <v>5.42</v>
      </c>
      <c r="AA41" s="81">
        <f t="shared" si="40"/>
        <v>0</v>
      </c>
      <c r="AB41" s="81">
        <f t="shared" si="40"/>
        <v>5.42</v>
      </c>
      <c r="AC41" s="81">
        <f t="shared" si="40"/>
        <v>0</v>
      </c>
      <c r="AD41" s="81">
        <f t="shared" si="40"/>
        <v>5.42</v>
      </c>
      <c r="AE41" s="81">
        <f t="shared" si="40"/>
        <v>0</v>
      </c>
      <c r="AF41" s="81">
        <f t="shared" si="40"/>
        <v>16.260000000000002</v>
      </c>
      <c r="AG41" s="81">
        <f t="shared" si="40"/>
        <v>0</v>
      </c>
      <c r="AH41" s="68"/>
      <c r="AI41" s="37"/>
      <c r="AJ41" s="25"/>
      <c r="AK41" s="25"/>
      <c r="AL41" s="25"/>
      <c r="AM41" s="25"/>
      <c r="AN41" s="25"/>
    </row>
    <row r="42" spans="1:40" s="30" customFormat="1" ht="61.5" customHeight="1" x14ac:dyDescent="0.25">
      <c r="A42" s="119"/>
      <c r="B42" s="121"/>
      <c r="C42" s="27" t="s">
        <v>73</v>
      </c>
      <c r="D42" s="34">
        <v>97.6</v>
      </c>
      <c r="E42" s="34">
        <f>J42+L42+N42</f>
        <v>10.84</v>
      </c>
      <c r="F42" s="34">
        <f>K42+M42+O42+Q42+S42+U42+W42+Y42+AA42+AC42+AE42+AG42</f>
        <v>37.94</v>
      </c>
      <c r="G42" s="34">
        <f>K42+M42+O42+Q42+S42</f>
        <v>27.099999999999998</v>
      </c>
      <c r="H42" s="34">
        <f>G42/E42*100</f>
        <v>250</v>
      </c>
      <c r="I42" s="34">
        <f>G42/E42*100</f>
        <v>250</v>
      </c>
      <c r="J42" s="35">
        <v>0</v>
      </c>
      <c r="K42" s="35">
        <v>0</v>
      </c>
      <c r="L42" s="35">
        <v>5.42</v>
      </c>
      <c r="M42" s="35">
        <v>5.42</v>
      </c>
      <c r="N42" s="35">
        <v>5.42</v>
      </c>
      <c r="O42" s="35">
        <v>5.42</v>
      </c>
      <c r="P42" s="35">
        <v>10.84</v>
      </c>
      <c r="Q42" s="35">
        <v>5.42</v>
      </c>
      <c r="R42" s="35">
        <v>10.84</v>
      </c>
      <c r="S42" s="35">
        <v>10.84</v>
      </c>
      <c r="T42" s="35">
        <v>10.84</v>
      </c>
      <c r="U42" s="35">
        <v>10.84</v>
      </c>
      <c r="V42" s="35">
        <v>10.84</v>
      </c>
      <c r="W42" s="35">
        <v>0</v>
      </c>
      <c r="X42" s="35">
        <v>10.84</v>
      </c>
      <c r="Y42" s="35">
        <v>0</v>
      </c>
      <c r="Z42" s="35">
        <v>5.42</v>
      </c>
      <c r="AA42" s="35">
        <v>0</v>
      </c>
      <c r="AB42" s="35">
        <v>5.42</v>
      </c>
      <c r="AC42" s="35">
        <v>0</v>
      </c>
      <c r="AD42" s="35">
        <v>5.42</v>
      </c>
      <c r="AE42" s="35">
        <v>0</v>
      </c>
      <c r="AF42" s="35">
        <v>16.260000000000002</v>
      </c>
      <c r="AG42" s="35">
        <v>0</v>
      </c>
      <c r="AH42" s="28"/>
      <c r="AI42" s="37"/>
      <c r="AJ42" s="29"/>
      <c r="AK42" s="29"/>
      <c r="AL42" s="29"/>
      <c r="AM42" s="29"/>
      <c r="AN42" s="29"/>
    </row>
    <row r="43" spans="1:40" s="60" customFormat="1" ht="63" customHeight="1" x14ac:dyDescent="0.25">
      <c r="A43" s="118" t="s">
        <v>43</v>
      </c>
      <c r="B43" s="120" t="s">
        <v>44</v>
      </c>
      <c r="C43" s="73" t="s">
        <v>68</v>
      </c>
      <c r="D43" s="74">
        <f>D44+D45+D46+D47</f>
        <v>664.4</v>
      </c>
      <c r="E43" s="74">
        <f>E44+E45+E46+E47</f>
        <v>144.67000000000002</v>
      </c>
      <c r="F43" s="90">
        <f>F44+F45+F46+F47</f>
        <v>153.41</v>
      </c>
      <c r="G43" s="90">
        <f>G44+G45+G46+G47</f>
        <v>153.41</v>
      </c>
      <c r="H43" s="74">
        <f t="shared" si="38"/>
        <v>23.090006020469598</v>
      </c>
      <c r="I43" s="74">
        <f t="shared" si="39"/>
        <v>106.04133545310015</v>
      </c>
      <c r="J43" s="75">
        <f t="shared" ref="J43:AG43" si="41">J44+J45+J46+J47</f>
        <v>109</v>
      </c>
      <c r="K43" s="75">
        <f t="shared" si="41"/>
        <v>109</v>
      </c>
      <c r="L43" s="75">
        <f t="shared" si="41"/>
        <v>20</v>
      </c>
      <c r="M43" s="75">
        <f t="shared" si="41"/>
        <v>20</v>
      </c>
      <c r="N43" s="75">
        <f t="shared" si="41"/>
        <v>15.67</v>
      </c>
      <c r="O43" s="75">
        <f t="shared" si="41"/>
        <v>15.67</v>
      </c>
      <c r="P43" s="75">
        <f t="shared" si="41"/>
        <v>0</v>
      </c>
      <c r="Q43" s="75">
        <f t="shared" si="41"/>
        <v>0</v>
      </c>
      <c r="R43" s="75">
        <f t="shared" si="41"/>
        <v>109</v>
      </c>
      <c r="S43" s="75">
        <f t="shared" si="41"/>
        <v>0.34</v>
      </c>
      <c r="T43" s="75">
        <f t="shared" si="41"/>
        <v>8.41</v>
      </c>
      <c r="U43" s="75">
        <f t="shared" si="41"/>
        <v>8.4</v>
      </c>
      <c r="V43" s="75">
        <f t="shared" si="41"/>
        <v>321.10000000000002</v>
      </c>
      <c r="W43" s="75">
        <f t="shared" si="41"/>
        <v>0</v>
      </c>
      <c r="X43" s="75">
        <f t="shared" si="41"/>
        <v>3.4</v>
      </c>
      <c r="Y43" s="75">
        <f t="shared" si="41"/>
        <v>0</v>
      </c>
      <c r="Z43" s="75">
        <f t="shared" si="41"/>
        <v>178.41</v>
      </c>
      <c r="AA43" s="75">
        <f t="shared" si="41"/>
        <v>0</v>
      </c>
      <c r="AB43" s="75">
        <f t="shared" si="41"/>
        <v>8.41</v>
      </c>
      <c r="AC43" s="75">
        <f t="shared" si="41"/>
        <v>0</v>
      </c>
      <c r="AD43" s="75">
        <f t="shared" si="41"/>
        <v>0</v>
      </c>
      <c r="AE43" s="75">
        <f t="shared" si="41"/>
        <v>0</v>
      </c>
      <c r="AF43" s="75">
        <f t="shared" si="41"/>
        <v>0</v>
      </c>
      <c r="AG43" s="75">
        <f t="shared" si="41"/>
        <v>0</v>
      </c>
      <c r="AH43" s="56"/>
      <c r="AI43" s="41"/>
      <c r="AJ43" s="42"/>
      <c r="AK43" s="42"/>
      <c r="AL43" s="42"/>
      <c r="AM43" s="42"/>
      <c r="AN43" s="42"/>
    </row>
    <row r="44" spans="1:40" s="60" customFormat="1" ht="99.75" customHeight="1" x14ac:dyDescent="0.25">
      <c r="A44" s="124"/>
      <c r="B44" s="125"/>
      <c r="C44" s="27" t="s">
        <v>69</v>
      </c>
      <c r="D44" s="34">
        <v>81.099999999999994</v>
      </c>
      <c r="E44" s="34">
        <f>J44+L44+N44</f>
        <v>0</v>
      </c>
      <c r="F44" s="34">
        <f>K44+M44+O44+Q44+S44+U44+W44+Y44+AA44+AC44+AE44+AG44</f>
        <v>0</v>
      </c>
      <c r="G44" s="34">
        <f>K44+M44+O44+Q44+S44+U44+W44+Y44+AA44+AC44+AE44+AG44</f>
        <v>0</v>
      </c>
      <c r="H44" s="34">
        <f>H45+H46</f>
        <v>445.92677527036022</v>
      </c>
      <c r="I44" s="34">
        <f>I45+I46</f>
        <v>445.92677527036022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81.099999999999994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55"/>
      <c r="AI44" s="41"/>
      <c r="AJ44" s="42"/>
      <c r="AK44" s="42"/>
      <c r="AL44" s="42"/>
      <c r="AM44" s="42"/>
      <c r="AN44" s="42"/>
    </row>
    <row r="45" spans="1:40" s="60" customFormat="1" ht="150" customHeight="1" x14ac:dyDescent="0.25">
      <c r="A45" s="124"/>
      <c r="B45" s="125"/>
      <c r="C45" s="27" t="s">
        <v>70</v>
      </c>
      <c r="D45" s="34">
        <v>304.3</v>
      </c>
      <c r="E45" s="34">
        <f>J45+L45+N45</f>
        <v>35.67</v>
      </c>
      <c r="F45" s="34">
        <f>K45+M45+O45+Q45+S45+U45+W45+Y45+AA45+AC45+AE45+AG45</f>
        <v>44.410000000000004</v>
      </c>
      <c r="G45" s="34">
        <f>K45+M45+O45+Q45+S45+U45+W45+Y45+AA45+AC45+AE45+AG45</f>
        <v>44.410000000000004</v>
      </c>
      <c r="H45" s="34">
        <f>G45/E45*100</f>
        <v>124.50238295486405</v>
      </c>
      <c r="I45" s="34">
        <f>G45/E45*100</f>
        <v>124.50238295486405</v>
      </c>
      <c r="J45" s="35">
        <v>0</v>
      </c>
      <c r="K45" s="35">
        <v>0</v>
      </c>
      <c r="L45" s="35">
        <v>20</v>
      </c>
      <c r="M45" s="35">
        <v>20</v>
      </c>
      <c r="N45" s="35">
        <v>15.67</v>
      </c>
      <c r="O45" s="35">
        <v>15.67</v>
      </c>
      <c r="P45" s="35">
        <v>0</v>
      </c>
      <c r="Q45" s="35">
        <v>0</v>
      </c>
      <c r="R45" s="35">
        <v>0</v>
      </c>
      <c r="S45" s="35">
        <v>0.34</v>
      </c>
      <c r="T45" s="35">
        <v>8.41</v>
      </c>
      <c r="U45" s="35">
        <v>8.4</v>
      </c>
      <c r="V45" s="35">
        <v>240</v>
      </c>
      <c r="W45" s="35">
        <v>0</v>
      </c>
      <c r="X45" s="35">
        <v>3.4</v>
      </c>
      <c r="Y45" s="35">
        <v>0</v>
      </c>
      <c r="Z45" s="35">
        <v>8.41</v>
      </c>
      <c r="AA45" s="35">
        <v>0</v>
      </c>
      <c r="AB45" s="35">
        <v>8.41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97" t="s">
        <v>83</v>
      </c>
      <c r="AI45" s="41"/>
      <c r="AJ45" s="42"/>
      <c r="AK45" s="42"/>
      <c r="AL45" s="42"/>
      <c r="AM45" s="42"/>
      <c r="AN45" s="42"/>
    </row>
    <row r="46" spans="1:40" s="60" customFormat="1" ht="63" customHeight="1" x14ac:dyDescent="0.25">
      <c r="A46" s="124"/>
      <c r="B46" s="125"/>
      <c r="C46" s="27" t="s">
        <v>71</v>
      </c>
      <c r="D46" s="34">
        <v>170</v>
      </c>
      <c r="E46" s="34">
        <f>J46+L46+N46</f>
        <v>0</v>
      </c>
      <c r="F46" s="34">
        <f>K46+M46+O46+Q46+S46+U46+W46+Y46+AA46+AC46+AE46+AG46</f>
        <v>0</v>
      </c>
      <c r="G46" s="34">
        <f>K46+M46+O46+Q46+S46+U46+W46+Y46+AA46+AC46++AE46+AG46</f>
        <v>0</v>
      </c>
      <c r="H46" s="34">
        <f>H47+H48</f>
        <v>321.42439231549616</v>
      </c>
      <c r="I46" s="34">
        <f>I47+I48</f>
        <v>321.42439231549616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170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55"/>
      <c r="AI46" s="41"/>
      <c r="AJ46" s="42"/>
      <c r="AK46" s="42"/>
      <c r="AL46" s="42"/>
      <c r="AM46" s="42"/>
      <c r="AN46" s="42"/>
    </row>
    <row r="47" spans="1:40" s="44" customFormat="1" ht="61.5" customHeight="1" x14ac:dyDescent="0.25">
      <c r="A47" s="119"/>
      <c r="B47" s="121"/>
      <c r="C47" s="27" t="s">
        <v>72</v>
      </c>
      <c r="D47" s="34">
        <v>109</v>
      </c>
      <c r="E47" s="34">
        <f>J47+L47+N47</f>
        <v>109</v>
      </c>
      <c r="F47" s="34">
        <f>K47+M47+O47+Q47+S47+U47+W47+Y47+AA47+AC47+AE47+AG47</f>
        <v>109</v>
      </c>
      <c r="G47" s="34">
        <f>K47+M47+O47+Q47+S47+U47+W47+Y47+AA47+AC47+AE47+AG47</f>
        <v>109</v>
      </c>
      <c r="H47" s="34">
        <f>G47/E47*100</f>
        <v>100</v>
      </c>
      <c r="I47" s="34">
        <f>G47/E47*100</f>
        <v>100</v>
      </c>
      <c r="J47" s="35">
        <v>109</v>
      </c>
      <c r="K47" s="35">
        <v>109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109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101" t="s">
        <v>89</v>
      </c>
      <c r="AI47" s="41"/>
      <c r="AJ47" s="43"/>
      <c r="AK47" s="43"/>
      <c r="AL47" s="43"/>
      <c r="AM47" s="43"/>
      <c r="AN47" s="43"/>
    </row>
    <row r="48" spans="1:40" s="63" customFormat="1" ht="51.75" customHeight="1" x14ac:dyDescent="0.25">
      <c r="A48" s="118" t="s">
        <v>45</v>
      </c>
      <c r="B48" s="120" t="s">
        <v>46</v>
      </c>
      <c r="C48" s="76" t="s">
        <v>68</v>
      </c>
      <c r="D48" s="91">
        <f t="shared" ref="D48:K48" si="42">D49+D50</f>
        <v>10975.999999999998</v>
      </c>
      <c r="E48" s="91">
        <f t="shared" si="42"/>
        <v>4141.8700000000008</v>
      </c>
      <c r="F48" s="91">
        <f>F49+F50</f>
        <v>4831.8500000000004</v>
      </c>
      <c r="G48" s="91">
        <f t="shared" si="42"/>
        <v>4831.8500000000004</v>
      </c>
      <c r="H48" s="77">
        <f t="shared" si="42"/>
        <v>221.42439231549616</v>
      </c>
      <c r="I48" s="77">
        <f t="shared" si="42"/>
        <v>221.42439231549616</v>
      </c>
      <c r="J48" s="98">
        <f t="shared" si="42"/>
        <v>1230.77</v>
      </c>
      <c r="K48" s="78">
        <f t="shared" si="42"/>
        <v>655.12</v>
      </c>
      <c r="L48" s="98">
        <f t="shared" ref="L48:W48" si="43">L50+L49</f>
        <v>842.67</v>
      </c>
      <c r="M48" s="78">
        <f t="shared" si="43"/>
        <v>804.43000000000006</v>
      </c>
      <c r="N48" s="98">
        <f t="shared" si="43"/>
        <v>862.27</v>
      </c>
      <c r="O48" s="78">
        <f t="shared" si="43"/>
        <v>504.01</v>
      </c>
      <c r="P48" s="78">
        <f t="shared" si="43"/>
        <v>1206.1600000000001</v>
      </c>
      <c r="Q48" s="78">
        <f t="shared" si="43"/>
        <v>643.49</v>
      </c>
      <c r="R48" s="78">
        <f t="shared" si="43"/>
        <v>746.07</v>
      </c>
      <c r="S48" s="78">
        <f t="shared" si="43"/>
        <v>1022.25</v>
      </c>
      <c r="T48" s="78">
        <f t="shared" si="43"/>
        <v>671.38</v>
      </c>
      <c r="U48" s="78">
        <f t="shared" si="43"/>
        <v>1202.55</v>
      </c>
      <c r="V48" s="78">
        <f t="shared" si="43"/>
        <v>1200.23</v>
      </c>
      <c r="W48" s="78">
        <f t="shared" si="43"/>
        <v>0</v>
      </c>
      <c r="X48" s="78">
        <f>X50+X49</f>
        <v>737.49</v>
      </c>
      <c r="Y48" s="78">
        <f t="shared" ref="Y48:AD48" si="44">Y50+Y49</f>
        <v>0</v>
      </c>
      <c r="Z48" s="78">
        <f t="shared" si="44"/>
        <v>671.38</v>
      </c>
      <c r="AA48" s="78">
        <f t="shared" si="44"/>
        <v>0</v>
      </c>
      <c r="AB48" s="78">
        <f t="shared" si="44"/>
        <v>1061.93</v>
      </c>
      <c r="AC48" s="78">
        <f t="shared" si="44"/>
        <v>0</v>
      </c>
      <c r="AD48" s="78">
        <f t="shared" si="44"/>
        <v>695.7299999999999</v>
      </c>
      <c r="AE48" s="78">
        <v>0</v>
      </c>
      <c r="AF48" s="78">
        <f>AF50+AF49</f>
        <v>1049.92</v>
      </c>
      <c r="AG48" s="78">
        <f>AG50+AG49</f>
        <v>0</v>
      </c>
      <c r="AH48" s="31"/>
      <c r="AI48" s="37"/>
      <c r="AJ48" s="25"/>
      <c r="AK48" s="25"/>
      <c r="AL48" s="25"/>
      <c r="AM48" s="25"/>
      <c r="AN48" s="25"/>
    </row>
    <row r="49" spans="1:40 16384:16384" s="63" customFormat="1" ht="135" customHeight="1" x14ac:dyDescent="0.25">
      <c r="A49" s="124"/>
      <c r="B49" s="125"/>
      <c r="C49" s="27" t="s">
        <v>67</v>
      </c>
      <c r="D49" s="34">
        <f>J49+L49+N49+P49+R49+T49+V49+X49+Z49+AB49+AD49+AF49</f>
        <v>10566.899999999998</v>
      </c>
      <c r="E49" s="34">
        <f>J49+L49+N49+P49</f>
        <v>3946.2300000000005</v>
      </c>
      <c r="F49" s="34">
        <f>K49+M49+O49+Q49+S49+U49+W49+Y49+AA49+AC49+AE49+AG49</f>
        <v>4628.1000000000004</v>
      </c>
      <c r="G49" s="34">
        <f>K49+M49+O49+Q49+S49+U49+W49+Y49+AA49+AC49+AE49+AG49</f>
        <v>4628.1000000000004</v>
      </c>
      <c r="H49" s="34">
        <f>G49/E49*100</f>
        <v>117.27902327031114</v>
      </c>
      <c r="I49" s="34">
        <f>G49/E49*100</f>
        <v>117.27902327031114</v>
      </c>
      <c r="J49" s="35">
        <v>1204.71</v>
      </c>
      <c r="K49" s="35">
        <v>648.91</v>
      </c>
      <c r="L49" s="35">
        <v>834.25</v>
      </c>
      <c r="M49" s="35">
        <v>799.85</v>
      </c>
      <c r="N49" s="35">
        <v>714.05</v>
      </c>
      <c r="O49" s="35">
        <v>500.61</v>
      </c>
      <c r="P49" s="35">
        <v>1193.22</v>
      </c>
      <c r="Q49" s="35">
        <v>633.66</v>
      </c>
      <c r="R49" s="35">
        <v>729.07</v>
      </c>
      <c r="S49" s="35">
        <v>881.63</v>
      </c>
      <c r="T49" s="35">
        <v>645.54</v>
      </c>
      <c r="U49" s="35">
        <v>1163.44</v>
      </c>
      <c r="V49" s="35">
        <v>1191.81</v>
      </c>
      <c r="W49" s="35">
        <v>0</v>
      </c>
      <c r="X49" s="35">
        <v>729.07</v>
      </c>
      <c r="Y49" s="35">
        <v>0</v>
      </c>
      <c r="Z49" s="35">
        <v>645.54</v>
      </c>
      <c r="AA49" s="35">
        <v>0</v>
      </c>
      <c r="AB49" s="35">
        <v>1053.51</v>
      </c>
      <c r="AC49" s="35">
        <v>0</v>
      </c>
      <c r="AD49" s="35">
        <v>687.31</v>
      </c>
      <c r="AE49" s="35">
        <v>0</v>
      </c>
      <c r="AF49" s="35">
        <v>938.82</v>
      </c>
      <c r="AG49" s="35">
        <v>0</v>
      </c>
      <c r="AH49" s="101" t="s">
        <v>55</v>
      </c>
      <c r="AI49" s="37"/>
      <c r="AJ49" s="25"/>
      <c r="AK49" s="25"/>
      <c r="AL49" s="25"/>
      <c r="AM49" s="25"/>
      <c r="AN49" s="25"/>
    </row>
    <row r="50" spans="1:40 16384:16384" s="30" customFormat="1" ht="84" customHeight="1" x14ac:dyDescent="0.25">
      <c r="A50" s="119"/>
      <c r="B50" s="121"/>
      <c r="C50" s="27" t="s">
        <v>54</v>
      </c>
      <c r="D50" s="34">
        <v>409.1</v>
      </c>
      <c r="E50" s="34">
        <f>J50+L50+N50+P50</f>
        <v>195.64</v>
      </c>
      <c r="F50" s="34">
        <f>K50+M50+O50+Q50+S50+U50+W50+Y50+AA50+AC50+AE50+AG50</f>
        <v>203.75</v>
      </c>
      <c r="G50" s="34">
        <f>K50+M50+O50+Q50+S50+U50+W50+AA50+AC50+AE50+AG50</f>
        <v>203.75</v>
      </c>
      <c r="H50" s="34">
        <f>G50/E50*100</f>
        <v>104.14536904518503</v>
      </c>
      <c r="I50" s="34">
        <f>G50/E50*100</f>
        <v>104.14536904518503</v>
      </c>
      <c r="J50" s="35">
        <v>26.06</v>
      </c>
      <c r="K50" s="35">
        <v>6.21</v>
      </c>
      <c r="L50" s="35">
        <v>8.42</v>
      </c>
      <c r="M50" s="35">
        <v>4.58</v>
      </c>
      <c r="N50" s="35">
        <v>148.22</v>
      </c>
      <c r="O50" s="35">
        <v>3.4</v>
      </c>
      <c r="P50" s="35">
        <v>12.94</v>
      </c>
      <c r="Q50" s="35">
        <v>9.83</v>
      </c>
      <c r="R50" s="35">
        <v>17</v>
      </c>
      <c r="S50" s="35">
        <v>140.62</v>
      </c>
      <c r="T50" s="35">
        <v>25.84</v>
      </c>
      <c r="U50" s="35">
        <v>39.11</v>
      </c>
      <c r="V50" s="35">
        <v>8.42</v>
      </c>
      <c r="W50" s="35">
        <v>0</v>
      </c>
      <c r="X50" s="35">
        <v>8.42</v>
      </c>
      <c r="Y50" s="35">
        <v>0</v>
      </c>
      <c r="Z50" s="35">
        <v>25.84</v>
      </c>
      <c r="AA50" s="35">
        <v>0</v>
      </c>
      <c r="AB50" s="35">
        <v>8.42</v>
      </c>
      <c r="AC50" s="35">
        <v>0</v>
      </c>
      <c r="AD50" s="35">
        <v>8.42</v>
      </c>
      <c r="AE50" s="35">
        <v>0</v>
      </c>
      <c r="AF50" s="35">
        <v>111.1</v>
      </c>
      <c r="AG50" s="35">
        <v>0</v>
      </c>
      <c r="AH50" s="101" t="s">
        <v>84</v>
      </c>
      <c r="AI50" s="37"/>
      <c r="AJ50" s="29"/>
      <c r="AK50" s="29"/>
      <c r="AL50" s="29"/>
      <c r="AM50" s="29"/>
      <c r="AN50" s="29"/>
    </row>
    <row r="51" spans="1:40 16384:16384" s="47" customFormat="1" ht="119.25" hidden="1" customHeight="1" x14ac:dyDescent="0.25">
      <c r="A51" s="61"/>
      <c r="B51" s="62"/>
      <c r="C51" s="54" t="s">
        <v>30</v>
      </c>
      <c r="D51" s="57"/>
      <c r="E51" s="57"/>
      <c r="F51" s="57"/>
      <c r="G51" s="57"/>
      <c r="H51" s="57"/>
      <c r="I51" s="57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>
        <v>60</v>
      </c>
      <c r="AF51" s="58"/>
      <c r="AG51" s="59"/>
      <c r="AH51" s="55"/>
      <c r="AI51" s="46"/>
      <c r="XFD51" s="48"/>
    </row>
    <row r="52" spans="1:40 16384:16384" s="30" customFormat="1" ht="18.75" customHeight="1" x14ac:dyDescent="0.25">
      <c r="A52" s="67" t="s">
        <v>47</v>
      </c>
      <c r="B52" s="131" t="s">
        <v>48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3"/>
      <c r="AH52" s="28"/>
      <c r="AI52" s="29"/>
      <c r="AJ52" s="29"/>
      <c r="AK52" s="29"/>
      <c r="AL52" s="29"/>
      <c r="AM52" s="29"/>
      <c r="AN52" s="29"/>
    </row>
    <row r="53" spans="1:40 16384:16384" s="49" customFormat="1" ht="82.5" customHeight="1" x14ac:dyDescent="0.25">
      <c r="A53" s="151" t="s">
        <v>49</v>
      </c>
      <c r="B53" s="152" t="s">
        <v>50</v>
      </c>
      <c r="C53" s="73" t="s">
        <v>68</v>
      </c>
      <c r="D53" s="74">
        <f>D54</f>
        <v>6732.8989999999994</v>
      </c>
      <c r="E53" s="90">
        <f>E54</f>
        <v>2581.9630000000002</v>
      </c>
      <c r="F53" s="90">
        <f>F54</f>
        <v>2642.17</v>
      </c>
      <c r="G53" s="90">
        <f>K53+M53+O53+Q53</f>
        <v>1758.6299999999999</v>
      </c>
      <c r="H53" s="74">
        <f>IFERROR(G53/D53*100,0)</f>
        <v>26.119952192955814</v>
      </c>
      <c r="I53" s="74">
        <f>IFERROR(G53/E53*100,0)</f>
        <v>68.112130189317185</v>
      </c>
      <c r="J53" s="75">
        <f t="shared" ref="J53:AG53" si="45">J54</f>
        <v>984.15700000000004</v>
      </c>
      <c r="K53" s="75">
        <f t="shared" si="45"/>
        <v>418.61</v>
      </c>
      <c r="L53" s="75">
        <f t="shared" si="45"/>
        <v>510.125</v>
      </c>
      <c r="M53" s="75">
        <f t="shared" si="45"/>
        <v>488.99</v>
      </c>
      <c r="N53" s="75">
        <f t="shared" si="45"/>
        <v>457.11099999999999</v>
      </c>
      <c r="O53" s="75">
        <f t="shared" si="45"/>
        <v>388.98</v>
      </c>
      <c r="P53" s="75">
        <f t="shared" si="45"/>
        <v>630.57000000000005</v>
      </c>
      <c r="Q53" s="75">
        <f t="shared" si="45"/>
        <v>462.05</v>
      </c>
      <c r="R53" s="75">
        <f t="shared" si="45"/>
        <v>509.49599999999998</v>
      </c>
      <c r="S53" s="75">
        <f t="shared" si="45"/>
        <v>424.81</v>
      </c>
      <c r="T53" s="75">
        <f t="shared" si="45"/>
        <v>457.11099999999999</v>
      </c>
      <c r="U53" s="75">
        <f t="shared" si="45"/>
        <v>458.73</v>
      </c>
      <c r="V53" s="75">
        <f t="shared" si="45"/>
        <v>630.57000000000005</v>
      </c>
      <c r="W53" s="75">
        <f t="shared" si="45"/>
        <v>0</v>
      </c>
      <c r="X53" s="75">
        <f t="shared" si="45"/>
        <v>596.226</v>
      </c>
      <c r="Y53" s="75">
        <f t="shared" si="45"/>
        <v>0</v>
      </c>
      <c r="Z53" s="75">
        <f t="shared" si="45"/>
        <v>429.65899999999999</v>
      </c>
      <c r="AA53" s="75">
        <f t="shared" si="45"/>
        <v>0</v>
      </c>
      <c r="AB53" s="75">
        <f t="shared" si="45"/>
        <v>457.11099999999999</v>
      </c>
      <c r="AC53" s="75">
        <f t="shared" si="45"/>
        <v>0</v>
      </c>
      <c r="AD53" s="75">
        <f t="shared" si="45"/>
        <v>457.11099999999999</v>
      </c>
      <c r="AE53" s="75">
        <f t="shared" si="45"/>
        <v>0</v>
      </c>
      <c r="AF53" s="75">
        <f t="shared" si="45"/>
        <v>613.65200000000004</v>
      </c>
      <c r="AG53" s="75">
        <f t="shared" si="45"/>
        <v>0</v>
      </c>
      <c r="AH53" s="31"/>
      <c r="AI53" s="37"/>
      <c r="AJ53" s="25"/>
      <c r="AK53" s="25"/>
      <c r="AL53" s="25"/>
      <c r="AM53" s="25"/>
      <c r="AN53" s="25"/>
    </row>
    <row r="54" spans="1:40 16384:16384" s="49" customFormat="1" ht="82.5" customHeight="1" x14ac:dyDescent="0.25">
      <c r="A54" s="151"/>
      <c r="B54" s="152"/>
      <c r="C54" s="27" t="s">
        <v>73</v>
      </c>
      <c r="D54" s="34">
        <f>SUM(J54,L54,N54,P54,R54,T54,V54,X54,Z54,AB54,AD54,AF54)</f>
        <v>6732.8989999999994</v>
      </c>
      <c r="E54" s="34">
        <f>J54+L54+N54+P54</f>
        <v>2581.9630000000002</v>
      </c>
      <c r="F54" s="92">
        <f>G54</f>
        <v>2642.17</v>
      </c>
      <c r="G54" s="92">
        <f>SUM(K54,M54,O54,Q54,S54,U54,W54,Y54,AA54,AC54,AE54,AG54)</f>
        <v>2642.17</v>
      </c>
      <c r="H54" s="34">
        <f>IFERROR(G54/D54*100,0)</f>
        <v>39.242679861973279</v>
      </c>
      <c r="I54" s="34">
        <f>IFERROR(G54/E54*100,0)</f>
        <v>102.33183047162177</v>
      </c>
      <c r="J54" s="35">
        <v>984.15700000000004</v>
      </c>
      <c r="K54" s="35">
        <v>418.61</v>
      </c>
      <c r="L54" s="35">
        <v>510.125</v>
      </c>
      <c r="M54" s="35">
        <v>488.99</v>
      </c>
      <c r="N54" s="35">
        <v>457.11099999999999</v>
      </c>
      <c r="O54" s="35">
        <v>388.98</v>
      </c>
      <c r="P54" s="35">
        <v>630.57000000000005</v>
      </c>
      <c r="Q54" s="35">
        <v>462.05</v>
      </c>
      <c r="R54" s="35">
        <v>509.49599999999998</v>
      </c>
      <c r="S54" s="35">
        <v>424.81</v>
      </c>
      <c r="T54" s="35">
        <v>457.11099999999999</v>
      </c>
      <c r="U54" s="35">
        <v>458.73</v>
      </c>
      <c r="V54" s="35">
        <v>630.57000000000005</v>
      </c>
      <c r="W54" s="35">
        <v>0</v>
      </c>
      <c r="X54" s="35">
        <v>596.226</v>
      </c>
      <c r="Y54" s="35">
        <v>0</v>
      </c>
      <c r="Z54" s="35">
        <v>429.65899999999999</v>
      </c>
      <c r="AA54" s="35">
        <v>0</v>
      </c>
      <c r="AB54" s="35">
        <v>457.11099999999999</v>
      </c>
      <c r="AC54" s="35">
        <v>0</v>
      </c>
      <c r="AD54" s="35">
        <v>457.11099999999999</v>
      </c>
      <c r="AE54" s="35">
        <v>0</v>
      </c>
      <c r="AF54" s="35">
        <v>613.65200000000004</v>
      </c>
      <c r="AG54" s="35">
        <v>0</v>
      </c>
      <c r="AH54" s="28"/>
      <c r="AI54" s="37"/>
      <c r="AJ54" s="25"/>
      <c r="AK54" s="25"/>
      <c r="AL54" s="25"/>
      <c r="AM54" s="25"/>
      <c r="AN54" s="25"/>
    </row>
    <row r="55" spans="1:40 16384:16384" x14ac:dyDescent="0.25">
      <c r="A55" s="1"/>
      <c r="B55" s="1"/>
      <c r="C55" s="50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 16384:16384" x14ac:dyDescent="0.25">
      <c r="A56" s="1"/>
      <c r="B56" s="1"/>
      <c r="C56" s="50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 16384:16384" x14ac:dyDescent="0.25">
      <c r="A57" s="1"/>
      <c r="B57" s="1"/>
      <c r="C57" s="50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 16384:16384" x14ac:dyDescent="0.25">
      <c r="A58" s="1"/>
      <c r="B58" s="1"/>
      <c r="C58" s="50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 16384:16384" x14ac:dyDescent="0.25">
      <c r="A59" s="1"/>
      <c r="B59" s="1"/>
      <c r="C59" s="50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 16384:16384" x14ac:dyDescent="0.25">
      <c r="A60" s="1"/>
      <c r="B60" s="1"/>
      <c r="C60" s="50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 16384:16384" x14ac:dyDescent="0.25">
      <c r="A61" s="1"/>
      <c r="B61" s="1"/>
      <c r="C61" s="50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 16384:16384" x14ac:dyDescent="0.25">
      <c r="A62" s="1"/>
      <c r="B62" s="1"/>
      <c r="C62" s="50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 16384:16384" x14ac:dyDescent="0.25">
      <c r="A63" s="1"/>
      <c r="B63" s="1"/>
      <c r="C63" s="50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 16384:16384" x14ac:dyDescent="0.25">
      <c r="A64" s="1"/>
      <c r="B64" s="1"/>
      <c r="C64" s="50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/>
      <c r="B65" s="1"/>
      <c r="C65" s="50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1"/>
      <c r="C66" s="50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/>
      <c r="B67" s="1"/>
      <c r="C67" s="50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/>
      <c r="B68" s="1"/>
      <c r="C68" s="50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/>
      <c r="B69" s="1"/>
      <c r="C69" s="50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/>
      <c r="B70" s="1"/>
      <c r="C70" s="50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/>
      <c r="B71" s="1"/>
      <c r="C71" s="50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/>
      <c r="B72" s="1"/>
      <c r="C72" s="50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25">
      <c r="A73" s="1"/>
      <c r="B73" s="1"/>
      <c r="C73" s="50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/>
      <c r="B74" s="1"/>
      <c r="C74" s="50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25">
      <c r="A75" s="1"/>
      <c r="B75" s="1"/>
      <c r="C75" s="50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1"/>
      <c r="B76" s="1"/>
      <c r="C76" s="50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1"/>
      <c r="B77" s="1"/>
      <c r="C77" s="50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25">
      <c r="A78" s="1"/>
      <c r="B78" s="1"/>
      <c r="C78" s="50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25">
      <c r="A79" s="1"/>
      <c r="B79" s="1"/>
      <c r="C79" s="50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25">
      <c r="A80" s="1"/>
      <c r="B80" s="1"/>
      <c r="C80" s="50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25">
      <c r="A81" s="1"/>
      <c r="B81" s="1"/>
      <c r="C81" s="50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25">
      <c r="A82" s="1"/>
      <c r="B82" s="1"/>
      <c r="C82" s="50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25">
      <c r="A83" s="1"/>
      <c r="B83" s="1"/>
      <c r="C83" s="50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25">
      <c r="A84" s="1"/>
      <c r="B84" s="1"/>
      <c r="C84" s="50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25">
      <c r="A85" s="1"/>
      <c r="B85" s="1"/>
      <c r="C85" s="50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25">
      <c r="A86" s="1"/>
      <c r="B86" s="1"/>
      <c r="C86" s="50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1"/>
      <c r="B87" s="1"/>
      <c r="C87" s="50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25">
      <c r="A88" s="1"/>
      <c r="B88" s="1"/>
      <c r="C88" s="50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1"/>
      <c r="B89" s="1"/>
      <c r="C89" s="50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5">
      <c r="A90" s="1"/>
      <c r="B90" s="1"/>
      <c r="C90" s="50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1"/>
      <c r="B91" s="1"/>
      <c r="C91" s="50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5">
      <c r="A92" s="1"/>
      <c r="B92" s="1"/>
      <c r="C92" s="50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1"/>
      <c r="B93" s="1"/>
      <c r="C93" s="50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1"/>
      <c r="B94" s="1"/>
      <c r="C94" s="50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5">
      <c r="A95" s="1"/>
      <c r="B95" s="1"/>
      <c r="C95" s="50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5">
      <c r="A96" s="1"/>
      <c r="B96" s="1"/>
      <c r="C96" s="50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1"/>
      <c r="B97" s="1"/>
      <c r="C97" s="50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5">
      <c r="A98" s="1"/>
      <c r="B98" s="1"/>
      <c r="C98" s="50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5">
      <c r="A99" s="1"/>
      <c r="B99" s="1"/>
      <c r="C99" s="50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1"/>
      <c r="B100" s="1"/>
      <c r="C100" s="50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5">
      <c r="A101" s="1"/>
      <c r="B101" s="1"/>
      <c r="C101" s="50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5">
      <c r="A102" s="1"/>
      <c r="B102" s="1"/>
      <c r="C102" s="50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1"/>
      <c r="B103" s="1"/>
      <c r="C103" s="50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1"/>
      <c r="B104" s="1"/>
      <c r="C104" s="50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1"/>
      <c r="B105" s="1"/>
      <c r="C105" s="50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5">
      <c r="A106" s="1"/>
      <c r="B106" s="1"/>
      <c r="C106" s="50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5">
      <c r="A107" s="1"/>
      <c r="B107" s="1"/>
      <c r="C107" s="50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5">
      <c r="A108" s="1"/>
      <c r="B108" s="1"/>
      <c r="C108" s="50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5">
      <c r="A109" s="1"/>
      <c r="B109" s="1"/>
      <c r="C109" s="50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1"/>
      <c r="B110" s="1"/>
      <c r="C110" s="50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5">
      <c r="A111" s="1"/>
      <c r="B111" s="1"/>
      <c r="C111" s="50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5">
      <c r="A112" s="1"/>
      <c r="B112" s="1"/>
      <c r="C112" s="50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5">
      <c r="A113" s="1"/>
      <c r="B113" s="1"/>
      <c r="C113" s="50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5">
      <c r="A114" s="1"/>
      <c r="B114" s="1"/>
      <c r="C114" s="50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5">
      <c r="A115" s="1"/>
      <c r="B115" s="1"/>
      <c r="C115" s="50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1"/>
      <c r="B116" s="1"/>
      <c r="C116" s="50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5">
      <c r="A117" s="1"/>
      <c r="B117" s="1"/>
      <c r="C117" s="50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5">
      <c r="A118" s="1"/>
      <c r="B118" s="1"/>
      <c r="C118" s="50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5">
      <c r="A119" s="1"/>
      <c r="B119" s="1"/>
      <c r="C119" s="50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5">
      <c r="A120" s="1"/>
      <c r="B120" s="1"/>
      <c r="C120" s="50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5">
      <c r="A121" s="1"/>
      <c r="B121" s="1"/>
      <c r="C121" s="50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5">
      <c r="A122" s="1"/>
      <c r="B122" s="1"/>
      <c r="C122" s="50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5">
      <c r="A123" s="1"/>
      <c r="B123" s="1"/>
      <c r="C123" s="50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5">
      <c r="A124" s="1"/>
      <c r="B124" s="1"/>
      <c r="C124" s="50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1"/>
      <c r="B125" s="1"/>
      <c r="C125" s="50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5">
      <c r="A126" s="1"/>
      <c r="B126" s="1"/>
      <c r="C126" s="50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5">
      <c r="A127" s="1"/>
      <c r="B127" s="1"/>
      <c r="C127" s="50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1"/>
      <c r="B128" s="1"/>
      <c r="C128" s="50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5">
      <c r="A129" s="1"/>
      <c r="B129" s="1"/>
      <c r="C129" s="50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5">
      <c r="A130" s="1"/>
      <c r="B130" s="1"/>
      <c r="C130" s="50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5">
      <c r="A131" s="1"/>
      <c r="B131" s="1"/>
      <c r="C131" s="50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50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50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50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50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50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50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50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50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50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50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50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50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50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50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50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50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50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50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50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50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50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50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50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50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50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50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50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50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50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50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50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50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50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50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50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50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50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50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50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50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50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50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50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50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50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50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50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50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50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50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50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50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50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50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50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50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50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50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50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50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50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50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50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50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50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x14ac:dyDescent="0.25">
      <c r="A197" s="1"/>
      <c r="B197" s="1"/>
      <c r="C197" s="50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x14ac:dyDescent="0.25">
      <c r="A198" s="1"/>
      <c r="B198" s="1"/>
      <c r="C198" s="50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x14ac:dyDescent="0.25">
      <c r="A199" s="1"/>
      <c r="B199" s="1"/>
      <c r="C199" s="50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x14ac:dyDescent="0.25">
      <c r="A200" s="1"/>
      <c r="B200" s="1"/>
      <c r="C200" s="50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x14ac:dyDescent="0.25">
      <c r="A201" s="1"/>
      <c r="B201" s="1"/>
      <c r="C201" s="50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x14ac:dyDescent="0.25">
      <c r="A202" s="1"/>
      <c r="B202" s="1"/>
      <c r="C202" s="50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x14ac:dyDescent="0.25">
      <c r="A203" s="1"/>
      <c r="B203" s="1"/>
      <c r="C203" s="50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x14ac:dyDescent="0.25">
      <c r="A204" s="1"/>
      <c r="B204" s="1"/>
      <c r="C204" s="50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x14ac:dyDescent="0.25">
      <c r="A205" s="1"/>
      <c r="B205" s="1"/>
      <c r="C205" s="50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x14ac:dyDescent="0.25">
      <c r="A206" s="1"/>
      <c r="B206" s="1"/>
      <c r="C206" s="50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x14ac:dyDescent="0.25">
      <c r="A207" s="1"/>
      <c r="B207" s="1"/>
      <c r="C207" s="50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x14ac:dyDescent="0.25">
      <c r="A208" s="1"/>
      <c r="B208" s="1"/>
      <c r="C208" s="50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x14ac:dyDescent="0.25">
      <c r="A209" s="1"/>
      <c r="B209" s="1"/>
      <c r="C209" s="50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</sheetData>
  <mergeCells count="120">
    <mergeCell ref="A43:A47"/>
    <mergeCell ref="B43:B47"/>
    <mergeCell ref="A48:A50"/>
    <mergeCell ref="B48:B50"/>
    <mergeCell ref="B52:AG52"/>
    <mergeCell ref="A53:A54"/>
    <mergeCell ref="B53:B54"/>
    <mergeCell ref="AE37:AE39"/>
    <mergeCell ref="AF37:AF39"/>
    <mergeCell ref="AG37:AG39"/>
    <mergeCell ref="J37:J39"/>
    <mergeCell ref="K37:K39"/>
    <mergeCell ref="L37:L39"/>
    <mergeCell ref="A37:A40"/>
    <mergeCell ref="B37:B40"/>
    <mergeCell ref="C37:C39"/>
    <mergeCell ref="D37:D39"/>
    <mergeCell ref="E37:E39"/>
    <mergeCell ref="F37:F39"/>
    <mergeCell ref="AH37:AH39"/>
    <mergeCell ref="A41:A42"/>
    <mergeCell ref="B41:B42"/>
    <mergeCell ref="Y37:Y39"/>
    <mergeCell ref="Z37:Z39"/>
    <mergeCell ref="AA37:AA39"/>
    <mergeCell ref="AB37:AB39"/>
    <mergeCell ref="AC37:AC39"/>
    <mergeCell ref="AD37:AD39"/>
    <mergeCell ref="S37:S39"/>
    <mergeCell ref="T37:T39"/>
    <mergeCell ref="U37:U39"/>
    <mergeCell ref="V37:V39"/>
    <mergeCell ref="W37:W39"/>
    <mergeCell ref="X37:X39"/>
    <mergeCell ref="M37:M39"/>
    <mergeCell ref="N37:N39"/>
    <mergeCell ref="O37:O39"/>
    <mergeCell ref="P37:P39"/>
    <mergeCell ref="Q37:Q39"/>
    <mergeCell ref="R37:R39"/>
    <mergeCell ref="G37:G39"/>
    <mergeCell ref="H37:H39"/>
    <mergeCell ref="I37:I39"/>
    <mergeCell ref="A31:A35"/>
    <mergeCell ref="B31:B35"/>
    <mergeCell ref="B36:AG36"/>
    <mergeCell ref="Z27:Z28"/>
    <mergeCell ref="AA27:AA28"/>
    <mergeCell ref="AB27:AB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A24:A26"/>
    <mergeCell ref="B24:B26"/>
    <mergeCell ref="AH24:AH26"/>
    <mergeCell ref="A27:A30"/>
    <mergeCell ref="B27:B30"/>
    <mergeCell ref="C27:C28"/>
    <mergeCell ref="D27:D28"/>
    <mergeCell ref="E27:E28"/>
    <mergeCell ref="F27:F28"/>
    <mergeCell ref="G27:G28"/>
    <mergeCell ref="AF27:AF28"/>
    <mergeCell ref="AG27:AG28"/>
    <mergeCell ref="AH27:AH28"/>
    <mergeCell ref="A16:A17"/>
    <mergeCell ref="B16:B17"/>
    <mergeCell ref="AH16:AH17"/>
    <mergeCell ref="A18:A21"/>
    <mergeCell ref="B18:B21"/>
    <mergeCell ref="A22:A23"/>
    <mergeCell ref="B22:B23"/>
    <mergeCell ref="AH22:AH23"/>
    <mergeCell ref="AH4:AH6"/>
    <mergeCell ref="A8:A11"/>
    <mergeCell ref="B8:B11"/>
    <mergeCell ref="B12:AG12"/>
    <mergeCell ref="A13:A15"/>
    <mergeCell ref="B13:B15"/>
    <mergeCell ref="AH13:AH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2026-02-09T10:57:40Z</dcterms:created>
  <dcterms:modified xsi:type="dcterms:W3CDTF">2026-07-10T04:16:55Z</dcterms:modified>
</cp:coreProperties>
</file>