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354" i="1" l="1"/>
  <c r="F354" i="1"/>
  <c r="G353" i="1"/>
  <c r="F353" i="1"/>
  <c r="G352" i="1"/>
  <c r="F352" i="1"/>
  <c r="G351" i="1"/>
  <c r="F351" i="1"/>
  <c r="E350" i="1"/>
  <c r="D350" i="1"/>
  <c r="C350" i="1"/>
  <c r="B350" i="1"/>
  <c r="W348" i="1"/>
  <c r="W360" i="1" s="1"/>
  <c r="V348" i="1"/>
  <c r="V360" i="1" s="1"/>
  <c r="V336" i="1"/>
  <c r="U335" i="1"/>
  <c r="T335" i="1"/>
  <c r="S334" i="1"/>
  <c r="R334" i="1"/>
  <c r="X333" i="1"/>
  <c r="Q333" i="1"/>
  <c r="P333" i="1"/>
  <c r="H333" i="1"/>
  <c r="AA329" i="1"/>
  <c r="Z329" i="1"/>
  <c r="Y328" i="1"/>
  <c r="X328" i="1"/>
  <c r="AA327" i="1"/>
  <c r="AA326" i="1" s="1"/>
  <c r="Z327" i="1"/>
  <c r="Z326" i="1" s="1"/>
  <c r="K327" i="1"/>
  <c r="J327" i="1"/>
  <c r="Y326" i="1"/>
  <c r="X326" i="1"/>
  <c r="AD324" i="1"/>
  <c r="W324" i="1"/>
  <c r="V324" i="1"/>
  <c r="N324" i="1"/>
  <c r="AC323" i="1"/>
  <c r="AB323" i="1"/>
  <c r="U323" i="1"/>
  <c r="T323" i="1"/>
  <c r="M323" i="1"/>
  <c r="L323" i="1"/>
  <c r="E323" i="1"/>
  <c r="AA322" i="1"/>
  <c r="Z322" i="1"/>
  <c r="S322" i="1"/>
  <c r="R322" i="1"/>
  <c r="R340" i="1" s="1"/>
  <c r="K322" i="1"/>
  <c r="J322" i="1"/>
  <c r="C322" i="1"/>
  <c r="P321" i="1"/>
  <c r="H321" i="1"/>
  <c r="AE320" i="1"/>
  <c r="AD320" i="1"/>
  <c r="W320" i="1"/>
  <c r="V320" i="1"/>
  <c r="O320" i="1"/>
  <c r="N320" i="1"/>
  <c r="C317" i="1"/>
  <c r="AD316" i="1"/>
  <c r="H316" i="1"/>
  <c r="F316" i="1"/>
  <c r="E316" i="1"/>
  <c r="C316" i="1"/>
  <c r="B316" i="1"/>
  <c r="B303" i="1" s="1"/>
  <c r="AD315" i="1"/>
  <c r="H315" i="1"/>
  <c r="E315" i="1"/>
  <c r="C315" i="1"/>
  <c r="N314" i="1"/>
  <c r="E314" i="1"/>
  <c r="D314" i="1"/>
  <c r="AD313" i="1"/>
  <c r="AD300" i="1" s="1"/>
  <c r="H313" i="1"/>
  <c r="E313" i="1"/>
  <c r="D313" i="1"/>
  <c r="AE312" i="1"/>
  <c r="AD312" i="1"/>
  <c r="AC312" i="1"/>
  <c r="AB312" i="1"/>
  <c r="AA312" i="1"/>
  <c r="Z312" i="1"/>
  <c r="Y312" i="1"/>
  <c r="X312" i="1"/>
  <c r="W312" i="1"/>
  <c r="V312" i="1"/>
  <c r="U312" i="1"/>
  <c r="T312" i="1"/>
  <c r="S312" i="1"/>
  <c r="R312" i="1"/>
  <c r="Q312" i="1"/>
  <c r="P312" i="1"/>
  <c r="O312" i="1"/>
  <c r="N312" i="1"/>
  <c r="M312" i="1"/>
  <c r="L312" i="1"/>
  <c r="K312" i="1"/>
  <c r="J312" i="1"/>
  <c r="I312" i="1"/>
  <c r="E310" i="1"/>
  <c r="C310" i="1"/>
  <c r="B310" i="1"/>
  <c r="C309" i="1"/>
  <c r="V308" i="1"/>
  <c r="E308" i="1"/>
  <c r="D308" i="1"/>
  <c r="C308" i="1"/>
  <c r="C307" i="1"/>
  <c r="B307" i="1"/>
  <c r="AE306" i="1"/>
  <c r="AD306" i="1"/>
  <c r="AC306" i="1"/>
  <c r="AB306" i="1"/>
  <c r="AA306" i="1"/>
  <c r="Z306" i="1"/>
  <c r="Y306" i="1"/>
  <c r="X306" i="1"/>
  <c r="W306" i="1"/>
  <c r="U306" i="1"/>
  <c r="T306" i="1"/>
  <c r="S306" i="1"/>
  <c r="R306" i="1"/>
  <c r="Q306" i="1"/>
  <c r="P306" i="1"/>
  <c r="O306" i="1"/>
  <c r="N306" i="1"/>
  <c r="M306" i="1"/>
  <c r="L306" i="1"/>
  <c r="K306" i="1"/>
  <c r="J306" i="1"/>
  <c r="AE304" i="1"/>
  <c r="AD304" i="1"/>
  <c r="AC304" i="1"/>
  <c r="AB304" i="1"/>
  <c r="AA304" i="1"/>
  <c r="Z304" i="1"/>
  <c r="Z336" i="1" s="1"/>
  <c r="Y304" i="1"/>
  <c r="X304" i="1"/>
  <c r="W304" i="1"/>
  <c r="V304" i="1"/>
  <c r="U304" i="1"/>
  <c r="T304" i="1"/>
  <c r="S304" i="1"/>
  <c r="R304" i="1"/>
  <c r="R336" i="1" s="1"/>
  <c r="Q304" i="1"/>
  <c r="P304" i="1"/>
  <c r="O304" i="1"/>
  <c r="N304" i="1"/>
  <c r="M304" i="1"/>
  <c r="L304" i="1"/>
  <c r="K304" i="1"/>
  <c r="J304" i="1"/>
  <c r="J336" i="1" s="1"/>
  <c r="I304" i="1"/>
  <c r="H304" i="1"/>
  <c r="D304" i="1"/>
  <c r="C304" i="1"/>
  <c r="B304" i="1"/>
  <c r="AE303" i="1"/>
  <c r="AE333" i="1" s="1"/>
  <c r="AD303" i="1"/>
  <c r="AC303" i="1"/>
  <c r="AC333" i="1" s="1"/>
  <c r="AB303" i="1"/>
  <c r="AB333" i="1" s="1"/>
  <c r="AA303" i="1"/>
  <c r="AA333" i="1" s="1"/>
  <c r="Z303" i="1"/>
  <c r="Y303" i="1"/>
  <c r="Y333" i="1" s="1"/>
  <c r="X303" i="1"/>
  <c r="W303" i="1"/>
  <c r="W333" i="1" s="1"/>
  <c r="V303" i="1"/>
  <c r="U303" i="1"/>
  <c r="U333" i="1" s="1"/>
  <c r="T303" i="1"/>
  <c r="T333" i="1" s="1"/>
  <c r="S303" i="1"/>
  <c r="S333" i="1" s="1"/>
  <c r="R303" i="1"/>
  <c r="Q303" i="1"/>
  <c r="Q323" i="1" s="1"/>
  <c r="P303" i="1"/>
  <c r="O303" i="1"/>
  <c r="O333" i="1" s="1"/>
  <c r="N303" i="1"/>
  <c r="M303" i="1"/>
  <c r="M333" i="1" s="1"/>
  <c r="L303" i="1"/>
  <c r="L333" i="1" s="1"/>
  <c r="K303" i="1"/>
  <c r="K333" i="1" s="1"/>
  <c r="J303" i="1"/>
  <c r="I303" i="1"/>
  <c r="I333" i="1" s="1"/>
  <c r="H303" i="1"/>
  <c r="E303" i="1"/>
  <c r="C303" i="1"/>
  <c r="C333" i="1" s="1"/>
  <c r="AE302" i="1"/>
  <c r="AE322" i="1" s="1"/>
  <c r="AC302" i="1"/>
  <c r="AB302" i="1"/>
  <c r="AA302" i="1"/>
  <c r="Z302" i="1"/>
  <c r="Y302" i="1"/>
  <c r="X302" i="1"/>
  <c r="W302" i="1"/>
  <c r="W322" i="1" s="1"/>
  <c r="V302" i="1"/>
  <c r="U302" i="1"/>
  <c r="T302" i="1"/>
  <c r="S302" i="1"/>
  <c r="R302" i="1"/>
  <c r="Q302" i="1"/>
  <c r="P302" i="1"/>
  <c r="O302" i="1"/>
  <c r="O322" i="1" s="1"/>
  <c r="N302" i="1"/>
  <c r="M302" i="1"/>
  <c r="L302" i="1"/>
  <c r="K302" i="1"/>
  <c r="J302" i="1"/>
  <c r="I302" i="1"/>
  <c r="H302" i="1"/>
  <c r="C302" i="1"/>
  <c r="AE301" i="1"/>
  <c r="AD301" i="1"/>
  <c r="AC301" i="1"/>
  <c r="AB301" i="1"/>
  <c r="AA301" i="1"/>
  <c r="Z301" i="1"/>
  <c r="Y301" i="1"/>
  <c r="X301" i="1"/>
  <c r="W301" i="1"/>
  <c r="U301" i="1"/>
  <c r="U321" i="1" s="1"/>
  <c r="T301" i="1"/>
  <c r="S301" i="1"/>
  <c r="S335" i="1" s="1"/>
  <c r="R301" i="1"/>
  <c r="Q301" i="1"/>
  <c r="Q335" i="1" s="1"/>
  <c r="P301" i="1"/>
  <c r="P335" i="1" s="1"/>
  <c r="O301" i="1"/>
  <c r="N301" i="1"/>
  <c r="M301" i="1"/>
  <c r="L301" i="1"/>
  <c r="K301" i="1"/>
  <c r="J301" i="1"/>
  <c r="I301" i="1"/>
  <c r="H301" i="1"/>
  <c r="H335" i="1" s="1"/>
  <c r="AE300" i="1"/>
  <c r="AC300" i="1"/>
  <c r="AB300" i="1"/>
  <c r="AA300" i="1"/>
  <c r="AA334" i="1" s="1"/>
  <c r="Z300" i="1"/>
  <c r="Y300" i="1"/>
  <c r="X300" i="1"/>
  <c r="W300" i="1"/>
  <c r="V300" i="1"/>
  <c r="U300" i="1"/>
  <c r="T300" i="1"/>
  <c r="S300" i="1"/>
  <c r="S320" i="1" s="1"/>
  <c r="R300" i="1"/>
  <c r="Q300" i="1"/>
  <c r="P300" i="1"/>
  <c r="O300" i="1"/>
  <c r="N300" i="1"/>
  <c r="M300" i="1"/>
  <c r="L300" i="1"/>
  <c r="K300" i="1"/>
  <c r="K334" i="1" s="1"/>
  <c r="J300" i="1"/>
  <c r="I300" i="1"/>
  <c r="H300" i="1"/>
  <c r="AC299" i="1"/>
  <c r="AA299" i="1"/>
  <c r="W299" i="1"/>
  <c r="R299" i="1"/>
  <c r="K299" i="1"/>
  <c r="C297" i="1"/>
  <c r="C296" i="1"/>
  <c r="AD295" i="1"/>
  <c r="O295" i="1"/>
  <c r="C295" i="1"/>
  <c r="C277" i="1" s="1"/>
  <c r="C294" i="1"/>
  <c r="AE293" i="1"/>
  <c r="AC293" i="1"/>
  <c r="AB293" i="1"/>
  <c r="AA293" i="1"/>
  <c r="Z293" i="1"/>
  <c r="Y293" i="1"/>
  <c r="X293" i="1"/>
  <c r="W293" i="1"/>
  <c r="V293" i="1"/>
  <c r="U293" i="1"/>
  <c r="T293" i="1"/>
  <c r="S293" i="1"/>
  <c r="R293" i="1"/>
  <c r="Q293" i="1"/>
  <c r="P293" i="1"/>
  <c r="N293" i="1"/>
  <c r="M293" i="1"/>
  <c r="L293" i="1"/>
  <c r="K293" i="1"/>
  <c r="J293" i="1"/>
  <c r="I293" i="1"/>
  <c r="H293" i="1"/>
  <c r="E291" i="1"/>
  <c r="D291" i="1"/>
  <c r="C291" i="1"/>
  <c r="G291" i="1" s="1"/>
  <c r="B291" i="1"/>
  <c r="B279" i="1" s="1"/>
  <c r="B324" i="1" s="1"/>
  <c r="C290" i="1"/>
  <c r="E289" i="1"/>
  <c r="C289" i="1"/>
  <c r="B289" i="1"/>
  <c r="B287" i="1" s="1"/>
  <c r="C288" i="1"/>
  <c r="AE287" i="1"/>
  <c r="AD287" i="1"/>
  <c r="AC287" i="1"/>
  <c r="AB287" i="1"/>
  <c r="AA287" i="1"/>
  <c r="Z287" i="1"/>
  <c r="Y287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E287" i="1"/>
  <c r="C285" i="1"/>
  <c r="C284" i="1"/>
  <c r="AD283" i="1"/>
  <c r="F283" i="1"/>
  <c r="E283" i="1"/>
  <c r="C283" i="1"/>
  <c r="B283" i="1"/>
  <c r="G282" i="1"/>
  <c r="E282" i="1"/>
  <c r="F282" i="1" s="1"/>
  <c r="D282" i="1"/>
  <c r="C282" i="1"/>
  <c r="B282" i="1"/>
  <c r="AE281" i="1"/>
  <c r="AD281" i="1"/>
  <c r="AC281" i="1"/>
  <c r="AB281" i="1"/>
  <c r="AA281" i="1"/>
  <c r="Z281" i="1"/>
  <c r="Y281" i="1"/>
  <c r="X281" i="1"/>
  <c r="W281" i="1"/>
  <c r="V281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B281" i="1"/>
  <c r="AE279" i="1"/>
  <c r="AE275" i="1" s="1"/>
  <c r="AD279" i="1"/>
  <c r="AD336" i="1" s="1"/>
  <c r="AC279" i="1"/>
  <c r="AB279" i="1"/>
  <c r="AA279" i="1"/>
  <c r="AA275" i="1" s="1"/>
  <c r="Z279" i="1"/>
  <c r="Z324" i="1" s="1"/>
  <c r="Y279" i="1"/>
  <c r="X279" i="1"/>
  <c r="W279" i="1"/>
  <c r="W336" i="1" s="1"/>
  <c r="V279" i="1"/>
  <c r="U279" i="1"/>
  <c r="T279" i="1"/>
  <c r="S279" i="1"/>
  <c r="S275" i="1" s="1"/>
  <c r="R279" i="1"/>
  <c r="R324" i="1" s="1"/>
  <c r="Q279" i="1"/>
  <c r="P279" i="1"/>
  <c r="O279" i="1"/>
  <c r="N279" i="1"/>
  <c r="N336" i="1" s="1"/>
  <c r="M279" i="1"/>
  <c r="L279" i="1"/>
  <c r="K279" i="1"/>
  <c r="J279" i="1"/>
  <c r="J324" i="1" s="1"/>
  <c r="I279" i="1"/>
  <c r="H279" i="1"/>
  <c r="G279" i="1"/>
  <c r="E279" i="1"/>
  <c r="F279" i="1" s="1"/>
  <c r="D279" i="1"/>
  <c r="C279" i="1"/>
  <c r="G278" i="1"/>
  <c r="F278" i="1"/>
  <c r="AE277" i="1"/>
  <c r="AD277" i="1"/>
  <c r="AC277" i="1"/>
  <c r="AB277" i="1"/>
  <c r="AA277" i="1"/>
  <c r="Z277" i="1"/>
  <c r="Y277" i="1"/>
  <c r="X277" i="1"/>
  <c r="X321" i="1" s="1"/>
  <c r="W277" i="1"/>
  <c r="V277" i="1"/>
  <c r="U277" i="1"/>
  <c r="T277" i="1"/>
  <c r="T321" i="1" s="1"/>
  <c r="R277" i="1"/>
  <c r="Q277" i="1"/>
  <c r="P277" i="1"/>
  <c r="O277" i="1"/>
  <c r="O275" i="1" s="1"/>
  <c r="N277" i="1"/>
  <c r="M277" i="1"/>
  <c r="L277" i="1"/>
  <c r="L335" i="1" s="1"/>
  <c r="K277" i="1"/>
  <c r="K275" i="1" s="1"/>
  <c r="J277" i="1"/>
  <c r="I277" i="1"/>
  <c r="H277" i="1"/>
  <c r="AE276" i="1"/>
  <c r="AD276" i="1"/>
  <c r="AC276" i="1"/>
  <c r="AC275" i="1" s="1"/>
  <c r="AB276" i="1"/>
  <c r="AA276" i="1"/>
  <c r="Z276" i="1"/>
  <c r="Z334" i="1" s="1"/>
  <c r="Y276" i="1"/>
  <c r="Y275" i="1" s="1"/>
  <c r="X276" i="1"/>
  <c r="W276" i="1"/>
  <c r="V276" i="1"/>
  <c r="U276" i="1"/>
  <c r="U275" i="1" s="1"/>
  <c r="T276" i="1"/>
  <c r="S276" i="1"/>
  <c r="R276" i="1"/>
  <c r="R320" i="1" s="1"/>
  <c r="Q276" i="1"/>
  <c r="Q275" i="1" s="1"/>
  <c r="P276" i="1"/>
  <c r="P275" i="1" s="1"/>
  <c r="O276" i="1"/>
  <c r="N276" i="1"/>
  <c r="M276" i="1"/>
  <c r="M275" i="1" s="1"/>
  <c r="L276" i="1"/>
  <c r="L275" i="1" s="1"/>
  <c r="K276" i="1"/>
  <c r="J276" i="1"/>
  <c r="J334" i="1" s="1"/>
  <c r="I276" i="1"/>
  <c r="I275" i="1" s="1"/>
  <c r="H276" i="1"/>
  <c r="H275" i="1" s="1"/>
  <c r="E276" i="1"/>
  <c r="D276" i="1"/>
  <c r="B276" i="1"/>
  <c r="AD275" i="1"/>
  <c r="Z275" i="1"/>
  <c r="W275" i="1"/>
  <c r="V275" i="1"/>
  <c r="R275" i="1"/>
  <c r="N275" i="1"/>
  <c r="J275" i="1"/>
  <c r="B272" i="1"/>
  <c r="C271" i="1"/>
  <c r="B271" i="1"/>
  <c r="G270" i="1"/>
  <c r="E270" i="1"/>
  <c r="F270" i="1" s="1"/>
  <c r="D270" i="1"/>
  <c r="C270" i="1"/>
  <c r="C263" i="1" s="1"/>
  <c r="B270" i="1"/>
  <c r="AD269" i="1"/>
  <c r="E269" i="1"/>
  <c r="D269" i="1" s="1"/>
  <c r="D262" i="1" s="1"/>
  <c r="D329" i="1" s="1"/>
  <c r="C269" i="1"/>
  <c r="C262" i="1" s="1"/>
  <c r="B269" i="1"/>
  <c r="E268" i="1"/>
  <c r="D268" i="1"/>
  <c r="D267" i="1" s="1"/>
  <c r="C268" i="1"/>
  <c r="B268" i="1"/>
  <c r="AE267" i="1"/>
  <c r="AD267" i="1"/>
  <c r="AC267" i="1"/>
  <c r="AB267" i="1"/>
  <c r="AA267" i="1"/>
  <c r="Z267" i="1"/>
  <c r="Y267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AE265" i="1"/>
  <c r="AE330" i="1" s="1"/>
  <c r="AE348" i="1" s="1"/>
  <c r="AE360" i="1" s="1"/>
  <c r="AD265" i="1"/>
  <c r="AD330" i="1" s="1"/>
  <c r="AD348" i="1" s="1"/>
  <c r="AD360" i="1" s="1"/>
  <c r="AC265" i="1"/>
  <c r="AC330" i="1" s="1"/>
  <c r="AC348" i="1" s="1"/>
  <c r="AC360" i="1" s="1"/>
  <c r="AB265" i="1"/>
  <c r="AB330" i="1" s="1"/>
  <c r="AB348" i="1" s="1"/>
  <c r="AB360" i="1" s="1"/>
  <c r="AA265" i="1"/>
  <c r="AA330" i="1" s="1"/>
  <c r="AA348" i="1" s="1"/>
  <c r="AA360" i="1" s="1"/>
  <c r="Z265" i="1"/>
  <c r="Z330" i="1" s="1"/>
  <c r="Z348" i="1" s="1"/>
  <c r="Z360" i="1" s="1"/>
  <c r="Y265" i="1"/>
  <c r="Y330" i="1" s="1"/>
  <c r="Y348" i="1" s="1"/>
  <c r="Y360" i="1" s="1"/>
  <c r="X265" i="1"/>
  <c r="X330" i="1" s="1"/>
  <c r="X348" i="1" s="1"/>
  <c r="X360" i="1" s="1"/>
  <c r="W265" i="1"/>
  <c r="W330" i="1" s="1"/>
  <c r="V265" i="1"/>
  <c r="V330" i="1" s="1"/>
  <c r="U265" i="1"/>
  <c r="U330" i="1" s="1"/>
  <c r="U348" i="1" s="1"/>
  <c r="U360" i="1" s="1"/>
  <c r="T265" i="1"/>
  <c r="T330" i="1" s="1"/>
  <c r="T348" i="1" s="1"/>
  <c r="T360" i="1" s="1"/>
  <c r="S265" i="1"/>
  <c r="S330" i="1" s="1"/>
  <c r="S348" i="1" s="1"/>
  <c r="S360" i="1" s="1"/>
  <c r="R265" i="1"/>
  <c r="R330" i="1" s="1"/>
  <c r="R348" i="1" s="1"/>
  <c r="R360" i="1" s="1"/>
  <c r="Q265" i="1"/>
  <c r="Q330" i="1" s="1"/>
  <c r="Q348" i="1" s="1"/>
  <c r="Q360" i="1" s="1"/>
  <c r="P265" i="1"/>
  <c r="P330" i="1" s="1"/>
  <c r="P348" i="1" s="1"/>
  <c r="P360" i="1" s="1"/>
  <c r="O265" i="1"/>
  <c r="O330" i="1" s="1"/>
  <c r="O348" i="1" s="1"/>
  <c r="O360" i="1" s="1"/>
  <c r="N265" i="1"/>
  <c r="N330" i="1" s="1"/>
  <c r="N348" i="1" s="1"/>
  <c r="N360" i="1" s="1"/>
  <c r="M265" i="1"/>
  <c r="M330" i="1" s="1"/>
  <c r="M348" i="1" s="1"/>
  <c r="M360" i="1" s="1"/>
  <c r="L265" i="1"/>
  <c r="L330" i="1" s="1"/>
  <c r="L348" i="1" s="1"/>
  <c r="L360" i="1" s="1"/>
  <c r="K265" i="1"/>
  <c r="K330" i="1" s="1"/>
  <c r="K348" i="1" s="1"/>
  <c r="K360" i="1" s="1"/>
  <c r="J265" i="1"/>
  <c r="J330" i="1" s="1"/>
  <c r="J348" i="1" s="1"/>
  <c r="J360" i="1" s="1"/>
  <c r="I265" i="1"/>
  <c r="I330" i="1" s="1"/>
  <c r="I348" i="1" s="1"/>
  <c r="I360" i="1" s="1"/>
  <c r="H265" i="1"/>
  <c r="H330" i="1" s="1"/>
  <c r="H348" i="1" s="1"/>
  <c r="H360" i="1" s="1"/>
  <c r="E265" i="1"/>
  <c r="D265" i="1"/>
  <c r="D330" i="1" s="1"/>
  <c r="D348" i="1" s="1"/>
  <c r="D360" i="1" s="1"/>
  <c r="C265" i="1"/>
  <c r="C330" i="1" s="1"/>
  <c r="C348" i="1" s="1"/>
  <c r="C360" i="1" s="1"/>
  <c r="B265" i="1"/>
  <c r="B330" i="1" s="1"/>
  <c r="B348" i="1" s="1"/>
  <c r="B360" i="1" s="1"/>
  <c r="AE264" i="1"/>
  <c r="AE327" i="1" s="1"/>
  <c r="AD264" i="1"/>
  <c r="AD327" i="1" s="1"/>
  <c r="AC264" i="1"/>
  <c r="AC327" i="1" s="1"/>
  <c r="AB264" i="1"/>
  <c r="AB327" i="1" s="1"/>
  <c r="AA264" i="1"/>
  <c r="Z264" i="1"/>
  <c r="Y264" i="1"/>
  <c r="Y327" i="1" s="1"/>
  <c r="X264" i="1"/>
  <c r="X327" i="1" s="1"/>
  <c r="W264" i="1"/>
  <c r="W327" i="1" s="1"/>
  <c r="V264" i="1"/>
  <c r="V327" i="1" s="1"/>
  <c r="U264" i="1"/>
  <c r="U327" i="1" s="1"/>
  <c r="T264" i="1"/>
  <c r="T327" i="1" s="1"/>
  <c r="S264" i="1"/>
  <c r="S327" i="1" s="1"/>
  <c r="S326" i="1" s="1"/>
  <c r="R264" i="1"/>
  <c r="R327" i="1" s="1"/>
  <c r="Q264" i="1"/>
  <c r="Q327" i="1" s="1"/>
  <c r="P264" i="1"/>
  <c r="P327" i="1" s="1"/>
  <c r="O264" i="1"/>
  <c r="O327" i="1" s="1"/>
  <c r="N264" i="1"/>
  <c r="N327" i="1" s="1"/>
  <c r="M264" i="1"/>
  <c r="M327" i="1" s="1"/>
  <c r="L264" i="1"/>
  <c r="L327" i="1" s="1"/>
  <c r="K264" i="1"/>
  <c r="J264" i="1"/>
  <c r="I264" i="1"/>
  <c r="I327" i="1" s="1"/>
  <c r="H264" i="1"/>
  <c r="H327" i="1" s="1"/>
  <c r="E264" i="1"/>
  <c r="E327" i="1" s="1"/>
  <c r="G327" i="1" s="1"/>
  <c r="D264" i="1"/>
  <c r="D327" i="1" s="1"/>
  <c r="C264" i="1"/>
  <c r="C327" i="1" s="1"/>
  <c r="B264" i="1"/>
  <c r="B327" i="1" s="1"/>
  <c r="AE263" i="1"/>
  <c r="AD263" i="1"/>
  <c r="AC263" i="1"/>
  <c r="AB263" i="1"/>
  <c r="AA263" i="1"/>
  <c r="Z263" i="1"/>
  <c r="Y263" i="1"/>
  <c r="X263" i="1"/>
  <c r="W263" i="1"/>
  <c r="V263" i="1"/>
  <c r="V322" i="1" s="1"/>
  <c r="V340" i="1" s="1"/>
  <c r="U263" i="1"/>
  <c r="T263" i="1"/>
  <c r="S263" i="1"/>
  <c r="R263" i="1"/>
  <c r="Q263" i="1"/>
  <c r="P263" i="1"/>
  <c r="O263" i="1"/>
  <c r="N263" i="1"/>
  <c r="N322" i="1" s="1"/>
  <c r="N340" i="1" s="1"/>
  <c r="M263" i="1"/>
  <c r="L263" i="1"/>
  <c r="K263" i="1"/>
  <c r="J263" i="1"/>
  <c r="I263" i="1"/>
  <c r="H263" i="1"/>
  <c r="E263" i="1"/>
  <c r="D263" i="1"/>
  <c r="B263" i="1"/>
  <c r="AE262" i="1"/>
  <c r="AE329" i="1" s="1"/>
  <c r="AD262" i="1"/>
  <c r="AD329" i="1" s="1"/>
  <c r="AC262" i="1"/>
  <c r="AC329" i="1" s="1"/>
  <c r="AB262" i="1"/>
  <c r="AB329" i="1" s="1"/>
  <c r="AA262" i="1"/>
  <c r="AA260" i="1" s="1"/>
  <c r="Z262" i="1"/>
  <c r="Z260" i="1" s="1"/>
  <c r="Y262" i="1"/>
  <c r="Y329" i="1" s="1"/>
  <c r="X262" i="1"/>
  <c r="X329" i="1" s="1"/>
  <c r="W262" i="1"/>
  <c r="W329" i="1" s="1"/>
  <c r="V262" i="1"/>
  <c r="V329" i="1" s="1"/>
  <c r="U262" i="1"/>
  <c r="U329" i="1" s="1"/>
  <c r="T262" i="1"/>
  <c r="T329" i="1" s="1"/>
  <c r="S262" i="1"/>
  <c r="S329" i="1" s="1"/>
  <c r="R262" i="1"/>
  <c r="Q262" i="1"/>
  <c r="Q329" i="1" s="1"/>
  <c r="P262" i="1"/>
  <c r="P329" i="1" s="1"/>
  <c r="O262" i="1"/>
  <c r="O329" i="1" s="1"/>
  <c r="N262" i="1"/>
  <c r="N329" i="1" s="1"/>
  <c r="M262" i="1"/>
  <c r="M329" i="1" s="1"/>
  <c r="L262" i="1"/>
  <c r="L329" i="1" s="1"/>
  <c r="K262" i="1"/>
  <c r="K329" i="1" s="1"/>
  <c r="J262" i="1"/>
  <c r="I262" i="1"/>
  <c r="I329" i="1" s="1"/>
  <c r="H262" i="1"/>
  <c r="H329" i="1" s="1"/>
  <c r="E262" i="1"/>
  <c r="E329" i="1" s="1"/>
  <c r="AE261" i="1"/>
  <c r="AE328" i="1" s="1"/>
  <c r="AD261" i="1"/>
  <c r="AD328" i="1" s="1"/>
  <c r="AC261" i="1"/>
  <c r="AB261" i="1"/>
  <c r="AA261" i="1"/>
  <c r="AA328" i="1" s="1"/>
  <c r="Z261" i="1"/>
  <c r="Z328" i="1" s="1"/>
  <c r="Y261" i="1"/>
  <c r="X261" i="1"/>
  <c r="W261" i="1"/>
  <c r="W328" i="1" s="1"/>
  <c r="V261" i="1"/>
  <c r="V328" i="1" s="1"/>
  <c r="U261" i="1"/>
  <c r="T261" i="1"/>
  <c r="S261" i="1"/>
  <c r="S328" i="1" s="1"/>
  <c r="R261" i="1"/>
  <c r="R328" i="1" s="1"/>
  <c r="Q261" i="1"/>
  <c r="P261" i="1"/>
  <c r="O261" i="1"/>
  <c r="O328" i="1" s="1"/>
  <c r="N261" i="1"/>
  <c r="N328" i="1" s="1"/>
  <c r="M261" i="1"/>
  <c r="L261" i="1"/>
  <c r="K261" i="1"/>
  <c r="K328" i="1" s="1"/>
  <c r="J261" i="1"/>
  <c r="J328" i="1" s="1"/>
  <c r="I261" i="1"/>
  <c r="H261" i="1"/>
  <c r="E261" i="1"/>
  <c r="D261" i="1"/>
  <c r="C261" i="1"/>
  <c r="C328" i="1" s="1"/>
  <c r="B261" i="1"/>
  <c r="B328" i="1" s="1"/>
  <c r="AE260" i="1"/>
  <c r="W260" i="1"/>
  <c r="V260" i="1"/>
  <c r="O260" i="1"/>
  <c r="AC256" i="1"/>
  <c r="AB256" i="1"/>
  <c r="Y256" i="1"/>
  <c r="X256" i="1"/>
  <c r="U256" i="1"/>
  <c r="T256" i="1"/>
  <c r="Q256" i="1"/>
  <c r="P256" i="1"/>
  <c r="M256" i="1"/>
  <c r="L256" i="1"/>
  <c r="I256" i="1"/>
  <c r="H256" i="1"/>
  <c r="D256" i="1"/>
  <c r="S255" i="1"/>
  <c r="Q254" i="1"/>
  <c r="AE253" i="1"/>
  <c r="V253" i="1"/>
  <c r="O253" i="1"/>
  <c r="G250" i="1"/>
  <c r="F250" i="1"/>
  <c r="AC249" i="1"/>
  <c r="AB249" i="1"/>
  <c r="X249" i="1"/>
  <c r="U249" i="1"/>
  <c r="T249" i="1"/>
  <c r="P249" i="1"/>
  <c r="M249" i="1"/>
  <c r="L249" i="1"/>
  <c r="H249" i="1"/>
  <c r="E249" i="1"/>
  <c r="D249" i="1"/>
  <c r="S248" i="1"/>
  <c r="S346" i="1" s="1"/>
  <c r="S358" i="1" s="1"/>
  <c r="R248" i="1"/>
  <c r="D248" i="1"/>
  <c r="C248" i="1"/>
  <c r="C346" i="1" s="1"/>
  <c r="C358" i="1" s="1"/>
  <c r="AB247" i="1"/>
  <c r="T247" i="1"/>
  <c r="Q247" i="1"/>
  <c r="L247" i="1"/>
  <c r="D247" i="1"/>
  <c r="AC244" i="1"/>
  <c r="AB244" i="1"/>
  <c r="Y244" i="1"/>
  <c r="X244" i="1"/>
  <c r="U244" i="1"/>
  <c r="T244" i="1"/>
  <c r="Q244" i="1"/>
  <c r="P244" i="1"/>
  <c r="M244" i="1"/>
  <c r="L244" i="1"/>
  <c r="I244" i="1"/>
  <c r="H244" i="1"/>
  <c r="AB243" i="1"/>
  <c r="T243" i="1"/>
  <c r="Q243" i="1"/>
  <c r="L243" i="1"/>
  <c r="D243" i="1"/>
  <c r="C243" i="1"/>
  <c r="B243" i="1"/>
  <c r="Q242" i="1"/>
  <c r="I242" i="1"/>
  <c r="H242" i="1"/>
  <c r="AE241" i="1"/>
  <c r="V241" i="1"/>
  <c r="O241" i="1"/>
  <c r="C239" i="1"/>
  <c r="C238" i="1"/>
  <c r="AD237" i="1"/>
  <c r="G237" i="1"/>
  <c r="E237" i="1"/>
  <c r="D237" i="1" s="1"/>
  <c r="C237" i="1"/>
  <c r="AG237" i="1" s="1"/>
  <c r="B237" i="1"/>
  <c r="E236" i="1"/>
  <c r="D236" i="1" s="1"/>
  <c r="C236" i="1"/>
  <c r="B236" i="1"/>
  <c r="AE235" i="1"/>
  <c r="AD235" i="1"/>
  <c r="AC235" i="1"/>
  <c r="AB235" i="1"/>
  <c r="AA235" i="1"/>
  <c r="Z235" i="1"/>
  <c r="Y235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B235" i="1"/>
  <c r="AE231" i="1"/>
  <c r="AD231" i="1"/>
  <c r="AC231" i="1"/>
  <c r="AC242" i="1" s="1"/>
  <c r="AB231" i="1"/>
  <c r="AA231" i="1"/>
  <c r="Z231" i="1"/>
  <c r="Y231" i="1"/>
  <c r="Y242" i="1" s="1"/>
  <c r="X231" i="1"/>
  <c r="X229" i="1" s="1"/>
  <c r="W231" i="1"/>
  <c r="V231" i="1"/>
  <c r="U231" i="1"/>
  <c r="U242" i="1" s="1"/>
  <c r="T231" i="1"/>
  <c r="R231" i="1"/>
  <c r="Q231" i="1"/>
  <c r="P231" i="1"/>
  <c r="P242" i="1" s="1"/>
  <c r="O231" i="1"/>
  <c r="N231" i="1"/>
  <c r="M231" i="1"/>
  <c r="L231" i="1"/>
  <c r="K231" i="1"/>
  <c r="J231" i="1"/>
  <c r="I231" i="1"/>
  <c r="H231" i="1"/>
  <c r="G231" i="1"/>
  <c r="E231" i="1"/>
  <c r="D231" i="1"/>
  <c r="C231" i="1"/>
  <c r="AE230" i="1"/>
  <c r="AD230" i="1"/>
  <c r="AD229" i="1" s="1"/>
  <c r="AC230" i="1"/>
  <c r="AB230" i="1"/>
  <c r="AA230" i="1"/>
  <c r="Z230" i="1"/>
  <c r="Z229" i="1" s="1"/>
  <c r="Y230" i="1"/>
  <c r="X230" i="1"/>
  <c r="W230" i="1"/>
  <c r="V230" i="1"/>
  <c r="V229" i="1" s="1"/>
  <c r="U230" i="1"/>
  <c r="T230" i="1"/>
  <c r="S230" i="1"/>
  <c r="R230" i="1"/>
  <c r="R229" i="1" s="1"/>
  <c r="Q230" i="1"/>
  <c r="P230" i="1"/>
  <c r="O230" i="1"/>
  <c r="N230" i="1"/>
  <c r="N229" i="1" s="1"/>
  <c r="M230" i="1"/>
  <c r="L230" i="1"/>
  <c r="K230" i="1"/>
  <c r="J230" i="1"/>
  <c r="J229" i="1" s="1"/>
  <c r="I230" i="1"/>
  <c r="H230" i="1"/>
  <c r="F230" i="1"/>
  <c r="E230" i="1"/>
  <c r="C230" i="1"/>
  <c r="B230" i="1"/>
  <c r="AE229" i="1"/>
  <c r="AA229" i="1"/>
  <c r="W229" i="1"/>
  <c r="S229" i="1"/>
  <c r="P229" i="1"/>
  <c r="H229" i="1"/>
  <c r="F227" i="1"/>
  <c r="E227" i="1"/>
  <c r="C227" i="1"/>
  <c r="B227" i="1"/>
  <c r="G226" i="1"/>
  <c r="E226" i="1"/>
  <c r="C226" i="1"/>
  <c r="B226" i="1"/>
  <c r="E225" i="1"/>
  <c r="F225" i="1" s="1"/>
  <c r="D225" i="1"/>
  <c r="D223" i="1" s="1"/>
  <c r="C225" i="1"/>
  <c r="B225" i="1"/>
  <c r="F224" i="1"/>
  <c r="E224" i="1"/>
  <c r="C224" i="1"/>
  <c r="B224" i="1"/>
  <c r="AE223" i="1"/>
  <c r="AD223" i="1"/>
  <c r="AC223" i="1"/>
  <c r="AB223" i="1"/>
  <c r="AA223" i="1"/>
  <c r="Z223" i="1"/>
  <c r="Y223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B223" i="1"/>
  <c r="E221" i="1"/>
  <c r="C221" i="1"/>
  <c r="B221" i="1"/>
  <c r="F220" i="1"/>
  <c r="E220" i="1"/>
  <c r="G220" i="1" s="1"/>
  <c r="C220" i="1"/>
  <c r="B220" i="1"/>
  <c r="G219" i="1"/>
  <c r="E219" i="1"/>
  <c r="D219" i="1"/>
  <c r="C219" i="1"/>
  <c r="B219" i="1"/>
  <c r="F219" i="1" s="1"/>
  <c r="E218" i="1"/>
  <c r="C218" i="1"/>
  <c r="C217" i="1" s="1"/>
  <c r="B218" i="1"/>
  <c r="AE217" i="1"/>
  <c r="AD217" i="1"/>
  <c r="AC217" i="1"/>
  <c r="AB217" i="1"/>
  <c r="AA217" i="1"/>
  <c r="Z217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E217" i="1"/>
  <c r="D217" i="1"/>
  <c r="B217" i="1"/>
  <c r="F217" i="1" s="1"/>
  <c r="E215" i="1"/>
  <c r="C215" i="1"/>
  <c r="G215" i="1" s="1"/>
  <c r="B215" i="1"/>
  <c r="E214" i="1"/>
  <c r="C214" i="1"/>
  <c r="B214" i="1"/>
  <c r="F213" i="1"/>
  <c r="E213" i="1"/>
  <c r="C213" i="1"/>
  <c r="B213" i="1"/>
  <c r="G212" i="1"/>
  <c r="E212" i="1"/>
  <c r="F212" i="1" s="1"/>
  <c r="D212" i="1"/>
  <c r="C212" i="1"/>
  <c r="C211" i="1" s="1"/>
  <c r="B212" i="1"/>
  <c r="AE211" i="1"/>
  <c r="AD211" i="1"/>
  <c r="AC211" i="1"/>
  <c r="AB211" i="1"/>
  <c r="AA211" i="1"/>
  <c r="Z211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E211" i="1"/>
  <c r="B211" i="1"/>
  <c r="G209" i="1"/>
  <c r="E209" i="1"/>
  <c r="C209" i="1"/>
  <c r="B209" i="1"/>
  <c r="E208" i="1"/>
  <c r="C208" i="1"/>
  <c r="C202" i="1" s="1"/>
  <c r="B208" i="1"/>
  <c r="E207" i="1"/>
  <c r="C207" i="1"/>
  <c r="B207" i="1"/>
  <c r="G206" i="1"/>
  <c r="E206" i="1"/>
  <c r="F206" i="1" s="1"/>
  <c r="C206" i="1"/>
  <c r="B206" i="1"/>
  <c r="B200" i="1" s="1"/>
  <c r="AE205" i="1"/>
  <c r="AD205" i="1"/>
  <c r="AC205" i="1"/>
  <c r="AB205" i="1"/>
  <c r="AA205" i="1"/>
  <c r="Z205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B205" i="1" s="1"/>
  <c r="AE203" i="1"/>
  <c r="AD203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D203" i="1"/>
  <c r="D244" i="1" s="1"/>
  <c r="AE202" i="1"/>
  <c r="AD202" i="1"/>
  <c r="AD253" i="1" s="1"/>
  <c r="AC202" i="1"/>
  <c r="AB202" i="1"/>
  <c r="AA202" i="1"/>
  <c r="Z202" i="1"/>
  <c r="Y202" i="1"/>
  <c r="X202" i="1"/>
  <c r="W202" i="1"/>
  <c r="W253" i="1" s="1"/>
  <c r="V202" i="1"/>
  <c r="U202" i="1"/>
  <c r="T202" i="1"/>
  <c r="S202" i="1"/>
  <c r="R202" i="1"/>
  <c r="Q202" i="1"/>
  <c r="P202" i="1"/>
  <c r="O202" i="1"/>
  <c r="N202" i="1"/>
  <c r="N253" i="1" s="1"/>
  <c r="M202" i="1"/>
  <c r="L202" i="1"/>
  <c r="K202" i="1"/>
  <c r="J202" i="1"/>
  <c r="I202" i="1"/>
  <c r="H202" i="1"/>
  <c r="D202" i="1"/>
  <c r="AE201" i="1"/>
  <c r="AD201" i="1"/>
  <c r="AC201" i="1"/>
  <c r="AB201" i="1"/>
  <c r="AA201" i="1"/>
  <c r="Z201" i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B201" i="1"/>
  <c r="AE200" i="1"/>
  <c r="AD200" i="1"/>
  <c r="AC200" i="1"/>
  <c r="AC199" i="1" s="1"/>
  <c r="AB200" i="1"/>
  <c r="AB199" i="1" s="1"/>
  <c r="AA200" i="1"/>
  <c r="Z200" i="1"/>
  <c r="Y200" i="1"/>
  <c r="Y199" i="1" s="1"/>
  <c r="X200" i="1"/>
  <c r="W200" i="1"/>
  <c r="V200" i="1"/>
  <c r="U200" i="1"/>
  <c r="U199" i="1" s="1"/>
  <c r="T200" i="1"/>
  <c r="T199" i="1" s="1"/>
  <c r="S200" i="1"/>
  <c r="R200" i="1"/>
  <c r="Q200" i="1"/>
  <c r="Q199" i="1" s="1"/>
  <c r="P200" i="1"/>
  <c r="O200" i="1"/>
  <c r="N200" i="1"/>
  <c r="M200" i="1"/>
  <c r="M199" i="1" s="1"/>
  <c r="L200" i="1"/>
  <c r="L199" i="1" s="1"/>
  <c r="K200" i="1"/>
  <c r="J200" i="1"/>
  <c r="I200" i="1"/>
  <c r="I199" i="1" s="1"/>
  <c r="H200" i="1"/>
  <c r="E200" i="1"/>
  <c r="D200" i="1"/>
  <c r="AE199" i="1"/>
  <c r="AD199" i="1"/>
  <c r="W199" i="1"/>
  <c r="V199" i="1"/>
  <c r="O199" i="1"/>
  <c r="N199" i="1"/>
  <c r="E197" i="1"/>
  <c r="C197" i="1"/>
  <c r="B197" i="1"/>
  <c r="E196" i="1"/>
  <c r="C196" i="1"/>
  <c r="B196" i="1"/>
  <c r="E195" i="1"/>
  <c r="D195" i="1"/>
  <c r="C195" i="1"/>
  <c r="G195" i="1" s="1"/>
  <c r="B195" i="1"/>
  <c r="F195" i="1" s="1"/>
  <c r="E194" i="1"/>
  <c r="C194" i="1"/>
  <c r="B194" i="1"/>
  <c r="AE193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B193" i="1" s="1"/>
  <c r="I193" i="1"/>
  <c r="H193" i="1"/>
  <c r="D193" i="1"/>
  <c r="G191" i="1"/>
  <c r="E191" i="1"/>
  <c r="F191" i="1" s="1"/>
  <c r="C191" i="1"/>
  <c r="B191" i="1"/>
  <c r="E190" i="1"/>
  <c r="C190" i="1"/>
  <c r="C184" i="1" s="1"/>
  <c r="C253" i="1" s="1"/>
  <c r="B190" i="1"/>
  <c r="E189" i="1"/>
  <c r="C189" i="1"/>
  <c r="B189" i="1"/>
  <c r="E188" i="1"/>
  <c r="F188" i="1" s="1"/>
  <c r="C188" i="1"/>
  <c r="B188" i="1"/>
  <c r="AE187" i="1"/>
  <c r="AD187" i="1"/>
  <c r="AC187" i="1"/>
  <c r="AB187" i="1"/>
  <c r="AA187" i="1"/>
  <c r="Z187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B187" i="1" s="1"/>
  <c r="AE185" i="1"/>
  <c r="AE256" i="1" s="1"/>
  <c r="AD185" i="1"/>
  <c r="AD256" i="1" s="1"/>
  <c r="AC185" i="1"/>
  <c r="AB185" i="1"/>
  <c r="AA185" i="1"/>
  <c r="AA256" i="1" s="1"/>
  <c r="Z185" i="1"/>
  <c r="Z256" i="1" s="1"/>
  <c r="Y185" i="1"/>
  <c r="X185" i="1"/>
  <c r="W185" i="1"/>
  <c r="W256" i="1" s="1"/>
  <c r="V185" i="1"/>
  <c r="V256" i="1" s="1"/>
  <c r="U185" i="1"/>
  <c r="T185" i="1"/>
  <c r="S185" i="1"/>
  <c r="S256" i="1" s="1"/>
  <c r="R185" i="1"/>
  <c r="R256" i="1" s="1"/>
  <c r="Q185" i="1"/>
  <c r="P185" i="1"/>
  <c r="O185" i="1"/>
  <c r="O256" i="1" s="1"/>
  <c r="N185" i="1"/>
  <c r="N256" i="1" s="1"/>
  <c r="M185" i="1"/>
  <c r="L185" i="1"/>
  <c r="K185" i="1"/>
  <c r="K256" i="1" s="1"/>
  <c r="J185" i="1"/>
  <c r="J256" i="1" s="1"/>
  <c r="I185" i="1"/>
  <c r="H185" i="1"/>
  <c r="D185" i="1"/>
  <c r="C185" i="1"/>
  <c r="B185" i="1"/>
  <c r="AE184" i="1"/>
  <c r="AD184" i="1"/>
  <c r="AC184" i="1"/>
  <c r="AC253" i="1" s="1"/>
  <c r="AB184" i="1"/>
  <c r="AB253" i="1" s="1"/>
  <c r="AA184" i="1"/>
  <c r="Z184" i="1"/>
  <c r="Y184" i="1"/>
  <c r="Y253" i="1" s="1"/>
  <c r="X184" i="1"/>
  <c r="X253" i="1" s="1"/>
  <c r="W184" i="1"/>
  <c r="V184" i="1"/>
  <c r="U184" i="1"/>
  <c r="U253" i="1" s="1"/>
  <c r="T184" i="1"/>
  <c r="T253" i="1" s="1"/>
  <c r="S184" i="1"/>
  <c r="R184" i="1"/>
  <c r="Q184" i="1"/>
  <c r="Q253" i="1" s="1"/>
  <c r="Q252" i="1" s="1"/>
  <c r="P184" i="1"/>
  <c r="P253" i="1" s="1"/>
  <c r="O184" i="1"/>
  <c r="N184" i="1"/>
  <c r="M184" i="1"/>
  <c r="M253" i="1" s="1"/>
  <c r="L184" i="1"/>
  <c r="L253" i="1" s="1"/>
  <c r="K184" i="1"/>
  <c r="J184" i="1"/>
  <c r="I184" i="1"/>
  <c r="I253" i="1" s="1"/>
  <c r="H184" i="1"/>
  <c r="D184" i="1"/>
  <c r="AE183" i="1"/>
  <c r="AD183" i="1"/>
  <c r="AC183" i="1"/>
  <c r="AB183" i="1"/>
  <c r="AA183" i="1"/>
  <c r="AA255" i="1" s="1"/>
  <c r="Z183" i="1"/>
  <c r="Y183" i="1"/>
  <c r="X183" i="1"/>
  <c r="W183" i="1"/>
  <c r="V183" i="1"/>
  <c r="U183" i="1"/>
  <c r="T183" i="1"/>
  <c r="S183" i="1"/>
  <c r="S181" i="1" s="1"/>
  <c r="R183" i="1"/>
  <c r="Q183" i="1"/>
  <c r="Q255" i="1" s="1"/>
  <c r="P183" i="1"/>
  <c r="O183" i="1"/>
  <c r="N183" i="1"/>
  <c r="M183" i="1"/>
  <c r="M255" i="1" s="1"/>
  <c r="L183" i="1"/>
  <c r="K183" i="1"/>
  <c r="K255" i="1" s="1"/>
  <c r="J183" i="1"/>
  <c r="I183" i="1"/>
  <c r="I255" i="1" s="1"/>
  <c r="H183" i="1"/>
  <c r="C183" i="1"/>
  <c r="AE182" i="1"/>
  <c r="AE254" i="1" s="1"/>
  <c r="AD182" i="1"/>
  <c r="AD254" i="1" s="1"/>
  <c r="AC182" i="1"/>
  <c r="AB182" i="1"/>
  <c r="AA182" i="1"/>
  <c r="AA254" i="1" s="1"/>
  <c r="Z182" i="1"/>
  <c r="Z254" i="1" s="1"/>
  <c r="Y182" i="1"/>
  <c r="X182" i="1"/>
  <c r="W182" i="1"/>
  <c r="W254" i="1" s="1"/>
  <c r="V182" i="1"/>
  <c r="V254" i="1" s="1"/>
  <c r="U182" i="1"/>
  <c r="T182" i="1"/>
  <c r="S182" i="1"/>
  <c r="S254" i="1" s="1"/>
  <c r="R182" i="1"/>
  <c r="R254" i="1" s="1"/>
  <c r="Q182" i="1"/>
  <c r="P182" i="1"/>
  <c r="O182" i="1"/>
  <c r="O254" i="1" s="1"/>
  <c r="N182" i="1"/>
  <c r="N254" i="1" s="1"/>
  <c r="M182" i="1"/>
  <c r="L182" i="1"/>
  <c r="K182" i="1"/>
  <c r="K254" i="1" s="1"/>
  <c r="J182" i="1"/>
  <c r="J254" i="1" s="1"/>
  <c r="I182" i="1"/>
  <c r="H182" i="1"/>
  <c r="E182" i="1"/>
  <c r="D182" i="1"/>
  <c r="AA181" i="1"/>
  <c r="K181" i="1"/>
  <c r="E178" i="1"/>
  <c r="D178" i="1" s="1"/>
  <c r="C178" i="1"/>
  <c r="B178" i="1"/>
  <c r="E177" i="1"/>
  <c r="D177" i="1" s="1"/>
  <c r="C177" i="1"/>
  <c r="B177" i="1"/>
  <c r="F177" i="1" s="1"/>
  <c r="E176" i="1"/>
  <c r="D176" i="1"/>
  <c r="C176" i="1"/>
  <c r="B176" i="1"/>
  <c r="AE175" i="1"/>
  <c r="AD175" i="1"/>
  <c r="AC175" i="1"/>
  <c r="AB175" i="1"/>
  <c r="AA175" i="1"/>
  <c r="Z175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B175" i="1"/>
  <c r="AE173" i="1"/>
  <c r="AE247" i="1" s="1"/>
  <c r="AE345" i="1" s="1"/>
  <c r="AD173" i="1"/>
  <c r="AD247" i="1" s="1"/>
  <c r="AC173" i="1"/>
  <c r="AB173" i="1"/>
  <c r="AA173" i="1"/>
  <c r="AA247" i="1" s="1"/>
  <c r="Z173" i="1"/>
  <c r="Z247" i="1" s="1"/>
  <c r="Y173" i="1"/>
  <c r="Y170" i="1" s="1"/>
  <c r="X173" i="1"/>
  <c r="X247" i="1" s="1"/>
  <c r="W173" i="1"/>
  <c r="W247" i="1" s="1"/>
  <c r="W345" i="1" s="1"/>
  <c r="V173" i="1"/>
  <c r="V247" i="1" s="1"/>
  <c r="U173" i="1"/>
  <c r="T173" i="1"/>
  <c r="S173" i="1"/>
  <c r="S247" i="1" s="1"/>
  <c r="R173" i="1"/>
  <c r="R247" i="1" s="1"/>
  <c r="Q173" i="1"/>
  <c r="Q170" i="1" s="1"/>
  <c r="P173" i="1"/>
  <c r="P247" i="1" s="1"/>
  <c r="O173" i="1"/>
  <c r="O247" i="1" s="1"/>
  <c r="O345" i="1" s="1"/>
  <c r="N173" i="1"/>
  <c r="N247" i="1" s="1"/>
  <c r="M173" i="1"/>
  <c r="L173" i="1"/>
  <c r="K173" i="1"/>
  <c r="K247" i="1" s="1"/>
  <c r="J173" i="1"/>
  <c r="J247" i="1" s="1"/>
  <c r="J345" i="1" s="1"/>
  <c r="I173" i="1"/>
  <c r="H173" i="1"/>
  <c r="B173" i="1" s="1"/>
  <c r="B247" i="1" s="1"/>
  <c r="C173" i="1"/>
  <c r="AE172" i="1"/>
  <c r="AE249" i="1" s="1"/>
  <c r="AD172" i="1"/>
  <c r="AC172" i="1"/>
  <c r="AB172" i="1"/>
  <c r="AA172" i="1"/>
  <c r="AA249" i="1" s="1"/>
  <c r="Z172" i="1"/>
  <c r="Y172" i="1"/>
  <c r="Y249" i="1" s="1"/>
  <c r="X172" i="1"/>
  <c r="W172" i="1"/>
  <c r="W249" i="1" s="1"/>
  <c r="V172" i="1"/>
  <c r="U172" i="1"/>
  <c r="T172" i="1"/>
  <c r="S172" i="1"/>
  <c r="S249" i="1" s="1"/>
  <c r="R172" i="1"/>
  <c r="Q172" i="1"/>
  <c r="Q249" i="1" s="1"/>
  <c r="P172" i="1"/>
  <c r="O172" i="1"/>
  <c r="O249" i="1" s="1"/>
  <c r="N172" i="1"/>
  <c r="M172" i="1"/>
  <c r="M242" i="1" s="1"/>
  <c r="L172" i="1"/>
  <c r="K172" i="1"/>
  <c r="K249" i="1" s="1"/>
  <c r="J172" i="1"/>
  <c r="I172" i="1"/>
  <c r="I249" i="1" s="1"/>
  <c r="H172" i="1"/>
  <c r="B172" i="1" s="1"/>
  <c r="B249" i="1" s="1"/>
  <c r="F172" i="1"/>
  <c r="E172" i="1"/>
  <c r="G172" i="1" s="1"/>
  <c r="C172" i="1"/>
  <c r="AE171" i="1"/>
  <c r="AD171" i="1"/>
  <c r="AC171" i="1"/>
  <c r="AC248" i="1" s="1"/>
  <c r="AB171" i="1"/>
  <c r="AB248" i="1" s="1"/>
  <c r="AA171" i="1"/>
  <c r="Z171" i="1"/>
  <c r="Z170" i="1" s="1"/>
  <c r="Y171" i="1"/>
  <c r="Y248" i="1" s="1"/>
  <c r="Y346" i="1" s="1"/>
  <c r="Y358" i="1" s="1"/>
  <c r="X171" i="1"/>
  <c r="X248" i="1" s="1"/>
  <c r="X346" i="1" s="1"/>
  <c r="X358" i="1" s="1"/>
  <c r="W171" i="1"/>
  <c r="W241" i="1" s="1"/>
  <c r="V171" i="1"/>
  <c r="U171" i="1"/>
  <c r="U248" i="1" s="1"/>
  <c r="T171" i="1"/>
  <c r="T248" i="1" s="1"/>
  <c r="S171" i="1"/>
  <c r="R171" i="1"/>
  <c r="R170" i="1" s="1"/>
  <c r="Q171" i="1"/>
  <c r="Q248" i="1" s="1"/>
  <c r="P171" i="1"/>
  <c r="P248" i="1" s="1"/>
  <c r="O171" i="1"/>
  <c r="N171" i="1"/>
  <c r="M171" i="1"/>
  <c r="M248" i="1" s="1"/>
  <c r="L171" i="1"/>
  <c r="L248" i="1" s="1"/>
  <c r="K171" i="1"/>
  <c r="J171" i="1"/>
  <c r="I171" i="1"/>
  <c r="I248" i="1" s="1"/>
  <c r="H171" i="1"/>
  <c r="H248" i="1" s="1"/>
  <c r="C171" i="1"/>
  <c r="AB170" i="1"/>
  <c r="X170" i="1"/>
  <c r="U170" i="1"/>
  <c r="T170" i="1"/>
  <c r="P170" i="1"/>
  <c r="M170" i="1"/>
  <c r="L170" i="1"/>
  <c r="H170" i="1"/>
  <c r="D170" i="1"/>
  <c r="F168" i="1"/>
  <c r="E168" i="1"/>
  <c r="D168" i="1" s="1"/>
  <c r="D165" i="1" s="1"/>
  <c r="C168" i="1"/>
  <c r="C167" i="1" s="1"/>
  <c r="B168" i="1"/>
  <c r="B167" i="1" s="1"/>
  <c r="AE167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E167" i="1"/>
  <c r="D167" i="1"/>
  <c r="AE165" i="1"/>
  <c r="AE164" i="1" s="1"/>
  <c r="AD165" i="1"/>
  <c r="AD164" i="1" s="1"/>
  <c r="AC165" i="1"/>
  <c r="AB165" i="1"/>
  <c r="AA165" i="1"/>
  <c r="AA164" i="1" s="1"/>
  <c r="Z165" i="1"/>
  <c r="Z164" i="1" s="1"/>
  <c r="Y165" i="1"/>
  <c r="X165" i="1"/>
  <c r="W165" i="1"/>
  <c r="W164" i="1" s="1"/>
  <c r="V165" i="1"/>
  <c r="V164" i="1" s="1"/>
  <c r="U165" i="1"/>
  <c r="T165" i="1"/>
  <c r="S165" i="1"/>
  <c r="S164" i="1" s="1"/>
  <c r="R165" i="1"/>
  <c r="R164" i="1" s="1"/>
  <c r="Q165" i="1"/>
  <c r="P165" i="1"/>
  <c r="O165" i="1"/>
  <c r="O164" i="1" s="1"/>
  <c r="N165" i="1"/>
  <c r="N164" i="1" s="1"/>
  <c r="M165" i="1"/>
  <c r="L165" i="1"/>
  <c r="K165" i="1"/>
  <c r="K164" i="1" s="1"/>
  <c r="J165" i="1"/>
  <c r="J164" i="1" s="1"/>
  <c r="I165" i="1"/>
  <c r="H165" i="1"/>
  <c r="E165" i="1"/>
  <c r="C165" i="1"/>
  <c r="B165" i="1"/>
  <c r="B164" i="1" s="1"/>
  <c r="AC164" i="1"/>
  <c r="AB164" i="1"/>
  <c r="Y164" i="1"/>
  <c r="X164" i="1"/>
  <c r="U164" i="1"/>
  <c r="T164" i="1"/>
  <c r="Q164" i="1"/>
  <c r="P164" i="1"/>
  <c r="M164" i="1"/>
  <c r="L164" i="1"/>
  <c r="I164" i="1"/>
  <c r="H164" i="1"/>
  <c r="E164" i="1"/>
  <c r="D164" i="1"/>
  <c r="AE160" i="1"/>
  <c r="Z160" i="1"/>
  <c r="W160" i="1"/>
  <c r="R160" i="1"/>
  <c r="O160" i="1"/>
  <c r="J160" i="1"/>
  <c r="X159" i="1"/>
  <c r="H159" i="1"/>
  <c r="AD158" i="1"/>
  <c r="AC158" i="1"/>
  <c r="Y158" i="1"/>
  <c r="V158" i="1"/>
  <c r="U158" i="1"/>
  <c r="Q158" i="1"/>
  <c r="N158" i="1"/>
  <c r="M158" i="1"/>
  <c r="I158" i="1"/>
  <c r="AE157" i="1"/>
  <c r="AB157" i="1"/>
  <c r="AB156" i="1" s="1"/>
  <c r="AB149" i="1" s="1"/>
  <c r="X157" i="1"/>
  <c r="W157" i="1"/>
  <c r="T157" i="1"/>
  <c r="T156" i="1" s="1"/>
  <c r="T149" i="1" s="1"/>
  <c r="P157" i="1"/>
  <c r="O157" i="1"/>
  <c r="L157" i="1"/>
  <c r="L156" i="1" s="1"/>
  <c r="L149" i="1" s="1"/>
  <c r="H157" i="1"/>
  <c r="D157" i="1"/>
  <c r="G153" i="1"/>
  <c r="F153" i="1"/>
  <c r="G152" i="1"/>
  <c r="F152" i="1"/>
  <c r="G151" i="1"/>
  <c r="F151" i="1"/>
  <c r="AE150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D150" i="1"/>
  <c r="G148" i="1"/>
  <c r="E148" i="1"/>
  <c r="C148" i="1"/>
  <c r="B148" i="1"/>
  <c r="E147" i="1"/>
  <c r="G147" i="1" s="1"/>
  <c r="C147" i="1"/>
  <c r="B147" i="1"/>
  <c r="E146" i="1"/>
  <c r="C146" i="1"/>
  <c r="C144" i="1" s="1"/>
  <c r="B146" i="1"/>
  <c r="E145" i="1"/>
  <c r="C145" i="1"/>
  <c r="B145" i="1"/>
  <c r="AE144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B144" i="1" s="1"/>
  <c r="I144" i="1"/>
  <c r="H144" i="1"/>
  <c r="D144" i="1"/>
  <c r="AE142" i="1"/>
  <c r="AD142" i="1"/>
  <c r="AD160" i="1" s="1"/>
  <c r="AC142" i="1"/>
  <c r="AC160" i="1" s="1"/>
  <c r="AB142" i="1"/>
  <c r="AB160" i="1" s="1"/>
  <c r="AA142" i="1"/>
  <c r="AA160" i="1" s="1"/>
  <c r="Z142" i="1"/>
  <c r="Y142" i="1"/>
  <c r="Y160" i="1" s="1"/>
  <c r="X142" i="1"/>
  <c r="X160" i="1" s="1"/>
  <c r="W142" i="1"/>
  <c r="V142" i="1"/>
  <c r="V160" i="1" s="1"/>
  <c r="U142" i="1"/>
  <c r="U160" i="1" s="1"/>
  <c r="T142" i="1"/>
  <c r="T160" i="1" s="1"/>
  <c r="S142" i="1"/>
  <c r="S160" i="1" s="1"/>
  <c r="R142" i="1"/>
  <c r="Q142" i="1"/>
  <c r="Q160" i="1" s="1"/>
  <c r="P142" i="1"/>
  <c r="P160" i="1" s="1"/>
  <c r="O142" i="1"/>
  <c r="N142" i="1"/>
  <c r="N160" i="1" s="1"/>
  <c r="M142" i="1"/>
  <c r="M160" i="1" s="1"/>
  <c r="L142" i="1"/>
  <c r="L160" i="1" s="1"/>
  <c r="K142" i="1"/>
  <c r="K160" i="1" s="1"/>
  <c r="J142" i="1"/>
  <c r="I142" i="1"/>
  <c r="I160" i="1" s="1"/>
  <c r="H142" i="1"/>
  <c r="E142" i="1"/>
  <c r="D142" i="1"/>
  <c r="D160" i="1" s="1"/>
  <c r="AE141" i="1"/>
  <c r="AD141" i="1"/>
  <c r="AD157" i="1" s="1"/>
  <c r="AC141" i="1"/>
  <c r="AC157" i="1" s="1"/>
  <c r="AB141" i="1"/>
  <c r="AA141" i="1"/>
  <c r="AA157" i="1" s="1"/>
  <c r="Z141" i="1"/>
  <c r="Z157" i="1" s="1"/>
  <c r="Y141" i="1"/>
  <c r="Y157" i="1" s="1"/>
  <c r="X141" i="1"/>
  <c r="W141" i="1"/>
  <c r="V141" i="1"/>
  <c r="V157" i="1" s="1"/>
  <c r="U141" i="1"/>
  <c r="U157" i="1" s="1"/>
  <c r="T141" i="1"/>
  <c r="S141" i="1"/>
  <c r="S157" i="1" s="1"/>
  <c r="R141" i="1"/>
  <c r="R157" i="1" s="1"/>
  <c r="Q141" i="1"/>
  <c r="Q157" i="1" s="1"/>
  <c r="P141" i="1"/>
  <c r="O141" i="1"/>
  <c r="N141" i="1"/>
  <c r="N157" i="1" s="1"/>
  <c r="M141" i="1"/>
  <c r="M157" i="1" s="1"/>
  <c r="L141" i="1"/>
  <c r="K141" i="1"/>
  <c r="E141" i="1" s="1"/>
  <c r="E157" i="1" s="1"/>
  <c r="J141" i="1"/>
  <c r="J157" i="1" s="1"/>
  <c r="I141" i="1"/>
  <c r="I157" i="1" s="1"/>
  <c r="H141" i="1"/>
  <c r="D141" i="1"/>
  <c r="C141" i="1"/>
  <c r="AE140" i="1"/>
  <c r="AE159" i="1" s="1"/>
  <c r="AD140" i="1"/>
  <c r="AD159" i="1" s="1"/>
  <c r="AC140" i="1"/>
  <c r="AB140" i="1"/>
  <c r="AB159" i="1" s="1"/>
  <c r="AA140" i="1"/>
  <c r="AA159" i="1" s="1"/>
  <c r="Z140" i="1"/>
  <c r="Z159" i="1" s="1"/>
  <c r="Y140" i="1"/>
  <c r="X140" i="1"/>
  <c r="W140" i="1"/>
  <c r="W159" i="1" s="1"/>
  <c r="V140" i="1"/>
  <c r="V159" i="1" s="1"/>
  <c r="U140" i="1"/>
  <c r="T140" i="1"/>
  <c r="T159" i="1" s="1"/>
  <c r="S140" i="1"/>
  <c r="S159" i="1" s="1"/>
  <c r="R140" i="1"/>
  <c r="R159" i="1" s="1"/>
  <c r="Q140" i="1"/>
  <c r="P140" i="1"/>
  <c r="P159" i="1" s="1"/>
  <c r="O140" i="1"/>
  <c r="O159" i="1" s="1"/>
  <c r="N140" i="1"/>
  <c r="N159" i="1" s="1"/>
  <c r="M140" i="1"/>
  <c r="L140" i="1"/>
  <c r="L159" i="1" s="1"/>
  <c r="K140" i="1"/>
  <c r="K159" i="1" s="1"/>
  <c r="J140" i="1"/>
  <c r="J159" i="1" s="1"/>
  <c r="I140" i="1"/>
  <c r="H140" i="1"/>
  <c r="D140" i="1"/>
  <c r="D159" i="1" s="1"/>
  <c r="AE139" i="1"/>
  <c r="AD139" i="1"/>
  <c r="AD138" i="1" s="1"/>
  <c r="AC139" i="1"/>
  <c r="AB139" i="1"/>
  <c r="AB158" i="1" s="1"/>
  <c r="AA139" i="1"/>
  <c r="Z139" i="1"/>
  <c r="Z138" i="1" s="1"/>
  <c r="Y139" i="1"/>
  <c r="X139" i="1"/>
  <c r="X158" i="1" s="1"/>
  <c r="W139" i="1"/>
  <c r="V139" i="1"/>
  <c r="V138" i="1" s="1"/>
  <c r="U139" i="1"/>
  <c r="T139" i="1"/>
  <c r="T158" i="1" s="1"/>
  <c r="S139" i="1"/>
  <c r="R139" i="1"/>
  <c r="R138" i="1" s="1"/>
  <c r="Q139" i="1"/>
  <c r="P139" i="1"/>
  <c r="P158" i="1" s="1"/>
  <c r="O139" i="1"/>
  <c r="N139" i="1"/>
  <c r="N138" i="1" s="1"/>
  <c r="M139" i="1"/>
  <c r="L139" i="1"/>
  <c r="L158" i="1" s="1"/>
  <c r="K139" i="1"/>
  <c r="J139" i="1"/>
  <c r="J138" i="1" s="1"/>
  <c r="I139" i="1"/>
  <c r="H139" i="1"/>
  <c r="H158" i="1" s="1"/>
  <c r="D139" i="1"/>
  <c r="D158" i="1" s="1"/>
  <c r="C139" i="1"/>
  <c r="B139" i="1"/>
  <c r="B158" i="1" s="1"/>
  <c r="AB138" i="1"/>
  <c r="AB135" i="1" s="1"/>
  <c r="X138" i="1"/>
  <c r="X135" i="1" s="1"/>
  <c r="T138" i="1"/>
  <c r="T135" i="1" s="1"/>
  <c r="P138" i="1"/>
  <c r="P135" i="1" s="1"/>
  <c r="L138" i="1"/>
  <c r="L135" i="1" s="1"/>
  <c r="H138" i="1"/>
  <c r="AD135" i="1"/>
  <c r="Z135" i="1"/>
  <c r="V135" i="1"/>
  <c r="R135" i="1"/>
  <c r="N135" i="1"/>
  <c r="J135" i="1"/>
  <c r="X133" i="1"/>
  <c r="H133" i="1"/>
  <c r="V132" i="1"/>
  <c r="G128" i="1"/>
  <c r="Q127" i="1"/>
  <c r="Q347" i="1" s="1"/>
  <c r="Q359" i="1" s="1"/>
  <c r="G126" i="1"/>
  <c r="F126" i="1"/>
  <c r="G125" i="1"/>
  <c r="F125" i="1"/>
  <c r="X119" i="1"/>
  <c r="Q119" i="1"/>
  <c r="P119" i="1"/>
  <c r="H119" i="1"/>
  <c r="E115" i="1"/>
  <c r="C115" i="1"/>
  <c r="B115" i="1"/>
  <c r="F114" i="1"/>
  <c r="E114" i="1"/>
  <c r="G114" i="1" s="1"/>
  <c r="C114" i="1"/>
  <c r="B114" i="1"/>
  <c r="V113" i="1"/>
  <c r="E113" i="1"/>
  <c r="D113" i="1"/>
  <c r="D111" i="1" s="1"/>
  <c r="F112" i="1"/>
  <c r="E112" i="1"/>
  <c r="C112" i="1"/>
  <c r="B112" i="1"/>
  <c r="AE111" i="1"/>
  <c r="AD111" i="1"/>
  <c r="AC111" i="1"/>
  <c r="AB111" i="1"/>
  <c r="AA111" i="1"/>
  <c r="Z111" i="1"/>
  <c r="Y111" i="1"/>
  <c r="X111" i="1"/>
  <c r="W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E109" i="1"/>
  <c r="D109" i="1" s="1"/>
  <c r="C109" i="1"/>
  <c r="B109" i="1"/>
  <c r="G108" i="1"/>
  <c r="E108" i="1"/>
  <c r="C108" i="1"/>
  <c r="B108" i="1"/>
  <c r="F108" i="1" s="1"/>
  <c r="E107" i="1"/>
  <c r="F107" i="1" s="1"/>
  <c r="D107" i="1"/>
  <c r="C107" i="1"/>
  <c r="G107" i="1" s="1"/>
  <c r="B107" i="1"/>
  <c r="T106" i="1"/>
  <c r="G106" i="1"/>
  <c r="E106" i="1"/>
  <c r="D106" i="1" s="1"/>
  <c r="C106" i="1"/>
  <c r="C104" i="1" s="1"/>
  <c r="B106" i="1"/>
  <c r="F106" i="1" s="1"/>
  <c r="E105" i="1"/>
  <c r="C105" i="1"/>
  <c r="B105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B104" i="1"/>
  <c r="E102" i="1"/>
  <c r="C102" i="1"/>
  <c r="B102" i="1"/>
  <c r="G101" i="1"/>
  <c r="E101" i="1"/>
  <c r="C101" i="1"/>
  <c r="B101" i="1"/>
  <c r="AD100" i="1"/>
  <c r="B100" i="1" s="1"/>
  <c r="E100" i="1"/>
  <c r="D100" i="1"/>
  <c r="C100" i="1"/>
  <c r="AD99" i="1"/>
  <c r="G99" i="1"/>
  <c r="E99" i="1"/>
  <c r="D99" i="1"/>
  <c r="D92" i="1" s="1"/>
  <c r="C99" i="1"/>
  <c r="AD98" i="1"/>
  <c r="G98" i="1"/>
  <c r="F98" i="1"/>
  <c r="E98" i="1"/>
  <c r="D98" i="1" s="1"/>
  <c r="C98" i="1"/>
  <c r="C97" i="1" s="1"/>
  <c r="B98" i="1"/>
  <c r="B91" i="1" s="1"/>
  <c r="AE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AE95" i="1"/>
  <c r="AD95" i="1"/>
  <c r="AC95" i="1"/>
  <c r="AB95" i="1"/>
  <c r="AA95" i="1"/>
  <c r="Z95" i="1"/>
  <c r="Y95" i="1"/>
  <c r="X95" i="1"/>
  <c r="X121" i="1" s="1"/>
  <c r="W95" i="1"/>
  <c r="V95" i="1"/>
  <c r="U95" i="1"/>
  <c r="T95" i="1"/>
  <c r="S95" i="1"/>
  <c r="R95" i="1"/>
  <c r="Q95" i="1"/>
  <c r="O95" i="1"/>
  <c r="N95" i="1"/>
  <c r="M95" i="1"/>
  <c r="M90" i="1" s="1"/>
  <c r="L95" i="1"/>
  <c r="K95" i="1"/>
  <c r="J95" i="1"/>
  <c r="I95" i="1"/>
  <c r="H95" i="1"/>
  <c r="C95" i="1"/>
  <c r="B95" i="1"/>
  <c r="AE94" i="1"/>
  <c r="AE120" i="1" s="1"/>
  <c r="AD94" i="1"/>
  <c r="AC94" i="1"/>
  <c r="AB94" i="1"/>
  <c r="AA94" i="1"/>
  <c r="AA120" i="1" s="1"/>
  <c r="Z94" i="1"/>
  <c r="Y94" i="1"/>
  <c r="X94" i="1"/>
  <c r="W94" i="1"/>
  <c r="W120" i="1" s="1"/>
  <c r="V94" i="1"/>
  <c r="U94" i="1"/>
  <c r="T94" i="1"/>
  <c r="S94" i="1"/>
  <c r="S90" i="1" s="1"/>
  <c r="R94" i="1"/>
  <c r="Q94" i="1"/>
  <c r="P94" i="1"/>
  <c r="P120" i="1" s="1"/>
  <c r="O94" i="1"/>
  <c r="N94" i="1"/>
  <c r="M94" i="1"/>
  <c r="L94" i="1"/>
  <c r="L120" i="1" s="1"/>
  <c r="K94" i="1"/>
  <c r="K120" i="1" s="1"/>
  <c r="J94" i="1"/>
  <c r="I94" i="1"/>
  <c r="H94" i="1"/>
  <c r="H120" i="1" s="1"/>
  <c r="G94" i="1"/>
  <c r="E94" i="1"/>
  <c r="D94" i="1"/>
  <c r="C94" i="1"/>
  <c r="AE93" i="1"/>
  <c r="AE119" i="1" s="1"/>
  <c r="AE340" i="1" s="1"/>
  <c r="AD93" i="1"/>
  <c r="AD119" i="1" s="1"/>
  <c r="AC93" i="1"/>
  <c r="AC119" i="1" s="1"/>
  <c r="AB93" i="1"/>
  <c r="AB119" i="1" s="1"/>
  <c r="AA93" i="1"/>
  <c r="AA119" i="1" s="1"/>
  <c r="Z93" i="1"/>
  <c r="Z119" i="1" s="1"/>
  <c r="Y93" i="1"/>
  <c r="Y119" i="1" s="1"/>
  <c r="X93" i="1"/>
  <c r="W93" i="1"/>
  <c r="W119" i="1" s="1"/>
  <c r="V93" i="1"/>
  <c r="V119" i="1" s="1"/>
  <c r="U93" i="1"/>
  <c r="U119" i="1" s="1"/>
  <c r="T93" i="1"/>
  <c r="T119" i="1" s="1"/>
  <c r="S93" i="1"/>
  <c r="S119" i="1" s="1"/>
  <c r="R93" i="1"/>
  <c r="R119" i="1" s="1"/>
  <c r="Q93" i="1"/>
  <c r="P93" i="1"/>
  <c r="O93" i="1"/>
  <c r="O119" i="1" s="1"/>
  <c r="N93" i="1"/>
  <c r="N119" i="1" s="1"/>
  <c r="M93" i="1"/>
  <c r="M119" i="1" s="1"/>
  <c r="L93" i="1"/>
  <c r="L119" i="1" s="1"/>
  <c r="K93" i="1"/>
  <c r="K119" i="1" s="1"/>
  <c r="J93" i="1"/>
  <c r="J119" i="1" s="1"/>
  <c r="I93" i="1"/>
  <c r="I119" i="1" s="1"/>
  <c r="H93" i="1"/>
  <c r="C93" i="1"/>
  <c r="C119" i="1" s="1"/>
  <c r="B93" i="1"/>
  <c r="B119" i="1" s="1"/>
  <c r="AE92" i="1"/>
  <c r="AE90" i="1" s="1"/>
  <c r="AC92" i="1"/>
  <c r="AB92" i="1"/>
  <c r="AA92" i="1"/>
  <c r="Z92" i="1"/>
  <c r="Z118" i="1" s="1"/>
  <c r="Y92" i="1"/>
  <c r="X92" i="1"/>
  <c r="W92" i="1"/>
  <c r="U92" i="1"/>
  <c r="T92" i="1"/>
  <c r="R92" i="1"/>
  <c r="Q92" i="1"/>
  <c r="P92" i="1"/>
  <c r="O92" i="1"/>
  <c r="N92" i="1"/>
  <c r="N118" i="1" s="1"/>
  <c r="M92" i="1"/>
  <c r="L92" i="1"/>
  <c r="K92" i="1"/>
  <c r="J92" i="1"/>
  <c r="I92" i="1"/>
  <c r="H92" i="1"/>
  <c r="E92" i="1"/>
  <c r="AE91" i="1"/>
  <c r="AD91" i="1"/>
  <c r="AC91" i="1"/>
  <c r="AC90" i="1" s="1"/>
  <c r="AB91" i="1"/>
  <c r="AA91" i="1"/>
  <c r="Z91" i="1"/>
  <c r="Y91" i="1"/>
  <c r="X91" i="1"/>
  <c r="W91" i="1"/>
  <c r="V91" i="1"/>
  <c r="U91" i="1"/>
  <c r="U90" i="1" s="1"/>
  <c r="T91" i="1"/>
  <c r="R91" i="1"/>
  <c r="Q91" i="1"/>
  <c r="P91" i="1"/>
  <c r="O91" i="1"/>
  <c r="N91" i="1"/>
  <c r="M91" i="1"/>
  <c r="L91" i="1"/>
  <c r="L90" i="1" s="1"/>
  <c r="K91" i="1"/>
  <c r="J91" i="1"/>
  <c r="I91" i="1"/>
  <c r="H91" i="1"/>
  <c r="C91" i="1"/>
  <c r="Z90" i="1"/>
  <c r="R90" i="1"/>
  <c r="Q90" i="1"/>
  <c r="N90" i="1"/>
  <c r="J90" i="1"/>
  <c r="I90" i="1"/>
  <c r="G88" i="1"/>
  <c r="E88" i="1"/>
  <c r="F88" i="1" s="1"/>
  <c r="C88" i="1"/>
  <c r="B88" i="1"/>
  <c r="E87" i="1"/>
  <c r="C87" i="1"/>
  <c r="C84" i="1" s="1"/>
  <c r="B87" i="1"/>
  <c r="E86" i="1"/>
  <c r="C86" i="1"/>
  <c r="B86" i="1"/>
  <c r="AD85" i="1"/>
  <c r="B85" i="1" s="1"/>
  <c r="E85" i="1"/>
  <c r="C85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B84" i="1" s="1"/>
  <c r="I84" i="1"/>
  <c r="H84" i="1"/>
  <c r="E82" i="1"/>
  <c r="C82" i="1"/>
  <c r="C78" i="1" s="1"/>
  <c r="B82" i="1"/>
  <c r="E81" i="1"/>
  <c r="C81" i="1"/>
  <c r="B81" i="1"/>
  <c r="G80" i="1"/>
  <c r="F80" i="1"/>
  <c r="E80" i="1"/>
  <c r="C80" i="1"/>
  <c r="B80" i="1"/>
  <c r="E79" i="1"/>
  <c r="C79" i="1"/>
  <c r="B79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B78" i="1"/>
  <c r="AD76" i="1"/>
  <c r="E76" i="1"/>
  <c r="C76" i="1"/>
  <c r="B76" i="1"/>
  <c r="E75" i="1"/>
  <c r="F75" i="1" s="1"/>
  <c r="D75" i="1"/>
  <c r="D69" i="1" s="1"/>
  <c r="C75" i="1"/>
  <c r="G75" i="1" s="1"/>
  <c r="B75" i="1"/>
  <c r="AD74" i="1"/>
  <c r="E74" i="1"/>
  <c r="D74" i="1"/>
  <c r="C74" i="1"/>
  <c r="C68" i="1" s="1"/>
  <c r="B74" i="1"/>
  <c r="B68" i="1" s="1"/>
  <c r="AD73" i="1"/>
  <c r="O73" i="1"/>
  <c r="N73" i="1"/>
  <c r="H73" i="1"/>
  <c r="H67" i="1" s="1"/>
  <c r="H66" i="1" s="1"/>
  <c r="E73" i="1"/>
  <c r="D73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M72" i="1"/>
  <c r="L72" i="1"/>
  <c r="K72" i="1"/>
  <c r="J72" i="1"/>
  <c r="I72" i="1"/>
  <c r="AE70" i="1"/>
  <c r="AD70" i="1"/>
  <c r="AC70" i="1"/>
  <c r="AC121" i="1" s="1"/>
  <c r="AB70" i="1"/>
  <c r="AA70" i="1"/>
  <c r="Z70" i="1"/>
  <c r="Y70" i="1"/>
  <c r="Y134" i="1" s="1"/>
  <c r="X70" i="1"/>
  <c r="W70" i="1"/>
  <c r="V70" i="1"/>
  <c r="U70" i="1"/>
  <c r="U121" i="1" s="1"/>
  <c r="T70" i="1"/>
  <c r="S70" i="1"/>
  <c r="R70" i="1"/>
  <c r="R66" i="1" s="1"/>
  <c r="Q70" i="1"/>
  <c r="P70" i="1"/>
  <c r="O70" i="1"/>
  <c r="N70" i="1"/>
  <c r="M70" i="1"/>
  <c r="L70" i="1"/>
  <c r="K70" i="1"/>
  <c r="J70" i="1"/>
  <c r="I70" i="1"/>
  <c r="C70" i="1" s="1"/>
  <c r="H70" i="1"/>
  <c r="B70" i="1"/>
  <c r="AE69" i="1"/>
  <c r="AD69" i="1"/>
  <c r="AC69" i="1"/>
  <c r="AB69" i="1"/>
  <c r="AB131" i="1" s="1"/>
  <c r="AA69" i="1"/>
  <c r="Z69" i="1"/>
  <c r="Y69" i="1"/>
  <c r="X69" i="1"/>
  <c r="W69" i="1"/>
  <c r="V69" i="1"/>
  <c r="U69" i="1"/>
  <c r="T69" i="1"/>
  <c r="B69" i="1" s="1"/>
  <c r="R69" i="1"/>
  <c r="R120" i="1" s="1"/>
  <c r="Q69" i="1"/>
  <c r="P69" i="1"/>
  <c r="O69" i="1"/>
  <c r="N69" i="1"/>
  <c r="M69" i="1"/>
  <c r="L69" i="1"/>
  <c r="K69" i="1"/>
  <c r="C69" i="1" s="1"/>
  <c r="J69" i="1"/>
  <c r="I69" i="1"/>
  <c r="H69" i="1"/>
  <c r="AE68" i="1"/>
  <c r="AD68" i="1"/>
  <c r="AC68" i="1"/>
  <c r="AB68" i="1"/>
  <c r="AA68" i="1"/>
  <c r="Z68" i="1"/>
  <c r="Y68" i="1"/>
  <c r="X68" i="1"/>
  <c r="W68" i="1"/>
  <c r="V68" i="1"/>
  <c r="U68" i="1"/>
  <c r="T68" i="1"/>
  <c r="R68" i="1"/>
  <c r="Q68" i="1"/>
  <c r="P68" i="1"/>
  <c r="O68" i="1"/>
  <c r="O66" i="1" s="1"/>
  <c r="N68" i="1"/>
  <c r="M68" i="1"/>
  <c r="L68" i="1"/>
  <c r="K68" i="1"/>
  <c r="K66" i="1" s="1"/>
  <c r="J68" i="1"/>
  <c r="I68" i="1"/>
  <c r="H68" i="1"/>
  <c r="D68" i="1"/>
  <c r="AE67" i="1"/>
  <c r="AD67" i="1"/>
  <c r="AC67" i="1"/>
  <c r="AC66" i="1" s="1"/>
  <c r="AB67" i="1"/>
  <c r="AA67" i="1"/>
  <c r="Z67" i="1"/>
  <c r="Z66" i="1" s="1"/>
  <c r="Y67" i="1"/>
  <c r="Y66" i="1" s="1"/>
  <c r="X67" i="1"/>
  <c r="W67" i="1"/>
  <c r="V67" i="1"/>
  <c r="U67" i="1"/>
  <c r="U66" i="1" s="1"/>
  <c r="T67" i="1"/>
  <c r="R67" i="1"/>
  <c r="Q67" i="1"/>
  <c r="P67" i="1"/>
  <c r="P66" i="1" s="1"/>
  <c r="O67" i="1"/>
  <c r="M67" i="1"/>
  <c r="L67" i="1"/>
  <c r="L66" i="1" s="1"/>
  <c r="K67" i="1"/>
  <c r="J67" i="1"/>
  <c r="I67" i="1"/>
  <c r="E67" i="1"/>
  <c r="AE66" i="1"/>
  <c r="AD66" i="1"/>
  <c r="AA66" i="1"/>
  <c r="W66" i="1"/>
  <c r="V66" i="1"/>
  <c r="S66" i="1"/>
  <c r="M66" i="1"/>
  <c r="J66" i="1"/>
  <c r="I66" i="1"/>
  <c r="G64" i="1"/>
  <c r="E64" i="1"/>
  <c r="F64" i="1" s="1"/>
  <c r="C64" i="1"/>
  <c r="B64" i="1"/>
  <c r="B58" i="1" s="1"/>
  <c r="E63" i="1"/>
  <c r="G63" i="1" s="1"/>
  <c r="C63" i="1"/>
  <c r="C57" i="1" s="1"/>
  <c r="B63" i="1"/>
  <c r="AD62" i="1"/>
  <c r="AD56" i="1" s="1"/>
  <c r="AD54" i="1" s="1"/>
  <c r="V62" i="1"/>
  <c r="V56" i="1" s="1"/>
  <c r="V54" i="1" s="1"/>
  <c r="R62" i="1"/>
  <c r="E62" i="1"/>
  <c r="D62" i="1" s="1"/>
  <c r="D56" i="1" s="1"/>
  <c r="C62" i="1"/>
  <c r="E61" i="1"/>
  <c r="F61" i="1" s="1"/>
  <c r="D61" i="1"/>
  <c r="C61" i="1"/>
  <c r="C55" i="1" s="1"/>
  <c r="C54" i="1" s="1"/>
  <c r="B61" i="1"/>
  <c r="AE60" i="1"/>
  <c r="AD60" i="1"/>
  <c r="AC60" i="1"/>
  <c r="AB60" i="1"/>
  <c r="AA60" i="1"/>
  <c r="Z60" i="1"/>
  <c r="Y60" i="1"/>
  <c r="X60" i="1"/>
  <c r="W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E60" i="1"/>
  <c r="AE58" i="1"/>
  <c r="AD58" i="1"/>
  <c r="AC58" i="1"/>
  <c r="AB58" i="1"/>
  <c r="AB121" i="1" s="1"/>
  <c r="AA58" i="1"/>
  <c r="Z58" i="1"/>
  <c r="Y58" i="1"/>
  <c r="X58" i="1"/>
  <c r="W58" i="1"/>
  <c r="V58" i="1"/>
  <c r="U58" i="1"/>
  <c r="T58" i="1"/>
  <c r="T121" i="1" s="1"/>
  <c r="S58" i="1"/>
  <c r="S54" i="1" s="1"/>
  <c r="R58" i="1"/>
  <c r="Q58" i="1"/>
  <c r="P58" i="1"/>
  <c r="O58" i="1"/>
  <c r="O54" i="1" s="1"/>
  <c r="N58" i="1"/>
  <c r="M58" i="1"/>
  <c r="L58" i="1"/>
  <c r="L121" i="1" s="1"/>
  <c r="K58" i="1"/>
  <c r="K54" i="1" s="1"/>
  <c r="J58" i="1"/>
  <c r="I58" i="1"/>
  <c r="H58" i="1"/>
  <c r="E58" i="1"/>
  <c r="F58" i="1" s="1"/>
  <c r="D58" i="1"/>
  <c r="C58" i="1"/>
  <c r="G58" i="1" s="1"/>
  <c r="AE57" i="1"/>
  <c r="AD57" i="1"/>
  <c r="AC57" i="1"/>
  <c r="AB57" i="1"/>
  <c r="AA57" i="1"/>
  <c r="Z57" i="1"/>
  <c r="Z120" i="1" s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J120" i="1" s="1"/>
  <c r="I57" i="1"/>
  <c r="H57" i="1"/>
  <c r="E57" i="1"/>
  <c r="D57" i="1"/>
  <c r="B57" i="1"/>
  <c r="AE56" i="1"/>
  <c r="AE54" i="1" s="1"/>
  <c r="AC56" i="1"/>
  <c r="AB56" i="1"/>
  <c r="AA56" i="1"/>
  <c r="AA54" i="1" s="1"/>
  <c r="Z56" i="1"/>
  <c r="Y56" i="1"/>
  <c r="X56" i="1"/>
  <c r="W56" i="1"/>
  <c r="W54" i="1" s="1"/>
  <c r="U56" i="1"/>
  <c r="T56" i="1"/>
  <c r="R56" i="1"/>
  <c r="Q56" i="1"/>
  <c r="P56" i="1"/>
  <c r="O56" i="1"/>
  <c r="N56" i="1"/>
  <c r="M56" i="1"/>
  <c r="L56" i="1"/>
  <c r="K56" i="1"/>
  <c r="J56" i="1"/>
  <c r="I56" i="1"/>
  <c r="H56" i="1"/>
  <c r="C56" i="1"/>
  <c r="AE55" i="1"/>
  <c r="AD55" i="1"/>
  <c r="AC55" i="1"/>
  <c r="AC54" i="1" s="1"/>
  <c r="AB55" i="1"/>
  <c r="AB54" i="1" s="1"/>
  <c r="AA55" i="1"/>
  <c r="Z55" i="1"/>
  <c r="Y55" i="1"/>
  <c r="Y54" i="1" s="1"/>
  <c r="X55" i="1"/>
  <c r="X54" i="1" s="1"/>
  <c r="W55" i="1"/>
  <c r="V55" i="1"/>
  <c r="U55" i="1"/>
  <c r="U54" i="1" s="1"/>
  <c r="T55" i="1"/>
  <c r="T54" i="1" s="1"/>
  <c r="S55" i="1"/>
  <c r="R55" i="1"/>
  <c r="Q55" i="1"/>
  <c r="Q54" i="1" s="1"/>
  <c r="P55" i="1"/>
  <c r="P54" i="1" s="1"/>
  <c r="O55" i="1"/>
  <c r="N55" i="1"/>
  <c r="M55" i="1"/>
  <c r="M54" i="1" s="1"/>
  <c r="L55" i="1"/>
  <c r="L54" i="1" s="1"/>
  <c r="K55" i="1"/>
  <c r="J55" i="1"/>
  <c r="I55" i="1"/>
  <c r="I54" i="1" s="1"/>
  <c r="H55" i="1"/>
  <c r="H54" i="1" s="1"/>
  <c r="E55" i="1"/>
  <c r="D55" i="1"/>
  <c r="B55" i="1"/>
  <c r="Z54" i="1"/>
  <c r="R54" i="1"/>
  <c r="N54" i="1"/>
  <c r="J54" i="1"/>
  <c r="E52" i="1"/>
  <c r="G52" i="1" s="1"/>
  <c r="C52" i="1"/>
  <c r="C34" i="1" s="1"/>
  <c r="C134" i="1" s="1"/>
  <c r="B52" i="1"/>
  <c r="E51" i="1"/>
  <c r="G51" i="1" s="1"/>
  <c r="C51" i="1"/>
  <c r="B51" i="1"/>
  <c r="G50" i="1"/>
  <c r="F50" i="1"/>
  <c r="E50" i="1"/>
  <c r="C50" i="1"/>
  <c r="B50" i="1"/>
  <c r="G49" i="1"/>
  <c r="E49" i="1"/>
  <c r="F49" i="1" s="1"/>
  <c r="C49" i="1"/>
  <c r="C48" i="1" s="1"/>
  <c r="B49" i="1"/>
  <c r="B31" i="1" s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B48" i="1" s="1"/>
  <c r="D48" i="1"/>
  <c r="G46" i="1"/>
  <c r="F46" i="1"/>
  <c r="E46" i="1"/>
  <c r="C46" i="1"/>
  <c r="C150" i="1" s="1"/>
  <c r="B46" i="1"/>
  <c r="B34" i="1" s="1"/>
  <c r="B134" i="1" s="1"/>
  <c r="G45" i="1"/>
  <c r="E45" i="1"/>
  <c r="F45" i="1" s="1"/>
  <c r="C45" i="1"/>
  <c r="C33" i="1" s="1"/>
  <c r="C131" i="1" s="1"/>
  <c r="B45" i="1"/>
  <c r="B33" i="1" s="1"/>
  <c r="AD44" i="1"/>
  <c r="AD32" i="1" s="1"/>
  <c r="E44" i="1"/>
  <c r="D44" i="1"/>
  <c r="D42" i="1" s="1"/>
  <c r="C44" i="1"/>
  <c r="AG44" i="1" s="1"/>
  <c r="B44" i="1"/>
  <c r="F44" i="1" s="1"/>
  <c r="E43" i="1"/>
  <c r="G43" i="1" s="1"/>
  <c r="C43" i="1"/>
  <c r="C42" i="1" s="1"/>
  <c r="B43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E42" i="1"/>
  <c r="B42" i="1"/>
  <c r="E40" i="1"/>
  <c r="F40" i="1" s="1"/>
  <c r="D40" i="1"/>
  <c r="C40" i="1"/>
  <c r="G40" i="1" s="1"/>
  <c r="B40" i="1"/>
  <c r="E39" i="1"/>
  <c r="D39" i="1" s="1"/>
  <c r="D33" i="1" s="1"/>
  <c r="C39" i="1"/>
  <c r="B39" i="1"/>
  <c r="AG38" i="1"/>
  <c r="AD38" i="1"/>
  <c r="R38" i="1"/>
  <c r="R32" i="1" s="1"/>
  <c r="R133" i="1" s="1"/>
  <c r="E38" i="1"/>
  <c r="D38" i="1"/>
  <c r="C38" i="1"/>
  <c r="G38" i="1" s="1"/>
  <c r="B38" i="1"/>
  <c r="B32" i="1" s="1"/>
  <c r="E37" i="1"/>
  <c r="G37" i="1" s="1"/>
  <c r="C37" i="1"/>
  <c r="C36" i="1" s="1"/>
  <c r="B37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E36" i="1"/>
  <c r="B36" i="1"/>
  <c r="AE34" i="1"/>
  <c r="AE134" i="1" s="1"/>
  <c r="AD34" i="1"/>
  <c r="AC34" i="1"/>
  <c r="AB34" i="1"/>
  <c r="AB134" i="1" s="1"/>
  <c r="AA34" i="1"/>
  <c r="AA134" i="1" s="1"/>
  <c r="Z34" i="1"/>
  <c r="Y34" i="1"/>
  <c r="X34" i="1"/>
  <c r="X134" i="1" s="1"/>
  <c r="W34" i="1"/>
  <c r="W134" i="1" s="1"/>
  <c r="W366" i="1" s="1"/>
  <c r="V34" i="1"/>
  <c r="U34" i="1"/>
  <c r="T34" i="1"/>
  <c r="T134" i="1" s="1"/>
  <c r="S34" i="1"/>
  <c r="S134" i="1" s="1"/>
  <c r="R34" i="1"/>
  <c r="Q34" i="1"/>
  <c r="Q134" i="1" s="1"/>
  <c r="P34" i="1"/>
  <c r="P134" i="1" s="1"/>
  <c r="O34" i="1"/>
  <c r="O134" i="1" s="1"/>
  <c r="N34" i="1"/>
  <c r="M34" i="1"/>
  <c r="L34" i="1"/>
  <c r="L134" i="1" s="1"/>
  <c r="K34" i="1"/>
  <c r="K134" i="1" s="1"/>
  <c r="J34" i="1"/>
  <c r="I34" i="1"/>
  <c r="I134" i="1" s="1"/>
  <c r="H34" i="1"/>
  <c r="H134" i="1" s="1"/>
  <c r="D34" i="1"/>
  <c r="AE33" i="1"/>
  <c r="AD33" i="1"/>
  <c r="AD131" i="1" s="1"/>
  <c r="AC33" i="1"/>
  <c r="AC131" i="1" s="1"/>
  <c r="AB33" i="1"/>
  <c r="AA33" i="1"/>
  <c r="AA131" i="1" s="1"/>
  <c r="Z33" i="1"/>
  <c r="Z131" i="1" s="1"/>
  <c r="Y33" i="1"/>
  <c r="Y131" i="1" s="1"/>
  <c r="Y363" i="1" s="1"/>
  <c r="X33" i="1"/>
  <c r="W33" i="1"/>
  <c r="V33" i="1"/>
  <c r="V131" i="1" s="1"/>
  <c r="U33" i="1"/>
  <c r="U131" i="1" s="1"/>
  <c r="T33" i="1"/>
  <c r="S33" i="1"/>
  <c r="S131" i="1" s="1"/>
  <c r="R33" i="1"/>
  <c r="R131" i="1" s="1"/>
  <c r="Q33" i="1"/>
  <c r="Q131" i="1" s="1"/>
  <c r="Q363" i="1" s="1"/>
  <c r="P33" i="1"/>
  <c r="O33" i="1"/>
  <c r="N33" i="1"/>
  <c r="N131" i="1" s="1"/>
  <c r="M33" i="1"/>
  <c r="M131" i="1" s="1"/>
  <c r="L33" i="1"/>
  <c r="K33" i="1"/>
  <c r="K131" i="1" s="1"/>
  <c r="J33" i="1"/>
  <c r="J131" i="1" s="1"/>
  <c r="I33" i="1"/>
  <c r="I131" i="1" s="1"/>
  <c r="I363" i="1" s="1"/>
  <c r="H33" i="1"/>
  <c r="E33" i="1"/>
  <c r="AE32" i="1"/>
  <c r="AE133" i="1" s="1"/>
  <c r="AC32" i="1"/>
  <c r="AC133" i="1" s="1"/>
  <c r="AB32" i="1"/>
  <c r="AB133" i="1" s="1"/>
  <c r="AA32" i="1"/>
  <c r="AA133" i="1" s="1"/>
  <c r="Z32" i="1"/>
  <c r="Z133" i="1" s="1"/>
  <c r="Y32" i="1"/>
  <c r="Y133" i="1" s="1"/>
  <c r="X32" i="1"/>
  <c r="W32" i="1"/>
  <c r="W133" i="1" s="1"/>
  <c r="V32" i="1"/>
  <c r="U32" i="1"/>
  <c r="U133" i="1" s="1"/>
  <c r="T32" i="1"/>
  <c r="T133" i="1" s="1"/>
  <c r="S32" i="1"/>
  <c r="Q32" i="1"/>
  <c r="Q133" i="1" s="1"/>
  <c r="P32" i="1"/>
  <c r="P133" i="1" s="1"/>
  <c r="O32" i="1"/>
  <c r="O118" i="1" s="1"/>
  <c r="N32" i="1"/>
  <c r="M32" i="1"/>
  <c r="M133" i="1" s="1"/>
  <c r="L32" i="1"/>
  <c r="L133" i="1" s="1"/>
  <c r="K32" i="1"/>
  <c r="K133" i="1" s="1"/>
  <c r="J32" i="1"/>
  <c r="I32" i="1"/>
  <c r="I133" i="1" s="1"/>
  <c r="H32" i="1"/>
  <c r="E32" i="1"/>
  <c r="D32" i="1"/>
  <c r="C32" i="1"/>
  <c r="AE31" i="1"/>
  <c r="AE132" i="1" s="1"/>
  <c r="AD31" i="1"/>
  <c r="AD30" i="1" s="1"/>
  <c r="AC31" i="1"/>
  <c r="AC30" i="1" s="1"/>
  <c r="AB31" i="1"/>
  <c r="AA31" i="1"/>
  <c r="AA132" i="1" s="1"/>
  <c r="Z31" i="1"/>
  <c r="Z132" i="1" s="1"/>
  <c r="Y31" i="1"/>
  <c r="Y132" i="1" s="1"/>
  <c r="X31" i="1"/>
  <c r="W31" i="1"/>
  <c r="W132" i="1" s="1"/>
  <c r="V31" i="1"/>
  <c r="V30" i="1" s="1"/>
  <c r="U31" i="1"/>
  <c r="U132" i="1" s="1"/>
  <c r="T31" i="1"/>
  <c r="S31" i="1"/>
  <c r="S132" i="1" s="1"/>
  <c r="R31" i="1"/>
  <c r="R132" i="1" s="1"/>
  <c r="Q31" i="1"/>
  <c r="Q132" i="1" s="1"/>
  <c r="P31" i="1"/>
  <c r="O31" i="1"/>
  <c r="O132" i="1" s="1"/>
  <c r="N31" i="1"/>
  <c r="N30" i="1" s="1"/>
  <c r="M31" i="1"/>
  <c r="M30" i="1" s="1"/>
  <c r="L31" i="1"/>
  <c r="K31" i="1"/>
  <c r="K132" i="1" s="1"/>
  <c r="J31" i="1"/>
  <c r="J132" i="1" s="1"/>
  <c r="I31" i="1"/>
  <c r="I132" i="1" s="1"/>
  <c r="H31" i="1"/>
  <c r="E31" i="1"/>
  <c r="D31" i="1"/>
  <c r="AE30" i="1"/>
  <c r="AB30" i="1"/>
  <c r="AA30" i="1"/>
  <c r="X30" i="1"/>
  <c r="W30" i="1"/>
  <c r="T30" i="1"/>
  <c r="S30" i="1"/>
  <c r="P30" i="1"/>
  <c r="O30" i="1"/>
  <c r="L30" i="1"/>
  <c r="K30" i="1"/>
  <c r="H30" i="1"/>
  <c r="E27" i="1"/>
  <c r="G27" i="1" s="1"/>
  <c r="C27" i="1"/>
  <c r="B27" i="1"/>
  <c r="G26" i="1"/>
  <c r="F26" i="1"/>
  <c r="E26" i="1"/>
  <c r="C26" i="1"/>
  <c r="B26" i="1"/>
  <c r="X25" i="1"/>
  <c r="E25" i="1"/>
  <c r="D25" i="1" s="1"/>
  <c r="D23" i="1" s="1"/>
  <c r="C25" i="1"/>
  <c r="B25" i="1"/>
  <c r="G24" i="1"/>
  <c r="E24" i="1"/>
  <c r="F24" i="1" s="1"/>
  <c r="C24" i="1"/>
  <c r="C23" i="1" s="1"/>
  <c r="B24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B23" i="1" s="1"/>
  <c r="G21" i="1"/>
  <c r="F21" i="1"/>
  <c r="E21" i="1"/>
  <c r="C21" i="1"/>
  <c r="B21" i="1"/>
  <c r="G20" i="1"/>
  <c r="E20" i="1"/>
  <c r="F20" i="1" s="1"/>
  <c r="C20" i="1"/>
  <c r="B20" i="1"/>
  <c r="Z19" i="1"/>
  <c r="E19" i="1"/>
  <c r="D19" i="1" s="1"/>
  <c r="C19" i="1"/>
  <c r="B19" i="1"/>
  <c r="B13" i="1" s="1"/>
  <c r="G18" i="1"/>
  <c r="E18" i="1"/>
  <c r="F18" i="1" s="1"/>
  <c r="C18" i="1"/>
  <c r="C17" i="1" s="1"/>
  <c r="AG17" i="1" s="1"/>
  <c r="B18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E17" i="1"/>
  <c r="B17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E15" i="1" s="1"/>
  <c r="J15" i="1"/>
  <c r="I15" i="1"/>
  <c r="H15" i="1"/>
  <c r="B15" i="1" s="1"/>
  <c r="D15" i="1"/>
  <c r="C15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C14" i="1" s="1"/>
  <c r="I14" i="1"/>
  <c r="H14" i="1"/>
  <c r="E14" i="1"/>
  <c r="F14" i="1" s="1"/>
  <c r="D14" i="1"/>
  <c r="B14" i="1"/>
  <c r="AE13" i="1"/>
  <c r="AE127" i="1" s="1"/>
  <c r="AE347" i="1" s="1"/>
  <c r="AE359" i="1" s="1"/>
  <c r="AD13" i="1"/>
  <c r="AD127" i="1" s="1"/>
  <c r="AC13" i="1"/>
  <c r="AC127" i="1" s="1"/>
  <c r="AC347" i="1" s="1"/>
  <c r="AC359" i="1" s="1"/>
  <c r="AB13" i="1"/>
  <c r="AB127" i="1" s="1"/>
  <c r="AB347" i="1" s="1"/>
  <c r="AB359" i="1" s="1"/>
  <c r="AA13" i="1"/>
  <c r="AA127" i="1" s="1"/>
  <c r="AA347" i="1" s="1"/>
  <c r="AA359" i="1" s="1"/>
  <c r="Z13" i="1"/>
  <c r="Z127" i="1" s="1"/>
  <c r="Y13" i="1"/>
  <c r="Y127" i="1" s="1"/>
  <c r="Y347" i="1" s="1"/>
  <c r="Y359" i="1" s="1"/>
  <c r="X13" i="1"/>
  <c r="X127" i="1" s="1"/>
  <c r="X347" i="1" s="1"/>
  <c r="X359" i="1" s="1"/>
  <c r="W13" i="1"/>
  <c r="W127" i="1" s="1"/>
  <c r="W347" i="1" s="1"/>
  <c r="W359" i="1" s="1"/>
  <c r="V13" i="1"/>
  <c r="V127" i="1" s="1"/>
  <c r="U13" i="1"/>
  <c r="U127" i="1" s="1"/>
  <c r="U347" i="1" s="1"/>
  <c r="U359" i="1" s="1"/>
  <c r="T13" i="1"/>
  <c r="T127" i="1" s="1"/>
  <c r="T347" i="1" s="1"/>
  <c r="T359" i="1" s="1"/>
  <c r="S13" i="1"/>
  <c r="S127" i="1" s="1"/>
  <c r="S347" i="1" s="1"/>
  <c r="S359" i="1" s="1"/>
  <c r="R13" i="1"/>
  <c r="R127" i="1" s="1"/>
  <c r="Q13" i="1"/>
  <c r="P13" i="1"/>
  <c r="P127" i="1" s="1"/>
  <c r="P347" i="1" s="1"/>
  <c r="P359" i="1" s="1"/>
  <c r="O13" i="1"/>
  <c r="O127" i="1" s="1"/>
  <c r="O347" i="1" s="1"/>
  <c r="O359" i="1" s="1"/>
  <c r="N13" i="1"/>
  <c r="N127" i="1" s="1"/>
  <c r="M13" i="1"/>
  <c r="M127" i="1" s="1"/>
  <c r="M347" i="1" s="1"/>
  <c r="M359" i="1" s="1"/>
  <c r="L13" i="1"/>
  <c r="L127" i="1" s="1"/>
  <c r="L347" i="1" s="1"/>
  <c r="L359" i="1" s="1"/>
  <c r="K13" i="1"/>
  <c r="K127" i="1" s="1"/>
  <c r="K347" i="1" s="1"/>
  <c r="K359" i="1" s="1"/>
  <c r="J13" i="1"/>
  <c r="J127" i="1" s="1"/>
  <c r="I13" i="1"/>
  <c r="I127" i="1" s="1"/>
  <c r="I347" i="1" s="1"/>
  <c r="I359" i="1" s="1"/>
  <c r="H13" i="1"/>
  <c r="H127" i="1" s="1"/>
  <c r="C13" i="1"/>
  <c r="C127" i="1" s="1"/>
  <c r="AE12" i="1"/>
  <c r="AD12" i="1"/>
  <c r="AD11" i="1" s="1"/>
  <c r="AC12" i="1"/>
  <c r="AC11" i="1" s="1"/>
  <c r="AB12" i="1"/>
  <c r="AA12" i="1"/>
  <c r="Z12" i="1"/>
  <c r="Z11" i="1" s="1"/>
  <c r="Y12" i="1"/>
  <c r="Y11" i="1" s="1"/>
  <c r="X12" i="1"/>
  <c r="W12" i="1"/>
  <c r="V12" i="1"/>
  <c r="V11" i="1" s="1"/>
  <c r="U12" i="1"/>
  <c r="U11" i="1" s="1"/>
  <c r="T12" i="1"/>
  <c r="S12" i="1"/>
  <c r="R12" i="1"/>
  <c r="R11" i="1" s="1"/>
  <c r="Q12" i="1"/>
  <c r="Q11" i="1" s="1"/>
  <c r="P12" i="1"/>
  <c r="O12" i="1"/>
  <c r="N12" i="1"/>
  <c r="N11" i="1" s="1"/>
  <c r="M12" i="1"/>
  <c r="M11" i="1" s="1"/>
  <c r="L12" i="1"/>
  <c r="K12" i="1"/>
  <c r="J12" i="1"/>
  <c r="J11" i="1" s="1"/>
  <c r="I12" i="1"/>
  <c r="I11" i="1" s="1"/>
  <c r="H12" i="1"/>
  <c r="E12" i="1"/>
  <c r="D12" i="1"/>
  <c r="B12" i="1"/>
  <c r="AE11" i="1"/>
  <c r="AB11" i="1"/>
  <c r="AA11" i="1"/>
  <c r="X11" i="1"/>
  <c r="W11" i="1"/>
  <c r="T11" i="1"/>
  <c r="S11" i="1"/>
  <c r="P11" i="1"/>
  <c r="O11" i="1"/>
  <c r="L11" i="1"/>
  <c r="K11" i="1"/>
  <c r="H11" i="1"/>
  <c r="B11" i="1" s="1"/>
  <c r="K130" i="1" l="1"/>
  <c r="S130" i="1"/>
  <c r="AA130" i="1"/>
  <c r="D30" i="1"/>
  <c r="D131" i="1"/>
  <c r="C363" i="1"/>
  <c r="H347" i="1"/>
  <c r="H359" i="1" s="1"/>
  <c r="B127" i="1"/>
  <c r="F15" i="1"/>
  <c r="G15" i="1"/>
  <c r="D36" i="1"/>
  <c r="B132" i="1"/>
  <c r="D54" i="1"/>
  <c r="D60" i="1"/>
  <c r="C120" i="1"/>
  <c r="AB363" i="1"/>
  <c r="D17" i="1"/>
  <c r="D13" i="1"/>
  <c r="G42" i="1"/>
  <c r="G55" i="1"/>
  <c r="B66" i="1"/>
  <c r="G17" i="1"/>
  <c r="I366" i="1"/>
  <c r="G36" i="1"/>
  <c r="R365" i="1"/>
  <c r="B54" i="1"/>
  <c r="G57" i="1"/>
  <c r="AG62" i="1"/>
  <c r="Y366" i="1"/>
  <c r="C124" i="1"/>
  <c r="S118" i="1"/>
  <c r="S133" i="1"/>
  <c r="S365" i="1" s="1"/>
  <c r="O366" i="1"/>
  <c r="F67" i="1"/>
  <c r="G85" i="1"/>
  <c r="E84" i="1"/>
  <c r="F85" i="1"/>
  <c r="H90" i="1"/>
  <c r="H117" i="1"/>
  <c r="H116" i="1" s="1"/>
  <c r="Y117" i="1"/>
  <c r="G102" i="1"/>
  <c r="F102" i="1"/>
  <c r="M117" i="1"/>
  <c r="M116" i="1" s="1"/>
  <c r="W138" i="1"/>
  <c r="W135" i="1" s="1"/>
  <c r="W158" i="1"/>
  <c r="W364" i="1" s="1"/>
  <c r="V255" i="1"/>
  <c r="V252" i="1" s="1"/>
  <c r="V181" i="1"/>
  <c r="F12" i="1"/>
  <c r="F25" i="1"/>
  <c r="D133" i="1"/>
  <c r="V363" i="1"/>
  <c r="AD363" i="1"/>
  <c r="F39" i="1"/>
  <c r="E48" i="1"/>
  <c r="X66" i="1"/>
  <c r="G74" i="1"/>
  <c r="E69" i="1"/>
  <c r="G81" i="1"/>
  <c r="G86" i="1"/>
  <c r="E68" i="1"/>
  <c r="G87" i="1"/>
  <c r="F87" i="1"/>
  <c r="Y90" i="1"/>
  <c r="I117" i="1"/>
  <c r="Q117" i="1"/>
  <c r="W90" i="1"/>
  <c r="AA118" i="1"/>
  <c r="AA90" i="1"/>
  <c r="T120" i="1"/>
  <c r="X120" i="1"/>
  <c r="AB120" i="1"/>
  <c r="AB341" i="1" s="1"/>
  <c r="B121" i="1"/>
  <c r="H121" i="1"/>
  <c r="Q121" i="1"/>
  <c r="Y121" i="1"/>
  <c r="E97" i="1"/>
  <c r="D93" i="1"/>
  <c r="D119" i="1" s="1"/>
  <c r="B113" i="1"/>
  <c r="V92" i="1"/>
  <c r="V111" i="1"/>
  <c r="B111" i="1" s="1"/>
  <c r="T117" i="1"/>
  <c r="T116" i="1" s="1"/>
  <c r="I130" i="1"/>
  <c r="Y130" i="1"/>
  <c r="M132" i="1"/>
  <c r="AC132" i="1"/>
  <c r="O133" i="1"/>
  <c r="O365" i="1" s="1"/>
  <c r="M156" i="1"/>
  <c r="M149" i="1" s="1"/>
  <c r="Q156" i="1"/>
  <c r="Q149" i="1" s="1"/>
  <c r="AC156" i="1"/>
  <c r="AC149" i="1" s="1"/>
  <c r="G167" i="1"/>
  <c r="F167" i="1"/>
  <c r="P345" i="1"/>
  <c r="P246" i="1"/>
  <c r="X345" i="1"/>
  <c r="X246" i="1"/>
  <c r="H199" i="1"/>
  <c r="H254" i="1"/>
  <c r="P199" i="1"/>
  <c r="P254" i="1"/>
  <c r="P252" i="1" s="1"/>
  <c r="X199" i="1"/>
  <c r="X254" i="1"/>
  <c r="N252" i="1"/>
  <c r="AD252" i="1"/>
  <c r="Q364" i="1"/>
  <c r="E131" i="1"/>
  <c r="M363" i="1"/>
  <c r="U363" i="1"/>
  <c r="U130" i="1"/>
  <c r="G61" i="1"/>
  <c r="C73" i="1"/>
  <c r="B73" i="1"/>
  <c r="B67" i="1" s="1"/>
  <c r="B117" i="1" s="1"/>
  <c r="O120" i="1"/>
  <c r="D118" i="1"/>
  <c r="AC117" i="1"/>
  <c r="AC116" i="1" s="1"/>
  <c r="AE118" i="1"/>
  <c r="T131" i="1"/>
  <c r="H365" i="1"/>
  <c r="S138" i="1"/>
  <c r="S135" i="1" s="1"/>
  <c r="S158" i="1"/>
  <c r="AE138" i="1"/>
  <c r="AE158" i="1"/>
  <c r="B183" i="1"/>
  <c r="B255" i="1" s="1"/>
  <c r="J181" i="1"/>
  <c r="J255" i="1"/>
  <c r="R255" i="1"/>
  <c r="R181" i="1"/>
  <c r="O252" i="1"/>
  <c r="F19" i="1"/>
  <c r="F27" i="1"/>
  <c r="F33" i="1"/>
  <c r="P366" i="1"/>
  <c r="X366" i="1"/>
  <c r="F36" i="1"/>
  <c r="G44" i="1"/>
  <c r="F51" i="1"/>
  <c r="F57" i="1"/>
  <c r="AB66" i="1"/>
  <c r="E70" i="1"/>
  <c r="G82" i="1"/>
  <c r="F82" i="1"/>
  <c r="G12" i="1"/>
  <c r="E13" i="1"/>
  <c r="G14" i="1"/>
  <c r="G19" i="1"/>
  <c r="E30" i="1"/>
  <c r="U30" i="1"/>
  <c r="G31" i="1"/>
  <c r="AE364" i="1"/>
  <c r="O131" i="1"/>
  <c r="AE131" i="1"/>
  <c r="E34" i="1"/>
  <c r="U134" i="1"/>
  <c r="G39" i="1"/>
  <c r="F43" i="1"/>
  <c r="F52" i="1"/>
  <c r="F55" i="1"/>
  <c r="C60" i="1"/>
  <c r="G60" i="1" s="1"/>
  <c r="G62" i="1"/>
  <c r="F63" i="1"/>
  <c r="H72" i="1"/>
  <c r="AG85" i="1"/>
  <c r="F86" i="1"/>
  <c r="R118" i="1"/>
  <c r="AB118" i="1"/>
  <c r="D120" i="1"/>
  <c r="V121" i="1"/>
  <c r="G100" i="1"/>
  <c r="F100" i="1"/>
  <c r="C113" i="1"/>
  <c r="L131" i="1"/>
  <c r="V156" i="1"/>
  <c r="V149" i="1" s="1"/>
  <c r="AD156" i="1"/>
  <c r="AD149" i="1" s="1"/>
  <c r="G190" i="1"/>
  <c r="F190" i="1"/>
  <c r="E184" i="1"/>
  <c r="B202" i="1"/>
  <c r="F226" i="1"/>
  <c r="AE240" i="1"/>
  <c r="Q345" i="1"/>
  <c r="Q246" i="1"/>
  <c r="AE252" i="1"/>
  <c r="D326" i="1"/>
  <c r="AB335" i="1"/>
  <c r="AB365" i="1" s="1"/>
  <c r="AB321" i="1"/>
  <c r="Z342" i="1"/>
  <c r="T341" i="1"/>
  <c r="AG25" i="1"/>
  <c r="Y364" i="1"/>
  <c r="G32" i="1"/>
  <c r="AC363" i="1"/>
  <c r="S366" i="1"/>
  <c r="F38" i="1"/>
  <c r="F74" i="1"/>
  <c r="G79" i="1"/>
  <c r="E78" i="1"/>
  <c r="F79" i="1"/>
  <c r="P90" i="1"/>
  <c r="P117" i="1"/>
  <c r="B150" i="1"/>
  <c r="B94" i="1"/>
  <c r="B120" i="1" s="1"/>
  <c r="G105" i="1"/>
  <c r="E104" i="1"/>
  <c r="F105" i="1"/>
  <c r="E91" i="1"/>
  <c r="S120" i="1"/>
  <c r="E139" i="1"/>
  <c r="K138" i="1"/>
  <c r="K135" i="1" s="1"/>
  <c r="K158" i="1"/>
  <c r="K364" i="1" s="1"/>
  <c r="O138" i="1"/>
  <c r="O135" i="1" s="1"/>
  <c r="O158" i="1"/>
  <c r="O364" i="1" s="1"/>
  <c r="AA138" i="1"/>
  <c r="AA135" i="1" s="1"/>
  <c r="AA158" i="1"/>
  <c r="AA364" i="1" s="1"/>
  <c r="N255" i="1"/>
  <c r="N181" i="1"/>
  <c r="Z181" i="1"/>
  <c r="Z255" i="1"/>
  <c r="AD255" i="1"/>
  <c r="AD181" i="1"/>
  <c r="C256" i="1"/>
  <c r="F269" i="1"/>
  <c r="B262" i="1"/>
  <c r="B267" i="1"/>
  <c r="F17" i="1"/>
  <c r="E23" i="1"/>
  <c r="F31" i="1"/>
  <c r="Z363" i="1"/>
  <c r="F42" i="1"/>
  <c r="V60" i="1"/>
  <c r="B60" i="1" s="1"/>
  <c r="F60" i="1" s="1"/>
  <c r="B62" i="1"/>
  <c r="B56" i="1" s="1"/>
  <c r="F62" i="1"/>
  <c r="Q66" i="1"/>
  <c r="T66" i="1"/>
  <c r="N72" i="1"/>
  <c r="N67" i="1"/>
  <c r="N66" i="1" s="1"/>
  <c r="AG79" i="1"/>
  <c r="C12" i="1"/>
  <c r="C11" i="1" s="1"/>
  <c r="G25" i="1"/>
  <c r="I30" i="1"/>
  <c r="Q30" i="1"/>
  <c r="Y30" i="1"/>
  <c r="C31" i="1"/>
  <c r="S364" i="1"/>
  <c r="E133" i="1"/>
  <c r="I365" i="1"/>
  <c r="Q365" i="1"/>
  <c r="G33" i="1"/>
  <c r="W131" i="1"/>
  <c r="M134" i="1"/>
  <c r="M366" i="1" s="1"/>
  <c r="AC134" i="1"/>
  <c r="F37" i="1"/>
  <c r="D76" i="1"/>
  <c r="G76" i="1"/>
  <c r="F81" i="1"/>
  <c r="J118" i="1"/>
  <c r="X118" i="1"/>
  <c r="X339" i="1" s="1"/>
  <c r="I121" i="1"/>
  <c r="R121" i="1"/>
  <c r="Z121" i="1"/>
  <c r="AD121" i="1"/>
  <c r="U117" i="1"/>
  <c r="W118" i="1"/>
  <c r="M121" i="1"/>
  <c r="J130" i="1"/>
  <c r="Z130" i="1"/>
  <c r="AD132" i="1"/>
  <c r="C157" i="1"/>
  <c r="G141" i="1"/>
  <c r="N156" i="1"/>
  <c r="N149" i="1" s="1"/>
  <c r="V347" i="1"/>
  <c r="V359" i="1" s="1"/>
  <c r="J30" i="1"/>
  <c r="R30" i="1"/>
  <c r="B30" i="1" s="1"/>
  <c r="Z30" i="1"/>
  <c r="H132" i="1"/>
  <c r="H364" i="1" s="1"/>
  <c r="L132" i="1"/>
  <c r="L364" i="1" s="1"/>
  <c r="P132" i="1"/>
  <c r="T132" i="1"/>
  <c r="X132" i="1"/>
  <c r="X364" i="1" s="1"/>
  <c r="AB132" i="1"/>
  <c r="AB364" i="1" s="1"/>
  <c r="F32" i="1"/>
  <c r="J133" i="1"/>
  <c r="N133" i="1"/>
  <c r="N365" i="1" s="1"/>
  <c r="V133" i="1"/>
  <c r="H131" i="1"/>
  <c r="P131" i="1"/>
  <c r="X131" i="1"/>
  <c r="J134" i="1"/>
  <c r="J366" i="1" s="1"/>
  <c r="N134" i="1"/>
  <c r="N366" i="1" s="1"/>
  <c r="R134" i="1"/>
  <c r="R366" i="1" s="1"/>
  <c r="V134" i="1"/>
  <c r="V366" i="1" s="1"/>
  <c r="Z134" i="1"/>
  <c r="Z366" i="1" s="1"/>
  <c r="AD134" i="1"/>
  <c r="AD366" i="1" s="1"/>
  <c r="E54" i="1"/>
  <c r="S117" i="1"/>
  <c r="S116" i="1" s="1"/>
  <c r="E56" i="1"/>
  <c r="P121" i="1"/>
  <c r="F73" i="1"/>
  <c r="E72" i="1"/>
  <c r="F76" i="1"/>
  <c r="D79" i="1"/>
  <c r="D78" i="1" s="1"/>
  <c r="D85" i="1"/>
  <c r="D84" i="1" s="1"/>
  <c r="K117" i="1"/>
  <c r="K90" i="1"/>
  <c r="O117" i="1"/>
  <c r="O116" i="1" s="1"/>
  <c r="O90" i="1"/>
  <c r="T90" i="1"/>
  <c r="X90" i="1"/>
  <c r="X117" i="1"/>
  <c r="X116" i="1" s="1"/>
  <c r="AB90" i="1"/>
  <c r="K118" i="1"/>
  <c r="T118" i="1"/>
  <c r="E93" i="1"/>
  <c r="N120" i="1"/>
  <c r="V120" i="1"/>
  <c r="AD120" i="1"/>
  <c r="E95" i="1"/>
  <c r="J121" i="1"/>
  <c r="J342" i="1" s="1"/>
  <c r="N121" i="1"/>
  <c r="S121" i="1"/>
  <c r="W121" i="1"/>
  <c r="AA121" i="1"/>
  <c r="AE121" i="1"/>
  <c r="B99" i="1"/>
  <c r="AD92" i="1"/>
  <c r="AD97" i="1"/>
  <c r="B97" i="1" s="1"/>
  <c r="F101" i="1"/>
  <c r="D102" i="1"/>
  <c r="D105" i="1"/>
  <c r="L117" i="1"/>
  <c r="L116" i="1" s="1"/>
  <c r="AB117" i="1"/>
  <c r="Q130" i="1"/>
  <c r="H135" i="1"/>
  <c r="B135" i="1" s="1"/>
  <c r="B138" i="1"/>
  <c r="I159" i="1"/>
  <c r="I156" i="1" s="1"/>
  <c r="I149" i="1" s="1"/>
  <c r="E140" i="1"/>
  <c r="I138" i="1"/>
  <c r="I135" i="1" s="1"/>
  <c r="M138" i="1"/>
  <c r="M135" i="1" s="1"/>
  <c r="M159" i="1"/>
  <c r="Q159" i="1"/>
  <c r="Q138" i="1"/>
  <c r="Q135" i="1" s="1"/>
  <c r="U159" i="1"/>
  <c r="U365" i="1" s="1"/>
  <c r="U138" i="1"/>
  <c r="U135" i="1" s="1"/>
  <c r="Y159" i="1"/>
  <c r="Y156" i="1" s="1"/>
  <c r="Y149" i="1" s="1"/>
  <c r="Y138" i="1"/>
  <c r="Y135" i="1" s="1"/>
  <c r="AC138" i="1"/>
  <c r="AC135" i="1" s="1"/>
  <c r="AC159" i="1"/>
  <c r="S156" i="1"/>
  <c r="S149" i="1" s="1"/>
  <c r="D156" i="1"/>
  <c r="D149" i="1" s="1"/>
  <c r="G177" i="1"/>
  <c r="C175" i="1"/>
  <c r="L252" i="1"/>
  <c r="AB252" i="1"/>
  <c r="G225" i="1"/>
  <c r="C223" i="1"/>
  <c r="C201" i="1"/>
  <c r="C255" i="1" s="1"/>
  <c r="R346" i="1"/>
  <c r="R358" i="1" s="1"/>
  <c r="E328" i="1"/>
  <c r="G261" i="1"/>
  <c r="E260" i="1"/>
  <c r="F261" i="1"/>
  <c r="Y332" i="1"/>
  <c r="AE338" i="1"/>
  <c r="C158" i="1"/>
  <c r="E160" i="1"/>
  <c r="G142" i="1"/>
  <c r="E144" i="1"/>
  <c r="G145" i="1"/>
  <c r="G146" i="1"/>
  <c r="F146" i="1"/>
  <c r="O156" i="1"/>
  <c r="O149" i="1" s="1"/>
  <c r="W156" i="1"/>
  <c r="W149" i="1" s="1"/>
  <c r="AE156" i="1"/>
  <c r="AE149" i="1" s="1"/>
  <c r="C164" i="1"/>
  <c r="G165" i="1"/>
  <c r="E173" i="1"/>
  <c r="I170" i="1"/>
  <c r="M247" i="1"/>
  <c r="M243" i="1"/>
  <c r="M341" i="1" s="1"/>
  <c r="U247" i="1"/>
  <c r="U243" i="1"/>
  <c r="U341" i="1" s="1"/>
  <c r="AC247" i="1"/>
  <c r="AC243" i="1"/>
  <c r="D175" i="1"/>
  <c r="O255" i="1"/>
  <c r="O181" i="1"/>
  <c r="W255" i="1"/>
  <c r="W252" i="1" s="1"/>
  <c r="W181" i="1"/>
  <c r="AE255" i="1"/>
  <c r="AE181" i="1"/>
  <c r="C187" i="1"/>
  <c r="C182" i="1"/>
  <c r="G188" i="1"/>
  <c r="D189" i="1"/>
  <c r="E183" i="1"/>
  <c r="G189" i="1"/>
  <c r="F189" i="1"/>
  <c r="E187" i="1"/>
  <c r="G197" i="1"/>
  <c r="E185" i="1"/>
  <c r="F197" i="1"/>
  <c r="D207" i="1"/>
  <c r="E201" i="1"/>
  <c r="G207" i="1"/>
  <c r="G208" i="1"/>
  <c r="F208" i="1"/>
  <c r="K242" i="1"/>
  <c r="K229" i="1"/>
  <c r="O242" i="1"/>
  <c r="O240" i="1" s="1"/>
  <c r="T229" i="1"/>
  <c r="T242" i="1"/>
  <c r="T339" i="1" s="1"/>
  <c r="AB229" i="1"/>
  <c r="AB242" i="1"/>
  <c r="D230" i="1"/>
  <c r="D235" i="1"/>
  <c r="X242" i="1"/>
  <c r="D345" i="1"/>
  <c r="D246" i="1"/>
  <c r="T345" i="1"/>
  <c r="T246" i="1"/>
  <c r="F249" i="1"/>
  <c r="J329" i="1"/>
  <c r="J260" i="1"/>
  <c r="R329" i="1"/>
  <c r="R326" i="1" s="1"/>
  <c r="R260" i="1"/>
  <c r="G263" i="1"/>
  <c r="F263" i="1"/>
  <c r="C329" i="1"/>
  <c r="G329" i="1" s="1"/>
  <c r="C260" i="1"/>
  <c r="G262" i="1"/>
  <c r="Y335" i="1"/>
  <c r="Y321" i="1"/>
  <c r="Y339" i="1" s="1"/>
  <c r="AC335" i="1"/>
  <c r="AC321" i="1"/>
  <c r="O340" i="1"/>
  <c r="W340" i="1"/>
  <c r="J333" i="1"/>
  <c r="J323" i="1"/>
  <c r="J299" i="1"/>
  <c r="N333" i="1"/>
  <c r="N323" i="1"/>
  <c r="N299" i="1"/>
  <c r="R333" i="1"/>
  <c r="R323" i="1"/>
  <c r="R341" i="1" s="1"/>
  <c r="V333" i="1"/>
  <c r="V323" i="1"/>
  <c r="Z333" i="1"/>
  <c r="Z332" i="1" s="1"/>
  <c r="Z323" i="1"/>
  <c r="Z341" i="1" s="1"/>
  <c r="Z299" i="1"/>
  <c r="AD333" i="1"/>
  <c r="AD323" i="1"/>
  <c r="AD299" i="1"/>
  <c r="D336" i="1"/>
  <c r="D324" i="1"/>
  <c r="D300" i="1"/>
  <c r="D315" i="1"/>
  <c r="D302" i="1" s="1"/>
  <c r="D322" i="1" s="1"/>
  <c r="G315" i="1"/>
  <c r="E302" i="1"/>
  <c r="F315" i="1"/>
  <c r="C340" i="1"/>
  <c r="S340" i="1"/>
  <c r="G323" i="1"/>
  <c r="V117" i="1"/>
  <c r="Z117" i="1"/>
  <c r="Z116" i="1" s="1"/>
  <c r="AD117" i="1"/>
  <c r="H118" i="1"/>
  <c r="L118" i="1"/>
  <c r="P118" i="1"/>
  <c r="P339" i="1" s="1"/>
  <c r="U118" i="1"/>
  <c r="Y118" i="1"/>
  <c r="AC118" i="1"/>
  <c r="E120" i="1"/>
  <c r="I120" i="1"/>
  <c r="M120" i="1"/>
  <c r="Q120" i="1"/>
  <c r="Q341" i="1" s="1"/>
  <c r="U120" i="1"/>
  <c r="Y120" i="1"/>
  <c r="AC120" i="1"/>
  <c r="C121" i="1"/>
  <c r="K121" i="1"/>
  <c r="O121" i="1"/>
  <c r="E111" i="1"/>
  <c r="G112" i="1"/>
  <c r="F113" i="1"/>
  <c r="D138" i="1"/>
  <c r="D135" i="1" s="1"/>
  <c r="H160" i="1"/>
  <c r="H366" i="1" s="1"/>
  <c r="C142" i="1"/>
  <c r="C160" i="1" s="1"/>
  <c r="C366" i="1" s="1"/>
  <c r="B142" i="1"/>
  <c r="B160" i="1" s="1"/>
  <c r="F145" i="1"/>
  <c r="H156" i="1"/>
  <c r="H149" i="1" s="1"/>
  <c r="P156" i="1"/>
  <c r="P149" i="1" s="1"/>
  <c r="X156" i="1"/>
  <c r="X149" i="1" s="1"/>
  <c r="J158" i="1"/>
  <c r="J156" i="1" s="1"/>
  <c r="J149" i="1" s="1"/>
  <c r="R158" i="1"/>
  <c r="R156" i="1" s="1"/>
  <c r="R149" i="1" s="1"/>
  <c r="Z158" i="1"/>
  <c r="Z156" i="1" s="1"/>
  <c r="Z149" i="1" s="1"/>
  <c r="J170" i="1"/>
  <c r="B171" i="1"/>
  <c r="N170" i="1"/>
  <c r="N248" i="1"/>
  <c r="N346" i="1" s="1"/>
  <c r="N358" i="1" s="1"/>
  <c r="V170" i="1"/>
  <c r="V248" i="1"/>
  <c r="V346" i="1" s="1"/>
  <c r="V358" i="1" s="1"/>
  <c r="AD170" i="1"/>
  <c r="AD248" i="1"/>
  <c r="AD346" i="1" s="1"/>
  <c r="AD358" i="1" s="1"/>
  <c r="J357" i="1"/>
  <c r="N345" i="1"/>
  <c r="R345" i="1"/>
  <c r="V345" i="1"/>
  <c r="Z345" i="1"/>
  <c r="AD345" i="1"/>
  <c r="G182" i="1"/>
  <c r="F182" i="1"/>
  <c r="E254" i="1"/>
  <c r="E193" i="1"/>
  <c r="G194" i="1"/>
  <c r="F194" i="1"/>
  <c r="G196" i="1"/>
  <c r="F196" i="1"/>
  <c r="J253" i="1"/>
  <c r="J252" i="1" s="1"/>
  <c r="J199" i="1"/>
  <c r="R253" i="1"/>
  <c r="R199" i="1"/>
  <c r="Z253" i="1"/>
  <c r="Z252" i="1" s="1"/>
  <c r="Z199" i="1"/>
  <c r="E205" i="1"/>
  <c r="F207" i="1"/>
  <c r="B203" i="1"/>
  <c r="B244" i="1" s="1"/>
  <c r="B229" i="1"/>
  <c r="H241" i="1"/>
  <c r="L241" i="1"/>
  <c r="P241" i="1"/>
  <c r="P240" i="1" s="1"/>
  <c r="T241" i="1"/>
  <c r="X241" i="1"/>
  <c r="AB241" i="1"/>
  <c r="AB240" i="1" s="1"/>
  <c r="C242" i="1"/>
  <c r="C229" i="1"/>
  <c r="L229" i="1"/>
  <c r="L242" i="1"/>
  <c r="C235" i="1"/>
  <c r="B231" i="1"/>
  <c r="F237" i="1"/>
  <c r="I243" i="1"/>
  <c r="Y243" i="1"/>
  <c r="I247" i="1"/>
  <c r="Y247" i="1"/>
  <c r="J248" i="1"/>
  <c r="J346" i="1" s="1"/>
  <c r="J358" i="1" s="1"/>
  <c r="Z248" i="1"/>
  <c r="Z346" i="1" s="1"/>
  <c r="Z358" i="1" s="1"/>
  <c r="I254" i="1"/>
  <c r="I252" i="1" s="1"/>
  <c r="Y254" i="1"/>
  <c r="Y252" i="1" s="1"/>
  <c r="L326" i="1"/>
  <c r="G276" i="1"/>
  <c r="F276" i="1"/>
  <c r="I335" i="1"/>
  <c r="I321" i="1"/>
  <c r="M335" i="1"/>
  <c r="M332" i="1" s="1"/>
  <c r="M321" i="1"/>
  <c r="U339" i="1"/>
  <c r="E333" i="1"/>
  <c r="G303" i="1"/>
  <c r="F303" i="1"/>
  <c r="D306" i="1"/>
  <c r="D301" i="1"/>
  <c r="G313" i="1"/>
  <c r="E312" i="1"/>
  <c r="E300" i="1"/>
  <c r="G314" i="1"/>
  <c r="E301" i="1"/>
  <c r="J326" i="1"/>
  <c r="J117" i="1"/>
  <c r="R117" i="1"/>
  <c r="R116" i="1" s="1"/>
  <c r="W117" i="1"/>
  <c r="W116" i="1" s="1"/>
  <c r="AA117" i="1"/>
  <c r="AE117" i="1"/>
  <c r="AE116" i="1" s="1"/>
  <c r="E118" i="1"/>
  <c r="I118" i="1"/>
  <c r="M118" i="1"/>
  <c r="Q118" i="1"/>
  <c r="F94" i="1"/>
  <c r="E150" i="1"/>
  <c r="G109" i="1"/>
  <c r="F109" i="1"/>
  <c r="G115" i="1"/>
  <c r="F115" i="1"/>
  <c r="C140" i="1"/>
  <c r="C159" i="1" s="1"/>
  <c r="B140" i="1"/>
  <c r="B159" i="1" s="1"/>
  <c r="B141" i="1"/>
  <c r="F148" i="1"/>
  <c r="K157" i="1"/>
  <c r="AC170" i="1"/>
  <c r="E171" i="1"/>
  <c r="K170" i="1"/>
  <c r="K241" i="1"/>
  <c r="O170" i="1"/>
  <c r="O248" i="1"/>
  <c r="S170" i="1"/>
  <c r="S241" i="1"/>
  <c r="W170" i="1"/>
  <c r="W248" i="1"/>
  <c r="AA170" i="1"/>
  <c r="AA241" i="1"/>
  <c r="AA240" i="1" s="1"/>
  <c r="AE170" i="1"/>
  <c r="AE248" i="1"/>
  <c r="C247" i="1"/>
  <c r="C170" i="1"/>
  <c r="W357" i="1"/>
  <c r="H253" i="1"/>
  <c r="B184" i="1"/>
  <c r="B253" i="1" s="1"/>
  <c r="X252" i="1"/>
  <c r="E202" i="1"/>
  <c r="K253" i="1"/>
  <c r="K252" i="1" s="1"/>
  <c r="K199" i="1"/>
  <c r="S253" i="1"/>
  <c r="S252" i="1" s="1"/>
  <c r="S199" i="1"/>
  <c r="AA253" i="1"/>
  <c r="AA252" i="1" s="1"/>
  <c r="AA199" i="1"/>
  <c r="G227" i="1"/>
  <c r="E203" i="1"/>
  <c r="E244" i="1" s="1"/>
  <c r="O229" i="1"/>
  <c r="N241" i="1"/>
  <c r="AD241" i="1"/>
  <c r="J246" i="1"/>
  <c r="L345" i="1"/>
  <c r="L246" i="1"/>
  <c r="AB345" i="1"/>
  <c r="AB246" i="1"/>
  <c r="K248" i="1"/>
  <c r="K346" i="1" s="1"/>
  <c r="K358" i="1" s="1"/>
  <c r="AA248" i="1"/>
  <c r="AA346" i="1" s="1"/>
  <c r="AA358" i="1" s="1"/>
  <c r="N260" i="1"/>
  <c r="AD260" i="1"/>
  <c r="D328" i="1"/>
  <c r="D346" i="1" s="1"/>
  <c r="D358" i="1" s="1"/>
  <c r="D260" i="1"/>
  <c r="C326" i="1"/>
  <c r="C267" i="1"/>
  <c r="G269" i="1"/>
  <c r="T275" i="1"/>
  <c r="B275" i="1" s="1"/>
  <c r="X275" i="1"/>
  <c r="AB275" i="1"/>
  <c r="D283" i="1"/>
  <c r="G283" i="1"/>
  <c r="E281" i="1"/>
  <c r="F291" i="1"/>
  <c r="I334" i="1"/>
  <c r="I332" i="1" s="1"/>
  <c r="I320" i="1"/>
  <c r="I299" i="1"/>
  <c r="M334" i="1"/>
  <c r="M320" i="1"/>
  <c r="M299" i="1"/>
  <c r="Q334" i="1"/>
  <c r="Q332" i="1" s="1"/>
  <c r="Q320" i="1"/>
  <c r="Q299" i="1"/>
  <c r="U334" i="1"/>
  <c r="U320" i="1"/>
  <c r="U299" i="1"/>
  <c r="Y334" i="1"/>
  <c r="Y320" i="1"/>
  <c r="Y299" i="1"/>
  <c r="AC334" i="1"/>
  <c r="AC332" i="1" s="1"/>
  <c r="AC320" i="1"/>
  <c r="Q321" i="1"/>
  <c r="Q339" i="1" s="1"/>
  <c r="K326" i="1"/>
  <c r="G164" i="1"/>
  <c r="F164" i="1"/>
  <c r="F165" i="1"/>
  <c r="G168" i="1"/>
  <c r="L346" i="1"/>
  <c r="L358" i="1" s="1"/>
  <c r="P346" i="1"/>
  <c r="P358" i="1" s="1"/>
  <c r="C249" i="1"/>
  <c r="C347" i="1" s="1"/>
  <c r="C359" i="1" s="1"/>
  <c r="K345" i="1"/>
  <c r="O357" i="1"/>
  <c r="S345" i="1"/>
  <c r="AA345" i="1"/>
  <c r="AE357" i="1"/>
  <c r="G176" i="1"/>
  <c r="E175" i="1"/>
  <c r="F176" i="1"/>
  <c r="B182" i="1"/>
  <c r="B254" i="1" s="1"/>
  <c r="H181" i="1"/>
  <c r="L181" i="1"/>
  <c r="P181" i="1"/>
  <c r="T181" i="1"/>
  <c r="X181" i="1"/>
  <c r="AB181" i="1"/>
  <c r="H255" i="1"/>
  <c r="L255" i="1"/>
  <c r="L365" i="1" s="1"/>
  <c r="P255" i="1"/>
  <c r="P365" i="1" s="1"/>
  <c r="T255" i="1"/>
  <c r="T365" i="1" s="1"/>
  <c r="X255" i="1"/>
  <c r="X365" i="1" s="1"/>
  <c r="AB255" i="1"/>
  <c r="D253" i="1"/>
  <c r="J244" i="1"/>
  <c r="N244" i="1"/>
  <c r="R244" i="1"/>
  <c r="R342" i="1" s="1"/>
  <c r="V244" i="1"/>
  <c r="V342" i="1" s="1"/>
  <c r="Z244" i="1"/>
  <c r="AD244" i="1"/>
  <c r="C203" i="1"/>
  <c r="C244" i="1" s="1"/>
  <c r="G211" i="1"/>
  <c r="F215" i="1"/>
  <c r="G217" i="1"/>
  <c r="G218" i="1"/>
  <c r="F218" i="1"/>
  <c r="E223" i="1"/>
  <c r="G224" i="1"/>
  <c r="I241" i="1"/>
  <c r="I240" i="1" s="1"/>
  <c r="I229" i="1"/>
  <c r="M241" i="1"/>
  <c r="M240" i="1" s="1"/>
  <c r="M229" i="1"/>
  <c r="Q241" i="1"/>
  <c r="Q240" i="1" s="1"/>
  <c r="Q229" i="1"/>
  <c r="U241" i="1"/>
  <c r="U229" i="1"/>
  <c r="Y241" i="1"/>
  <c r="Y240" i="1" s="1"/>
  <c r="Y229" i="1"/>
  <c r="AC241" i="1"/>
  <c r="AC240" i="1" s="1"/>
  <c r="AC229" i="1"/>
  <c r="V242" i="1"/>
  <c r="V240" i="1" s="1"/>
  <c r="Z242" i="1"/>
  <c r="AD242" i="1"/>
  <c r="J241" i="1"/>
  <c r="R241" i="1"/>
  <c r="R240" i="1" s="1"/>
  <c r="Z241" i="1"/>
  <c r="K246" i="1"/>
  <c r="S246" i="1"/>
  <c r="AA246" i="1"/>
  <c r="L254" i="1"/>
  <c r="T254" i="1"/>
  <c r="AB254" i="1"/>
  <c r="H260" i="1"/>
  <c r="L328" i="1"/>
  <c r="L260" i="1"/>
  <c r="P328" i="1"/>
  <c r="P326" i="1" s="1"/>
  <c r="P260" i="1"/>
  <c r="T328" i="1"/>
  <c r="T326" i="1" s="1"/>
  <c r="T260" i="1"/>
  <c r="X260" i="1"/>
  <c r="AB328" i="1"/>
  <c r="AB326" i="1" s="1"/>
  <c r="AB260" i="1"/>
  <c r="F264" i="1"/>
  <c r="N326" i="1"/>
  <c r="V326" i="1"/>
  <c r="AD326" i="1"/>
  <c r="C276" i="1"/>
  <c r="C275" i="1" s="1"/>
  <c r="C281" i="1"/>
  <c r="G287" i="1"/>
  <c r="F287" i="1"/>
  <c r="D289" i="1"/>
  <c r="D287" i="1" s="1"/>
  <c r="G289" i="1"/>
  <c r="E295" i="1"/>
  <c r="O293" i="1"/>
  <c r="I322" i="1"/>
  <c r="I340" i="1" s="1"/>
  <c r="M322" i="1"/>
  <c r="M340" i="1" s="1"/>
  <c r="Q322" i="1"/>
  <c r="Q340" i="1" s="1"/>
  <c r="U322" i="1"/>
  <c r="U340" i="1" s="1"/>
  <c r="Y322" i="1"/>
  <c r="Y340" i="1" s="1"/>
  <c r="AC322" i="1"/>
  <c r="AC340" i="1" s="1"/>
  <c r="S332" i="1"/>
  <c r="K336" i="1"/>
  <c r="K366" i="1" s="1"/>
  <c r="K324" i="1"/>
  <c r="O336" i="1"/>
  <c r="O299" i="1"/>
  <c r="S336" i="1"/>
  <c r="S324" i="1"/>
  <c r="S299" i="1"/>
  <c r="AA336" i="1"/>
  <c r="AA366" i="1" s="1"/>
  <c r="AA324" i="1"/>
  <c r="AE336" i="1"/>
  <c r="AE366" i="1" s="1"/>
  <c r="B308" i="1"/>
  <c r="V306" i="1"/>
  <c r="V301" i="1"/>
  <c r="G310" i="1"/>
  <c r="F310" i="1"/>
  <c r="E304" i="1"/>
  <c r="E306" i="1"/>
  <c r="AD302" i="1"/>
  <c r="AD322" i="1" s="1"/>
  <c r="AD340" i="1" s="1"/>
  <c r="B315" i="1"/>
  <c r="B302" i="1" s="1"/>
  <c r="B322" i="1" s="1"/>
  <c r="B340" i="1" s="1"/>
  <c r="V338" i="1"/>
  <c r="H339" i="1"/>
  <c r="J340" i="1"/>
  <c r="Z340" i="1"/>
  <c r="L341" i="1"/>
  <c r="N342" i="1"/>
  <c r="AD342" i="1"/>
  <c r="H328" i="1"/>
  <c r="Q346" i="1"/>
  <c r="Q358" i="1" s="1"/>
  <c r="J249" i="1"/>
  <c r="J347" i="1" s="1"/>
  <c r="J359" i="1" s="1"/>
  <c r="N249" i="1"/>
  <c r="N347" i="1" s="1"/>
  <c r="N359" i="1" s="1"/>
  <c r="R249" i="1"/>
  <c r="R246" i="1" s="1"/>
  <c r="V249" i="1"/>
  <c r="V246" i="1" s="1"/>
  <c r="Z249" i="1"/>
  <c r="Z347" i="1" s="1"/>
  <c r="Z359" i="1" s="1"/>
  <c r="AD249" i="1"/>
  <c r="AD347" i="1" s="1"/>
  <c r="AD359" i="1" s="1"/>
  <c r="B345" i="1"/>
  <c r="G178" i="1"/>
  <c r="F178" i="1"/>
  <c r="I181" i="1"/>
  <c r="M181" i="1"/>
  <c r="Q181" i="1"/>
  <c r="U181" i="1"/>
  <c r="Y181" i="1"/>
  <c r="AC181" i="1"/>
  <c r="U255" i="1"/>
  <c r="Y255" i="1"/>
  <c r="AC255" i="1"/>
  <c r="AC365" i="1" s="1"/>
  <c r="C193" i="1"/>
  <c r="F200" i="1"/>
  <c r="S242" i="1"/>
  <c r="K244" i="1"/>
  <c r="O244" i="1"/>
  <c r="S244" i="1"/>
  <c r="W244" i="1"/>
  <c r="W342" i="1" s="1"/>
  <c r="AA244" i="1"/>
  <c r="AE244" i="1"/>
  <c r="C205" i="1"/>
  <c r="C200" i="1"/>
  <c r="F209" i="1"/>
  <c r="F211" i="1"/>
  <c r="D213" i="1"/>
  <c r="D211" i="1" s="1"/>
  <c r="G213" i="1"/>
  <c r="G214" i="1"/>
  <c r="F214" i="1"/>
  <c r="G221" i="1"/>
  <c r="F221" i="1"/>
  <c r="G230" i="1"/>
  <c r="E229" i="1"/>
  <c r="F231" i="1"/>
  <c r="J242" i="1"/>
  <c r="N242" i="1"/>
  <c r="R242" i="1"/>
  <c r="W242" i="1"/>
  <c r="W240" i="1" s="1"/>
  <c r="AA242" i="1"/>
  <c r="AE242" i="1"/>
  <c r="G236" i="1"/>
  <c r="E235" i="1"/>
  <c r="F236" i="1"/>
  <c r="H243" i="1"/>
  <c r="P243" i="1"/>
  <c r="X243" i="1"/>
  <c r="H247" i="1"/>
  <c r="M254" i="1"/>
  <c r="M252" i="1" s="1"/>
  <c r="U254" i="1"/>
  <c r="U364" i="1" s="1"/>
  <c r="AC254" i="1"/>
  <c r="AC252" i="1" s="1"/>
  <c r="K260" i="1"/>
  <c r="S260" i="1"/>
  <c r="I260" i="1"/>
  <c r="M328" i="1"/>
  <c r="M326" i="1" s="1"/>
  <c r="M260" i="1"/>
  <c r="Q328" i="1"/>
  <c r="Q326" i="1" s="1"/>
  <c r="Q260" i="1"/>
  <c r="U328" i="1"/>
  <c r="U326" i="1" s="1"/>
  <c r="U260" i="1"/>
  <c r="Y260" i="1"/>
  <c r="AC328" i="1"/>
  <c r="AC346" i="1" s="1"/>
  <c r="AC358" i="1" s="1"/>
  <c r="AC260" i="1"/>
  <c r="G264" i="1"/>
  <c r="O326" i="1"/>
  <c r="W326" i="1"/>
  <c r="AE326" i="1"/>
  <c r="E330" i="1"/>
  <c r="G265" i="1"/>
  <c r="F265" i="1"/>
  <c r="G268" i="1"/>
  <c r="E267" i="1"/>
  <c r="F268" i="1"/>
  <c r="D281" i="1"/>
  <c r="C287" i="1"/>
  <c r="F289" i="1"/>
  <c r="C293" i="1"/>
  <c r="H334" i="1"/>
  <c r="H299" i="1"/>
  <c r="H320" i="1"/>
  <c r="L334" i="1"/>
  <c r="L299" i="1"/>
  <c r="L320" i="1"/>
  <c r="P334" i="1"/>
  <c r="P332" i="1" s="1"/>
  <c r="P299" i="1"/>
  <c r="P320" i="1"/>
  <c r="T334" i="1"/>
  <c r="T332" i="1" s="1"/>
  <c r="T299" i="1"/>
  <c r="T320" i="1"/>
  <c r="X334" i="1"/>
  <c r="X299" i="1"/>
  <c r="X320" i="1"/>
  <c r="AB334" i="1"/>
  <c r="AB299" i="1"/>
  <c r="AB320" i="1"/>
  <c r="X335" i="1"/>
  <c r="C306" i="1"/>
  <c r="G308" i="1"/>
  <c r="B333" i="1"/>
  <c r="B323" i="1"/>
  <c r="B341" i="1" s="1"/>
  <c r="K340" i="1"/>
  <c r="AA340" i="1"/>
  <c r="AC341" i="1"/>
  <c r="O324" i="1"/>
  <c r="O342" i="1" s="1"/>
  <c r="AE324" i="1"/>
  <c r="AE342" i="1" s="1"/>
  <c r="I328" i="1"/>
  <c r="J243" i="1"/>
  <c r="N243" i="1"/>
  <c r="R243" i="1"/>
  <c r="V243" i="1"/>
  <c r="Z243" i="1"/>
  <c r="AD243" i="1"/>
  <c r="B295" i="1"/>
  <c r="AD293" i="1"/>
  <c r="N334" i="1"/>
  <c r="V334" i="1"/>
  <c r="V364" i="1" s="1"/>
  <c r="AE334" i="1"/>
  <c r="J335" i="1"/>
  <c r="J321" i="1"/>
  <c r="J339" i="1" s="1"/>
  <c r="N335" i="1"/>
  <c r="N321" i="1"/>
  <c r="N339" i="1" s="1"/>
  <c r="R335" i="1"/>
  <c r="R321" i="1"/>
  <c r="R339" i="1" s="1"/>
  <c r="Z335" i="1"/>
  <c r="Z365" i="1" s="1"/>
  <c r="Z321" i="1"/>
  <c r="Z339" i="1" s="1"/>
  <c r="AD335" i="1"/>
  <c r="AD321" i="1"/>
  <c r="B336" i="1"/>
  <c r="H336" i="1"/>
  <c r="H324" i="1"/>
  <c r="H342" i="1" s="1"/>
  <c r="L336" i="1"/>
  <c r="L332" i="1" s="1"/>
  <c r="L324" i="1"/>
  <c r="L342" i="1" s="1"/>
  <c r="P336" i="1"/>
  <c r="P324" i="1"/>
  <c r="P342" i="1" s="1"/>
  <c r="T336" i="1"/>
  <c r="T366" i="1" s="1"/>
  <c r="T324" i="1"/>
  <c r="T342" i="1" s="1"/>
  <c r="X336" i="1"/>
  <c r="X324" i="1"/>
  <c r="X342" i="1" s="1"/>
  <c r="AB336" i="1"/>
  <c r="AB366" i="1" s="1"/>
  <c r="AB324" i="1"/>
  <c r="AB342" i="1" s="1"/>
  <c r="C313" i="1"/>
  <c r="B313" i="1"/>
  <c r="B312" i="1" s="1"/>
  <c r="H312" i="1"/>
  <c r="C314" i="1"/>
  <c r="C301" i="1" s="1"/>
  <c r="B314" i="1"/>
  <c r="F314" i="1" s="1"/>
  <c r="J320" i="1"/>
  <c r="Z320" i="1"/>
  <c r="L321" i="1"/>
  <c r="H323" i="1"/>
  <c r="H341" i="1" s="1"/>
  <c r="P323" i="1"/>
  <c r="P341" i="1" s="1"/>
  <c r="X323" i="1"/>
  <c r="F327" i="1"/>
  <c r="H332" i="1"/>
  <c r="X332" i="1"/>
  <c r="K243" i="1"/>
  <c r="O243" i="1"/>
  <c r="S243" i="1"/>
  <c r="W243" i="1"/>
  <c r="AA243" i="1"/>
  <c r="AE243" i="1"/>
  <c r="AE299" i="1"/>
  <c r="O334" i="1"/>
  <c r="O332" i="1" s="1"/>
  <c r="W334" i="1"/>
  <c r="W332" i="1" s="1"/>
  <c r="H322" i="1"/>
  <c r="H340" i="1" s="1"/>
  <c r="L322" i="1"/>
  <c r="L340" i="1" s="1"/>
  <c r="P322" i="1"/>
  <c r="P340" i="1" s="1"/>
  <c r="T322" i="1"/>
  <c r="T340" i="1" s="1"/>
  <c r="X322" i="1"/>
  <c r="X340" i="1" s="1"/>
  <c r="AB322" i="1"/>
  <c r="AB340" i="1" s="1"/>
  <c r="C336" i="1"/>
  <c r="AD334" i="1"/>
  <c r="D316" i="1"/>
  <c r="D303" i="1" s="1"/>
  <c r="G316" i="1"/>
  <c r="K320" i="1"/>
  <c r="AA320" i="1"/>
  <c r="I323" i="1"/>
  <c r="I341" i="1" s="1"/>
  <c r="Y323" i="1"/>
  <c r="C324" i="1"/>
  <c r="E326" i="1"/>
  <c r="K335" i="1"/>
  <c r="K332" i="1" s="1"/>
  <c r="O335" i="1"/>
  <c r="W335" i="1"/>
  <c r="AA335" i="1"/>
  <c r="AA365" i="1" s="1"/>
  <c r="AE335" i="1"/>
  <c r="AE365" i="1" s="1"/>
  <c r="I336" i="1"/>
  <c r="M336" i="1"/>
  <c r="Q336" i="1"/>
  <c r="Q366" i="1" s="1"/>
  <c r="U336" i="1"/>
  <c r="U332" i="1" s="1"/>
  <c r="Y336" i="1"/>
  <c r="AC336" i="1"/>
  <c r="K321" i="1"/>
  <c r="O321" i="1"/>
  <c r="O339" i="1" s="1"/>
  <c r="S321" i="1"/>
  <c r="W321" i="1"/>
  <c r="AA321" i="1"/>
  <c r="AA339" i="1" s="1"/>
  <c r="AE321" i="1"/>
  <c r="AE339" i="1" s="1"/>
  <c r="C323" i="1"/>
  <c r="C341" i="1" s="1"/>
  <c r="K323" i="1"/>
  <c r="K341" i="1" s="1"/>
  <c r="O323" i="1"/>
  <c r="O341" i="1" s="1"/>
  <c r="S323" i="1"/>
  <c r="S341" i="1" s="1"/>
  <c r="W323" i="1"/>
  <c r="AA323" i="1"/>
  <c r="AA341" i="1" s="1"/>
  <c r="AE323" i="1"/>
  <c r="AE341" i="1" s="1"/>
  <c r="I324" i="1"/>
  <c r="I342" i="1" s="1"/>
  <c r="M324" i="1"/>
  <c r="Q324" i="1"/>
  <c r="Q342" i="1" s="1"/>
  <c r="U324" i="1"/>
  <c r="U342" i="1" s="1"/>
  <c r="Y324" i="1"/>
  <c r="Y342" i="1" s="1"/>
  <c r="AC324" i="1"/>
  <c r="AC342" i="1" s="1"/>
  <c r="G350" i="1"/>
  <c r="F350" i="1"/>
  <c r="B366" i="1" l="1"/>
  <c r="Q362" i="1"/>
  <c r="K363" i="1"/>
  <c r="K362" i="1" s="1"/>
  <c r="D333" i="1"/>
  <c r="D323" i="1"/>
  <c r="D341" i="1" s="1"/>
  <c r="J319" i="1"/>
  <c r="J338" i="1"/>
  <c r="X338" i="1"/>
  <c r="X319" i="1"/>
  <c r="H338" i="1"/>
  <c r="H337" i="1" s="1"/>
  <c r="H319" i="1"/>
  <c r="R319" i="1"/>
  <c r="G235" i="1"/>
  <c r="F235" i="1"/>
  <c r="C241" i="1"/>
  <c r="C240" i="1" s="1"/>
  <c r="C199" i="1"/>
  <c r="B357" i="1"/>
  <c r="U346" i="1"/>
  <c r="U358" i="1" s="1"/>
  <c r="E336" i="1"/>
  <c r="E324" i="1"/>
  <c r="F304" i="1"/>
  <c r="G304" i="1"/>
  <c r="AA332" i="1"/>
  <c r="F295" i="1"/>
  <c r="D295" i="1"/>
  <c r="D293" i="1" s="1"/>
  <c r="G295" i="1"/>
  <c r="E293" i="1"/>
  <c r="B260" i="1"/>
  <c r="F260" i="1" s="1"/>
  <c r="G175" i="1"/>
  <c r="F175" i="1"/>
  <c r="AA357" i="1"/>
  <c r="AA344" i="1"/>
  <c r="K357" i="1"/>
  <c r="K344" i="1"/>
  <c r="Y338" i="1"/>
  <c r="Y319" i="1"/>
  <c r="I338" i="1"/>
  <c r="I319" i="1"/>
  <c r="AB357" i="1"/>
  <c r="AB344" i="1"/>
  <c r="AE346" i="1"/>
  <c r="AE246" i="1"/>
  <c r="W346" i="1"/>
  <c r="W246" i="1"/>
  <c r="O346" i="1"/>
  <c r="O246" i="1"/>
  <c r="E248" i="1"/>
  <c r="G171" i="1"/>
  <c r="F171" i="1"/>
  <c r="E170" i="1"/>
  <c r="AD357" i="1"/>
  <c r="AD344" i="1"/>
  <c r="R357" i="1"/>
  <c r="G120" i="1"/>
  <c r="F120" i="1"/>
  <c r="D334" i="1"/>
  <c r="D299" i="1"/>
  <c r="D320" i="1"/>
  <c r="N332" i="1"/>
  <c r="E242" i="1"/>
  <c r="G201" i="1"/>
  <c r="F201" i="1"/>
  <c r="E255" i="1"/>
  <c r="G183" i="1"/>
  <c r="F183" i="1"/>
  <c r="AE319" i="1"/>
  <c r="G260" i="1"/>
  <c r="X363" i="1"/>
  <c r="X362" i="1" s="1"/>
  <c r="X130" i="1"/>
  <c r="U116" i="1"/>
  <c r="E253" i="1"/>
  <c r="G184" i="1"/>
  <c r="F184" i="1"/>
  <c r="AE363" i="1"/>
  <c r="AE362" i="1" s="1"/>
  <c r="AE130" i="1"/>
  <c r="M365" i="1"/>
  <c r="C67" i="1"/>
  <c r="C72" i="1"/>
  <c r="AG72" i="1" s="1"/>
  <c r="E363" i="1"/>
  <c r="G131" i="1"/>
  <c r="E130" i="1"/>
  <c r="U156" i="1"/>
  <c r="U149" i="1" s="1"/>
  <c r="G97" i="1"/>
  <c r="F97" i="1"/>
  <c r="I116" i="1"/>
  <c r="G48" i="1"/>
  <c r="F48" i="1"/>
  <c r="N363" i="1"/>
  <c r="K339" i="1"/>
  <c r="G326" i="1"/>
  <c r="AA319" i="1"/>
  <c r="AA338" i="1"/>
  <c r="C312" i="1"/>
  <c r="C300" i="1"/>
  <c r="AB332" i="1"/>
  <c r="AB338" i="1"/>
  <c r="AB319" i="1"/>
  <c r="L338" i="1"/>
  <c r="L337" i="1" s="1"/>
  <c r="L319" i="1"/>
  <c r="F229" i="1"/>
  <c r="G229" i="1"/>
  <c r="B301" i="1"/>
  <c r="B306" i="1"/>
  <c r="S338" i="1"/>
  <c r="J240" i="1"/>
  <c r="B181" i="1"/>
  <c r="S357" i="1"/>
  <c r="S344" i="1"/>
  <c r="AD319" i="1"/>
  <c r="AC338" i="1"/>
  <c r="AC319" i="1"/>
  <c r="M338" i="1"/>
  <c r="M319" i="1"/>
  <c r="E277" i="1"/>
  <c r="AC326" i="1"/>
  <c r="AD240" i="1"/>
  <c r="B157" i="1"/>
  <c r="F141" i="1"/>
  <c r="E334" i="1"/>
  <c r="E320" i="1"/>
  <c r="G300" i="1"/>
  <c r="E299" i="1"/>
  <c r="D335" i="1"/>
  <c r="G333" i="1"/>
  <c r="E332" i="1"/>
  <c r="F333" i="1"/>
  <c r="I339" i="1"/>
  <c r="L240" i="1"/>
  <c r="B342" i="1"/>
  <c r="E181" i="1"/>
  <c r="Z357" i="1"/>
  <c r="Z344" i="1"/>
  <c r="N246" i="1"/>
  <c r="E322" i="1"/>
  <c r="F302" i="1"/>
  <c r="G302" i="1"/>
  <c r="D312" i="1"/>
  <c r="AD341" i="1"/>
  <c r="R332" i="1"/>
  <c r="G249" i="1"/>
  <c r="D357" i="1"/>
  <c r="D241" i="1"/>
  <c r="D229" i="1"/>
  <c r="D201" i="1"/>
  <c r="D205" i="1"/>
  <c r="G187" i="1"/>
  <c r="F187" i="1"/>
  <c r="D183" i="1"/>
  <c r="D187" i="1"/>
  <c r="U345" i="1"/>
  <c r="U246" i="1"/>
  <c r="E243" i="1"/>
  <c r="E341" i="1" s="1"/>
  <c r="G173" i="1"/>
  <c r="F173" i="1"/>
  <c r="E247" i="1"/>
  <c r="F160" i="1"/>
  <c r="G160" i="1"/>
  <c r="AE337" i="1"/>
  <c r="AA156" i="1"/>
  <c r="AA149" i="1" s="1"/>
  <c r="D104" i="1"/>
  <c r="D91" i="1"/>
  <c r="AD118" i="1"/>
  <c r="AD339" i="1" s="1"/>
  <c r="AD90" i="1"/>
  <c r="G95" i="1"/>
  <c r="E121" i="1"/>
  <c r="F95" i="1"/>
  <c r="E119" i="1"/>
  <c r="G93" i="1"/>
  <c r="F93" i="1"/>
  <c r="G73" i="1"/>
  <c r="G54" i="1"/>
  <c r="F54" i="1"/>
  <c r="P363" i="1"/>
  <c r="P130" i="1"/>
  <c r="R347" i="1"/>
  <c r="R359" i="1" s="1"/>
  <c r="D70" i="1"/>
  <c r="D72" i="1"/>
  <c r="W363" i="1"/>
  <c r="W130" i="1"/>
  <c r="J363" i="1"/>
  <c r="G23" i="1"/>
  <c r="F23" i="1"/>
  <c r="B329" i="1"/>
  <c r="F262" i="1"/>
  <c r="F91" i="1"/>
  <c r="G91" i="1"/>
  <c r="E90" i="1"/>
  <c r="E117" i="1"/>
  <c r="I364" i="1"/>
  <c r="I362" i="1" s="1"/>
  <c r="N132" i="1"/>
  <c r="O363" i="1"/>
  <c r="O362" i="1" s="1"/>
  <c r="O130" i="1"/>
  <c r="E127" i="1"/>
  <c r="F13" i="1"/>
  <c r="G13" i="1"/>
  <c r="G70" i="1"/>
  <c r="F70" i="1"/>
  <c r="U362" i="1"/>
  <c r="X357" i="1"/>
  <c r="X344" i="1"/>
  <c r="AC364" i="1"/>
  <c r="F69" i="1"/>
  <c r="G69" i="1"/>
  <c r="V130" i="1"/>
  <c r="K365" i="1"/>
  <c r="AB130" i="1"/>
  <c r="AA363" i="1"/>
  <c r="AA362" i="1" s="1"/>
  <c r="W339" i="1"/>
  <c r="C342" i="1"/>
  <c r="K319" i="1"/>
  <c r="K338" i="1"/>
  <c r="L339" i="1"/>
  <c r="C335" i="1"/>
  <c r="C321" i="1"/>
  <c r="F308" i="1"/>
  <c r="AE332" i="1"/>
  <c r="B293" i="1"/>
  <c r="B277" i="1"/>
  <c r="W319" i="1"/>
  <c r="P338" i="1"/>
  <c r="P337" i="1" s="1"/>
  <c r="P319" i="1"/>
  <c r="E199" i="1"/>
  <c r="M346" i="1"/>
  <c r="M358" i="1" s="1"/>
  <c r="S342" i="1"/>
  <c r="K342" i="1"/>
  <c r="S319" i="1"/>
  <c r="T252" i="1"/>
  <c r="U240" i="1"/>
  <c r="G223" i="1"/>
  <c r="F223" i="1"/>
  <c r="AB346" i="1"/>
  <c r="AB358" i="1" s="1"/>
  <c r="AD338" i="1"/>
  <c r="Q338" i="1"/>
  <c r="Q337" i="1" s="1"/>
  <c r="Q319" i="1"/>
  <c r="D277" i="1"/>
  <c r="D275" i="1" s="1"/>
  <c r="L357" i="1"/>
  <c r="L344" i="1"/>
  <c r="N240" i="1"/>
  <c r="AG170" i="1"/>
  <c r="S240" i="1"/>
  <c r="K240" i="1"/>
  <c r="K156" i="1"/>
  <c r="K149" i="1" s="1"/>
  <c r="N117" i="1"/>
  <c r="E321" i="1"/>
  <c r="G301" i="1"/>
  <c r="E335" i="1"/>
  <c r="F313" i="1"/>
  <c r="Y345" i="1"/>
  <c r="Y246" i="1"/>
  <c r="X240" i="1"/>
  <c r="H240" i="1"/>
  <c r="G193" i="1"/>
  <c r="F193" i="1"/>
  <c r="V357" i="1"/>
  <c r="V344" i="1"/>
  <c r="N357" i="1"/>
  <c r="N344" i="1"/>
  <c r="B149" i="1"/>
  <c r="F111" i="1"/>
  <c r="AD332" i="1"/>
  <c r="V341" i="1"/>
  <c r="J341" i="1"/>
  <c r="AC339" i="1"/>
  <c r="G144" i="1"/>
  <c r="F144" i="1"/>
  <c r="O319" i="1"/>
  <c r="G328" i="1"/>
  <c r="F328" i="1"/>
  <c r="G140" i="1"/>
  <c r="E159" i="1"/>
  <c r="F140" i="1"/>
  <c r="D95" i="1"/>
  <c r="D121" i="1" s="1"/>
  <c r="D342" i="1" s="1"/>
  <c r="D97" i="1"/>
  <c r="B92" i="1"/>
  <c r="H363" i="1"/>
  <c r="H362" i="1" s="1"/>
  <c r="H130" i="1"/>
  <c r="J365" i="1"/>
  <c r="T364" i="1"/>
  <c r="C156" i="1"/>
  <c r="C149" i="1" s="1"/>
  <c r="G157" i="1"/>
  <c r="C132" i="1"/>
  <c r="C30" i="1"/>
  <c r="L366" i="1"/>
  <c r="E158" i="1"/>
  <c r="F139" i="1"/>
  <c r="E138" i="1"/>
  <c r="G139" i="1"/>
  <c r="F78" i="1"/>
  <c r="G78" i="1"/>
  <c r="L363" i="1"/>
  <c r="L130" i="1"/>
  <c r="B72" i="1"/>
  <c r="U366" i="1"/>
  <c r="F30" i="1"/>
  <c r="G30" i="1"/>
  <c r="R364" i="1"/>
  <c r="U252" i="1"/>
  <c r="T363" i="1"/>
  <c r="T130" i="1"/>
  <c r="M130" i="1"/>
  <c r="M364" i="1"/>
  <c r="M362" i="1" s="1"/>
  <c r="F99" i="1"/>
  <c r="F68" i="1"/>
  <c r="E66" i="1"/>
  <c r="G68" i="1"/>
  <c r="B131" i="1"/>
  <c r="E132" i="1"/>
  <c r="AB362" i="1"/>
  <c r="D363" i="1"/>
  <c r="W365" i="1"/>
  <c r="M342" i="1"/>
  <c r="W341" i="1"/>
  <c r="S339" i="1"/>
  <c r="Y341" i="1"/>
  <c r="X341" i="1"/>
  <c r="Z319" i="1"/>
  <c r="Z338" i="1"/>
  <c r="Z337" i="1" s="1"/>
  <c r="B300" i="1"/>
  <c r="I346" i="1"/>
  <c r="I358" i="1" s="1"/>
  <c r="I326" i="1"/>
  <c r="W338" i="1"/>
  <c r="W337" i="1" s="1"/>
  <c r="T338" i="1"/>
  <c r="T337" i="1" s="1"/>
  <c r="T319" i="1"/>
  <c r="R338" i="1"/>
  <c r="R337" i="1" s="1"/>
  <c r="G267" i="1"/>
  <c r="F267" i="1"/>
  <c r="E348" i="1"/>
  <c r="G330" i="1"/>
  <c r="F330" i="1"/>
  <c r="H345" i="1"/>
  <c r="H246" i="1"/>
  <c r="E241" i="1"/>
  <c r="G200" i="1"/>
  <c r="H346" i="1"/>
  <c r="H358" i="1" s="1"/>
  <c r="H326" i="1"/>
  <c r="G306" i="1"/>
  <c r="F306" i="1"/>
  <c r="V335" i="1"/>
  <c r="V332" i="1" s="1"/>
  <c r="V321" i="1"/>
  <c r="V299" i="1"/>
  <c r="AA342" i="1"/>
  <c r="Z240" i="1"/>
  <c r="T346" i="1"/>
  <c r="T358" i="1" s="1"/>
  <c r="N319" i="1"/>
  <c r="U338" i="1"/>
  <c r="U337" i="1" s="1"/>
  <c r="U319" i="1"/>
  <c r="G281" i="1"/>
  <c r="F281" i="1"/>
  <c r="Z246" i="1"/>
  <c r="B256" i="1"/>
  <c r="B252" i="1" s="1"/>
  <c r="H252" i="1"/>
  <c r="C345" i="1"/>
  <c r="C246" i="1"/>
  <c r="AA116" i="1"/>
  <c r="J116" i="1"/>
  <c r="F312" i="1"/>
  <c r="G312" i="1"/>
  <c r="M339" i="1"/>
  <c r="I345" i="1"/>
  <c r="I246" i="1"/>
  <c r="B242" i="1"/>
  <c r="T240" i="1"/>
  <c r="B241" i="1"/>
  <c r="G205" i="1"/>
  <c r="F205" i="1"/>
  <c r="R252" i="1"/>
  <c r="F254" i="1"/>
  <c r="AD246" i="1"/>
  <c r="J344" i="1"/>
  <c r="B170" i="1"/>
  <c r="B248" i="1"/>
  <c r="AD116" i="1"/>
  <c r="F323" i="1"/>
  <c r="D340" i="1"/>
  <c r="N341" i="1"/>
  <c r="J332" i="1"/>
  <c r="T357" i="1"/>
  <c r="T344" i="1"/>
  <c r="F185" i="1"/>
  <c r="G185" i="1"/>
  <c r="E256" i="1"/>
  <c r="C254" i="1"/>
  <c r="C252" i="1" s="1"/>
  <c r="C181" i="1"/>
  <c r="D254" i="1"/>
  <c r="AC345" i="1"/>
  <c r="AC246" i="1"/>
  <c r="M345" i="1"/>
  <c r="M246" i="1"/>
  <c r="F142" i="1"/>
  <c r="C138" i="1"/>
  <c r="C135" i="1" s="1"/>
  <c r="O338" i="1"/>
  <c r="O337" i="1" s="1"/>
  <c r="AB116" i="1"/>
  <c r="K116" i="1"/>
  <c r="F72" i="1"/>
  <c r="G72" i="1"/>
  <c r="G56" i="1"/>
  <c r="F56" i="1"/>
  <c r="P364" i="1"/>
  <c r="AD364" i="1"/>
  <c r="AD362" i="1" s="1"/>
  <c r="AC366" i="1"/>
  <c r="AC362" i="1" s="1"/>
  <c r="Y365" i="1"/>
  <c r="Y362" i="1" s="1"/>
  <c r="Z364" i="1"/>
  <c r="Z362" i="1" s="1"/>
  <c r="F104" i="1"/>
  <c r="G104" i="1"/>
  <c r="P116" i="1"/>
  <c r="AC130" i="1"/>
  <c r="AB339" i="1"/>
  <c r="Q344" i="1"/>
  <c r="Q357" i="1"/>
  <c r="G113" i="1"/>
  <c r="C111" i="1"/>
  <c r="G111" i="1" s="1"/>
  <c r="C92" i="1"/>
  <c r="E134" i="1"/>
  <c r="F34" i="1"/>
  <c r="G34" i="1"/>
  <c r="R363" i="1"/>
  <c r="R362" i="1" s="1"/>
  <c r="B199" i="1"/>
  <c r="P344" i="1"/>
  <c r="P357" i="1"/>
  <c r="V90" i="1"/>
  <c r="V118" i="1"/>
  <c r="V116" i="1" s="1"/>
  <c r="Q116" i="1"/>
  <c r="AD130" i="1"/>
  <c r="J364" i="1"/>
  <c r="Y116" i="1"/>
  <c r="G84" i="1"/>
  <c r="F84" i="1"/>
  <c r="R130" i="1"/>
  <c r="E11" i="1"/>
  <c r="AD133" i="1"/>
  <c r="AD365" i="1" s="1"/>
  <c r="D127" i="1"/>
  <c r="D11" i="1"/>
  <c r="B124" i="1"/>
  <c r="D67" i="1"/>
  <c r="S363" i="1"/>
  <c r="S362" i="1" s="1"/>
  <c r="D66" i="1" l="1"/>
  <c r="D132" i="1"/>
  <c r="D347" i="1"/>
  <c r="D124" i="1"/>
  <c r="C118" i="1"/>
  <c r="G118" i="1" s="1"/>
  <c r="G92" i="1"/>
  <c r="C90" i="1"/>
  <c r="G90" i="1" s="1"/>
  <c r="C133" i="1"/>
  <c r="H357" i="1"/>
  <c r="H344" i="1"/>
  <c r="B118" i="1"/>
  <c r="F118" i="1" s="1"/>
  <c r="F92" i="1"/>
  <c r="B90" i="1"/>
  <c r="B133" i="1"/>
  <c r="F159" i="1"/>
  <c r="G159" i="1"/>
  <c r="Y357" i="1"/>
  <c r="Y344" i="1"/>
  <c r="G199" i="1"/>
  <c r="F199" i="1"/>
  <c r="C339" i="1"/>
  <c r="F90" i="1"/>
  <c r="B326" i="1"/>
  <c r="F326" i="1" s="1"/>
  <c r="F329" i="1"/>
  <c r="G119" i="1"/>
  <c r="F119" i="1"/>
  <c r="E345" i="1"/>
  <c r="G247" i="1"/>
  <c r="E246" i="1"/>
  <c r="F247" i="1"/>
  <c r="G299" i="1"/>
  <c r="B156" i="1"/>
  <c r="F157" i="1"/>
  <c r="B335" i="1"/>
  <c r="B321" i="1"/>
  <c r="G363" i="1"/>
  <c r="E362" i="1"/>
  <c r="G253" i="1"/>
  <c r="E252" i="1"/>
  <c r="F253" i="1"/>
  <c r="V365" i="1"/>
  <c r="V362" i="1" s="1"/>
  <c r="G255" i="1"/>
  <c r="F255" i="1"/>
  <c r="E342" i="1"/>
  <c r="G324" i="1"/>
  <c r="F324" i="1"/>
  <c r="J337" i="1"/>
  <c r="M357" i="1"/>
  <c r="M344" i="1"/>
  <c r="B320" i="1"/>
  <c r="B334" i="1"/>
  <c r="B299" i="1"/>
  <c r="F299" i="1" s="1"/>
  <c r="T362" i="1"/>
  <c r="L362" i="1"/>
  <c r="G138" i="1"/>
  <c r="F138" i="1"/>
  <c r="E135" i="1"/>
  <c r="E365" i="1"/>
  <c r="B240" i="1"/>
  <c r="G321" i="1"/>
  <c r="E339" i="1"/>
  <c r="N364" i="1"/>
  <c r="N362" i="1" s="1"/>
  <c r="N130" i="1"/>
  <c r="W362" i="1"/>
  <c r="U357" i="1"/>
  <c r="U344" i="1"/>
  <c r="D240" i="1"/>
  <c r="M337" i="1"/>
  <c r="C320" i="1"/>
  <c r="C299" i="1"/>
  <c r="C334" i="1"/>
  <c r="C332" i="1" s="1"/>
  <c r="G332" i="1" s="1"/>
  <c r="D338" i="1"/>
  <c r="E346" i="1"/>
  <c r="G248" i="1"/>
  <c r="F248" i="1"/>
  <c r="W358" i="1"/>
  <c r="W344" i="1"/>
  <c r="Y337" i="1"/>
  <c r="G293" i="1"/>
  <c r="F293" i="1"/>
  <c r="G336" i="1"/>
  <c r="F336" i="1"/>
  <c r="B347" i="1"/>
  <c r="B359" i="1" s="1"/>
  <c r="F11" i="1"/>
  <c r="G11" i="1"/>
  <c r="B346" i="1"/>
  <c r="B246" i="1"/>
  <c r="C357" i="1"/>
  <c r="C356" i="1" s="1"/>
  <c r="C344" i="1"/>
  <c r="G241" i="1"/>
  <c r="E240" i="1"/>
  <c r="F241" i="1"/>
  <c r="E364" i="1"/>
  <c r="G132" i="1"/>
  <c r="F132" i="1"/>
  <c r="C130" i="1"/>
  <c r="G130" i="1" s="1"/>
  <c r="G335" i="1"/>
  <c r="F335" i="1"/>
  <c r="N116" i="1"/>
  <c r="B116" i="1" s="1"/>
  <c r="N338" i="1"/>
  <c r="N337" i="1" s="1"/>
  <c r="AD337" i="1"/>
  <c r="E347" i="1"/>
  <c r="G127" i="1"/>
  <c r="E124" i="1"/>
  <c r="F127" i="1"/>
  <c r="P362" i="1"/>
  <c r="G121" i="1"/>
  <c r="F121" i="1"/>
  <c r="D90" i="1"/>
  <c r="D117" i="1"/>
  <c r="D116" i="1" s="1"/>
  <c r="E340" i="1"/>
  <c r="G322" i="1"/>
  <c r="F322" i="1"/>
  <c r="F300" i="1"/>
  <c r="S337" i="1"/>
  <c r="AB337" i="1"/>
  <c r="C66" i="1"/>
  <c r="G66" i="1" s="1"/>
  <c r="G67" i="1"/>
  <c r="C117" i="1"/>
  <c r="C116" i="1" s="1"/>
  <c r="R344" i="1"/>
  <c r="G170" i="1"/>
  <c r="F170" i="1"/>
  <c r="X337" i="1"/>
  <c r="E366" i="1"/>
  <c r="G134" i="1"/>
  <c r="F134" i="1"/>
  <c r="AC357" i="1"/>
  <c r="AC344" i="1"/>
  <c r="G256" i="1"/>
  <c r="F256" i="1"/>
  <c r="G254" i="1"/>
  <c r="I357" i="1"/>
  <c r="I344" i="1"/>
  <c r="V339" i="1"/>
  <c r="V337" i="1" s="1"/>
  <c r="V319" i="1"/>
  <c r="E360" i="1"/>
  <c r="G348" i="1"/>
  <c r="F348" i="1"/>
  <c r="AG293" i="1"/>
  <c r="B363" i="1"/>
  <c r="B130" i="1"/>
  <c r="F130" i="1" s="1"/>
  <c r="F66" i="1"/>
  <c r="G158" i="1"/>
  <c r="E156" i="1"/>
  <c r="F158" i="1"/>
  <c r="F301" i="1"/>
  <c r="K337" i="1"/>
  <c r="E116" i="1"/>
  <c r="F117" i="1"/>
  <c r="J362" i="1"/>
  <c r="D134" i="1"/>
  <c r="D366" i="1" s="1"/>
  <c r="G341" i="1"/>
  <c r="F341" i="1"/>
  <c r="D255" i="1"/>
  <c r="D365" i="1" s="1"/>
  <c r="D181" i="1"/>
  <c r="D242" i="1"/>
  <c r="D199" i="1"/>
  <c r="G181" i="1"/>
  <c r="F181" i="1"/>
  <c r="D321" i="1"/>
  <c r="E338" i="1"/>
  <c r="G320" i="1"/>
  <c r="E319" i="1"/>
  <c r="F320" i="1"/>
  <c r="F277" i="1"/>
  <c r="G277" i="1"/>
  <c r="E275" i="1"/>
  <c r="AC337" i="1"/>
  <c r="AA337" i="1"/>
  <c r="F131" i="1"/>
  <c r="G242" i="1"/>
  <c r="F242" i="1"/>
  <c r="O358" i="1"/>
  <c r="O344" i="1"/>
  <c r="AE358" i="1"/>
  <c r="AE344" i="1"/>
  <c r="I337" i="1"/>
  <c r="D332" i="1"/>
  <c r="G342" i="1" l="1"/>
  <c r="F342" i="1"/>
  <c r="D359" i="1"/>
  <c r="D356" i="1" s="1"/>
  <c r="D344" i="1"/>
  <c r="D339" i="1"/>
  <c r="D337" i="1" s="1"/>
  <c r="G360" i="1"/>
  <c r="F360" i="1"/>
  <c r="G366" i="1"/>
  <c r="F366" i="1"/>
  <c r="F124" i="1"/>
  <c r="G124" i="1"/>
  <c r="F364" i="1"/>
  <c r="B332" i="1"/>
  <c r="F332" i="1" s="1"/>
  <c r="B364" i="1"/>
  <c r="B362" i="1" s="1"/>
  <c r="F362" i="1" s="1"/>
  <c r="G252" i="1"/>
  <c r="F252" i="1"/>
  <c r="F246" i="1"/>
  <c r="G246" i="1"/>
  <c r="B365" i="1"/>
  <c r="F133" i="1"/>
  <c r="D364" i="1"/>
  <c r="D362" i="1" s="1"/>
  <c r="D130" i="1"/>
  <c r="E337" i="1"/>
  <c r="G275" i="1"/>
  <c r="F275" i="1"/>
  <c r="G116" i="1"/>
  <c r="F116" i="1"/>
  <c r="G340" i="1"/>
  <c r="F340" i="1"/>
  <c r="C364" i="1"/>
  <c r="E358" i="1"/>
  <c r="G346" i="1"/>
  <c r="F346" i="1"/>
  <c r="C319" i="1"/>
  <c r="G319" i="1" s="1"/>
  <c r="C338" i="1"/>
  <c r="C337" i="1" s="1"/>
  <c r="G339" i="1"/>
  <c r="F365" i="1"/>
  <c r="B319" i="1"/>
  <c r="F319" i="1" s="1"/>
  <c r="B338" i="1"/>
  <c r="B337" i="1" s="1"/>
  <c r="B339" i="1"/>
  <c r="F339" i="1" s="1"/>
  <c r="F334" i="1"/>
  <c r="B358" i="1"/>
  <c r="B356" i="1" s="1"/>
  <c r="B344" i="1"/>
  <c r="G117" i="1"/>
  <c r="G156" i="1"/>
  <c r="F156" i="1"/>
  <c r="E149" i="1"/>
  <c r="G347" i="1"/>
  <c r="F347" i="1"/>
  <c r="E359" i="1"/>
  <c r="G240" i="1"/>
  <c r="F240" i="1"/>
  <c r="D319" i="1"/>
  <c r="F321" i="1"/>
  <c r="F363" i="1"/>
  <c r="G334" i="1"/>
  <c r="E357" i="1"/>
  <c r="E344" i="1"/>
  <c r="G345" i="1"/>
  <c r="F345" i="1"/>
  <c r="C365" i="1"/>
  <c r="G365" i="1" s="1"/>
  <c r="G133" i="1"/>
  <c r="D252" i="1"/>
  <c r="G357" i="1" l="1"/>
  <c r="E356" i="1"/>
  <c r="F357" i="1"/>
  <c r="G358" i="1"/>
  <c r="F358" i="1"/>
  <c r="G337" i="1"/>
  <c r="F337" i="1"/>
  <c r="C362" i="1"/>
  <c r="G362" i="1" s="1"/>
  <c r="G338" i="1"/>
  <c r="G364" i="1"/>
  <c r="G149" i="1"/>
  <c r="F149" i="1"/>
  <c r="G344" i="1"/>
  <c r="F344" i="1"/>
  <c r="G359" i="1"/>
  <c r="F359" i="1"/>
  <c r="F338" i="1"/>
  <c r="G356" i="1" l="1"/>
  <c r="F356" i="1"/>
</calcChain>
</file>

<file path=xl/comments1.xml><?xml version="1.0" encoding="utf-8"?>
<comments xmlns="http://schemas.openxmlformats.org/spreadsheetml/2006/main">
  <authors>
    <author>Автор</author>
  </authors>
  <commentList>
    <comment ref="AD18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УО</t>
        </r>
      </text>
    </comment>
  </commentList>
</comments>
</file>

<file path=xl/sharedStrings.xml><?xml version="1.0" encoding="utf-8"?>
<sst xmlns="http://schemas.openxmlformats.org/spreadsheetml/2006/main" count="432" uniqueCount="123">
  <si>
    <t>Отчет о ходе реализации муниципальной программы (сетевой график)</t>
  </si>
  <si>
    <t>"Развитие образования в городе Когалыме" (постановление Администрации города Когалыма от 11.10.2013 №2899)</t>
  </si>
  <si>
    <t>Наименование мероприятий программы</t>
  </si>
  <si>
    <t xml:space="preserve">План на </t>
  </si>
  <si>
    <t xml:space="preserve">Профинансировано на </t>
  </si>
  <si>
    <t xml:space="preserve">Кассовый расход на  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</si>
  <si>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</si>
  <si>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</si>
  <si>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</si>
  <si>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</si>
  <si>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</si>
  <si>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</si>
  <si>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</si>
  <si>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</si>
  <si>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</si>
  <si>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</si>
  <si>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</si>
  <si>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</si>
  <si>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</si>
  <si>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</si>
  <si>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</si>
  <si>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</si>
  <si>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</si>
  <si>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</si>
  <si>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Подпрограмма 1. "Общее образование. Дополнительное образование детей."</t>
  </si>
  <si>
    <t>Всего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</si>
  <si>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</si>
  <si>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</si>
  <si>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</si>
  <si>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</si>
  <si>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бюджет города Когалыма - 104 направление</t>
  </si>
  <si>
    <t>ИТОГО по подпрограмме 1. "Общее образование. Дополнительное образование детей."</t>
  </si>
  <si>
    <t xml:space="preserve">Подпрограмма 2. Система оценки качества образования и информационная прозрачность системы образования города Когалыма. </t>
  </si>
  <si>
    <t>2.1.1.Организация и проведение государственной итоговой аттестации</t>
  </si>
  <si>
    <t>Подпрограмма 3.  "Молодёжь города Когалыма."</t>
  </si>
  <si>
    <t>Освоение средств по итогам проведения конкурса "На лучшую подготовку граждан РФ к военной службе"</t>
  </si>
  <si>
    <t>ИТОГО по подпрограмме 3.  Молодёжь города Когалыма.</t>
  </si>
  <si>
    <t>Подпрограмма 4.   "Ресурсное обеспечение системы образования"</t>
  </si>
  <si>
    <t xml:space="preserve"> </t>
  </si>
  <si>
    <t>Экономия плановых ассигнований - Аппарат управления  согласно  фактически начисленной заработной платы.</t>
  </si>
  <si>
    <t xml:space="preserve">бюджет города Когалыма </t>
  </si>
  <si>
    <t>ИТОГО по подпрограмме 4. "Ресурсное обеспечение системы образования"</t>
  </si>
  <si>
    <t>Итого по программе, в том числе</t>
  </si>
  <si>
    <t xml:space="preserve">Проведение ремонтных работ в убразовательных учреждениях. Оплата согласно актов выполненных работ. </t>
  </si>
  <si>
    <t xml:space="preserve">2.1 Основное мероприятие "Развитие системы оценки качества образования, включающей оценку результатов деятельности по реализации федерального государственного образовательного стандарта и учет динамики достижений каждого обучающегося" </t>
  </si>
  <si>
    <t xml:space="preserve"> МАУ "ДДТ", МАУ "ДШИ" - организация мероприятий, выезд обучающихся на мероприятия. </t>
  </si>
  <si>
    <t>В рамках данного мероприятия предусмотрена компенсация затрат, связанных с выплатой заработной платы, налогов и приобретение оборудования для реализации образовательных программ Частный ДС "Академия детства". Согласно фактически предоставленных документов.</t>
  </si>
  <si>
    <t xml:space="preserve">Проведение мероприятий МАУ ДО "ДДТ" в рамкках   реализации регионального проекта  "Социальная активность". </t>
  </si>
  <si>
    <t xml:space="preserve">Финансирование МАУ "ИРЦ г. Когалыма" </t>
  </si>
  <si>
    <t>Проведение мероприятий</t>
  </si>
  <si>
    <t>Проектная часть</t>
  </si>
  <si>
    <t>Процессная часть</t>
  </si>
  <si>
    <t>В том чсиле:</t>
  </si>
  <si>
    <t>Проектная часть подпрограммы 1</t>
  </si>
  <si>
    <t>ВСЕГО</t>
  </si>
  <si>
    <t>иные источники финансирования</t>
  </si>
  <si>
    <t>Процессная часть подпрограммы 1</t>
  </si>
  <si>
    <t xml:space="preserve">Процессная часть </t>
  </si>
  <si>
    <t>ИТОГО по подпрограмме 2. " Система оценки качества образования и информационная прозрачность системы образования города Когалыма"</t>
  </si>
  <si>
    <t>В том числе:</t>
  </si>
  <si>
    <t>Процессная часть подпрограммы 2</t>
  </si>
  <si>
    <t>Проектная часть подпрограммы 3</t>
  </si>
  <si>
    <t>Процессная часть подпрограммы 3</t>
  </si>
  <si>
    <t>Проектная часть подпрограммы 4</t>
  </si>
  <si>
    <t>Процессная часть подпрограммы 4</t>
  </si>
  <si>
    <t>ПРОЕКТНАЯ ЧАСТЬ В ЦЕЛОМ ПО МУНИЦИПАЛЬНОЙ ПРОГРАММЕ:</t>
  </si>
  <si>
    <t>Портфель проектов "Демография"</t>
  </si>
  <si>
    <t>Портфель проектов "Образование"</t>
  </si>
  <si>
    <t>ПРОЦЕССНАЯ ЧАСТЬ В ЦЕЛОМ ПО МУНИЦИПАЛЬНОЙ ПРОГРАММЕ:</t>
  </si>
  <si>
    <t xml:space="preserve">Ежемесячное содержание МАУ "Школа искусств", МАУ "ДДТ". </t>
  </si>
  <si>
    <t>Начальник Управления образования  ___________________________       А.Н. Лаврентьева</t>
  </si>
  <si>
    <t>Портфель проектов «Образование», региональный проект «Успех каждого ребенка» ( III, IV, V, VI, 11)</t>
  </si>
  <si>
    <t xml:space="preserve">П.1.1.1.Развитие системы выявления, поддержки, сопровождения и стимулирования одаренных детей в различных сферах деятельности </t>
  </si>
  <si>
    <t>П.1.1.2.Персонифицированное финансирование дополнительного образования детей</t>
  </si>
  <si>
    <t>1.1. Основное мероприятие "Развитие системы дошкольного и общего образования" (1, 2)</t>
  </si>
  <si>
    <t>1.1.1. Развитие системы выявления, поддержки, сопровождения и стимулирования одаренных детей в различных сферах деятельности</t>
  </si>
  <si>
    <t>1.1.2. Стимулирование роста профессионального мастерства, создание условий для выявления и поддержки педагогических работников, проявляющих творческую инициативу, в том числе для специалистов некомерческих организаций</t>
  </si>
  <si>
    <t>1.1.3. Создание условий для распространения лучших практик и деятельности немуниципальных (коммерческих, некоммерческих) организаций по предоставлению услуг в сфере образования</t>
  </si>
  <si>
    <t>1.2 Основное мероприятие Развитие системы дополнительного образования детей (III, VI)</t>
  </si>
  <si>
    <t>1.2.1.Развитие системы доступного дополнительного образования в соответствии с индивидуальными запросами населения, оснащение материально-технической базы образовательных организаций.</t>
  </si>
  <si>
    <t>1.3 Основное мероприятие "Обеспечение реализации общеобразовательных программ в образовательных организациях, расположенных на территории города Когалыма"  (1, 2, 3, 11)</t>
  </si>
  <si>
    <t>1.3.1.Обеспечение доступности качественного общего образования в соответствии с современными требованиями, оснащение материально-технической базы образовательных организаций.</t>
  </si>
  <si>
    <t>1.3.2.Субсидии частным организациям для осуществления присмотра и ухода за детьми, содержания детей в частных организациях, осуществляющих  образовательную деятельность по реализации образовательных программ дошкольного образования</t>
  </si>
  <si>
    <t>1.3.3.Предоставление субсидии частным организациям осуществляющим образовательную деятельность по реализации образовательных программ дошкольного образования, расположенных на территории города Когалыма (Субвенция ОБ)</t>
  </si>
  <si>
    <t>1.4  Основное мероприятие "Организация отдыха и оздоровления детей" (9, 10, 11)</t>
  </si>
  <si>
    <r>
      <t xml:space="preserve">1.4.1.Организация деятельности лагерей с дневным пребыванием детей, лагерей труда и отдыха на базах муниципальных учреждений и организаций. Организация отдыха и оздоровления детей в санаторно-оздоровительных учреждениях. Организация отдыха и оздоровления детей в загородных стационарных детских оздоровительных лагерях.  Организация пеших походов и экспедиций. Участие в практических обучающих семинарах по подготовке и повышению квалификации педагогических кадров   </t>
    </r>
    <r>
      <rPr>
        <b/>
        <sz val="16"/>
        <rFont val="Times New Roman"/>
        <family val="1"/>
        <charset val="204"/>
      </rPr>
      <t>УО</t>
    </r>
  </si>
  <si>
    <r>
      <t xml:space="preserve">1.4.1.Организация деятельности лагерей с дневным пребыванием детей, лагерей труда и отдыха на базах муниципальных учреждений и организаций. Организация отдыха и оздоровления детей в санаторно-оздоровительных учреждениях. Организация отдыха и оздоровления детей в загородных стационарных детских оздоровительных лагерях.  Организация пеших походов и экспедиций. Участие в практических обучающих семинарах по подготовке и повышению квалификации педагогических кадров   </t>
    </r>
    <r>
      <rPr>
        <b/>
        <sz val="16"/>
        <rFont val="Times New Roman"/>
        <family val="1"/>
        <charset val="204"/>
      </rPr>
      <t>"Дворец спорта", "Феникс"</t>
    </r>
  </si>
  <si>
    <t>1.4.2.Организации культурно-досуговой деятельности и совершенствование условий для развития сферы молодёжного отдыха, массовых видов спорта и туризма, обеспечивающих разумное и полезное проведение детьми свободного времени, их духовно-нравственное развитие</t>
  </si>
  <si>
    <t>П.3.1. Портфель проектов "Образование", региональный проект "Социальная активность" (показатель VII)</t>
  </si>
  <si>
    <t>П.3.1.1. Организация мероприятий в рамках реализации регионального проекта "Социальная активность"</t>
  </si>
  <si>
    <t>П.3.2. Портфель проектов "Образование", региональный проект «Патриотическое воспитание граждан Российской Федерации»  (показатель 5, 6)</t>
  </si>
  <si>
    <t xml:space="preserve">П.3.2.1. Проведение мероприятий по обеспечению деятельности советников директора по воспитанию и взаимодействию с детскими общественными объединениями в образовательных организациях </t>
  </si>
  <si>
    <t>3.1 Основное мероприятие "Создание условий для развития духовно-нравственных и гражданско,- военно -патриотических качеств детей и молодежи" ( 4, 5, 6)</t>
  </si>
  <si>
    <t>3.1.1.Организация мероприятий по духовно-нравственному развитию и  формированию гражданско-патриотических качеств детей и молодёжи</t>
  </si>
  <si>
    <t>3.1.2.Организация и проведение городского конкурса среди общеобразовательных организаций на лучшую подготовку граждан РФ к военной службе</t>
  </si>
  <si>
    <t>3.2  Основное мероприятие "Создание условий для разностороннего развития, самореализации и роста созидательной активности молодёжи" (6, 12)</t>
  </si>
  <si>
    <t>3.2.1.Организация мероприятий, проектов по повышению уровня потенциала и вовлечению молодежи в творческую деятельность</t>
  </si>
  <si>
    <t xml:space="preserve">3.2.2. Организация мероприятий, проектов по вовлечению молодежи в добровольческую деятельность </t>
  </si>
  <si>
    <t>3.2.3. Поддержка студентов педагогических вузов</t>
  </si>
  <si>
    <t>3.2.4.Субсидии некоммерческим организациям, не являющимся государственными (муниципальными), на выполнение функций ресурсного центра поддержки и развития добровольчества в городе Когалыме"</t>
  </si>
  <si>
    <t>3.3 Основное мероприятие "Обеспечение  деятельности учреждения сферы работы с молодёжью и развитие его материально-технической базы" (4, 5, 6, 12)</t>
  </si>
  <si>
    <t>3.3.1.Финансовое и организационно-методическое сопровождение по исполнению  МБУ "МКЦ "Феникс" муниципального задания на оказание муниципальных услуг, укрепление материально-технической базы учреждения</t>
  </si>
  <si>
    <t>П.4.1  Портфель проектов «Образование», региональный проект «Современная школа»  (показатели XII, XIV, XV, 8)</t>
  </si>
  <si>
    <t xml:space="preserve">П.4.1.1.Средняя общеобразовательная школа в г. Когалыме (Общеобразовательная организация с универсальной безбарьерной средой)» </t>
  </si>
  <si>
    <t>4.1  Основное мероприятие "Финансовое обеспечение полномочий управления образования и ресурсного центра" (1, 2, 3, 8, 9)</t>
  </si>
  <si>
    <t>4.1.2.Проведение мероприятий аппаратом управления</t>
  </si>
  <si>
    <t>4.1.3.Финансовое и организационно-методическое сопровождение по исполнению  МАУ "Информационно-ресурсный центр  города Когалыма" муниципального задания на оказание муниципальных услуг (выполнение работ), оснащение материально-технической базы  организации.</t>
  </si>
  <si>
    <t>4.2 Основное мероприятие "Обеспечение комплексной безопасности  в образовательных организациях и учреждениях и создание условий для сохранения и укрепления здоровья детей в общеобразовательных организациях" (показатели 7 )</t>
  </si>
  <si>
    <t>4.2.1.Обеспечение комплексной безопасности и комфортных условий образовательной деятельности в учреждениях и организациях общего и дополнительного образования</t>
  </si>
  <si>
    <t>4.2.2 Создание системных механизмов сохранения и укрепления здоровья детей в образовательных организациях</t>
  </si>
  <si>
    <t>2023 год</t>
  </si>
  <si>
    <t>Экономия плановых ассигнований 26,6 тыс. рублей согласно фактически предоставленныхъ документов для оплаты расходов по выезду на окружные олимпиады</t>
  </si>
  <si>
    <t xml:space="preserve">Финансирование ШКОЛЫ + д.САДЫ.    Экономия плановых ассигнований 5178,2 тыс. рублей согласно перечисления средств по заключенным соглашениям и фактической потребности учреждений. </t>
  </si>
  <si>
    <t xml:space="preserve">Организация отдыха и оздоровления детей.   ОБ оплата питания в пришкольных лагерях, ОБ приобретение путевок,  МБ  - софинансирование питание. </t>
  </si>
  <si>
    <t xml:space="preserve">Денежные средства предусмотрены на уменьшение родительской платы, путем предоставления сертификата дошкольника Частный ДС "Академия детства". Согласно фактически предоставленных документов. </t>
  </si>
  <si>
    <t>Перечисление МАУ "ИРЦ  г. Когалыма", как уполномоченной организацией, средств организациям - поставщикам образовательных услуг дополнительного образования по сертификатам дополнительного оброазования. Экономия 1492,5 тыс. руб. согласно оплаты за фактически оказанные услуги дополнительного образования.</t>
  </si>
  <si>
    <t>Проведение мероприятий по обеспечению деятельности советников директора по воспитанию и взаимодейстьвию с детскими общественными объединениями в общеобразовательных организациях, Экономия плановых ассигнований 101,1 тыс. рублей в связи с непоступлением в январе финансирования из ОБ и ФБ</t>
  </si>
  <si>
    <t>1. Муниципальный контракт №0187200001721001483 от 14.10.2021 на выполнение проектно-изыскательских и строительно-монтажных работ. 
- заключено дополнительное соглашение №3 от 22.12.2022, в рамках которого увеличина стоимость проектно-изыскательских работ за счет уменьшения стоимости строительно-монтажных работ и продлены сроки выполнения работ;
- заключено дополнительное соглашение №4 от 23.12.2022, в рамках которого утановлено авансирование по контракту в размере 20,833% от цены контракта, что составляет 312 405 400,00 рублей;
- стоимость работ по контракту 1 499 566,43 тыс. руб., из них стоимость проектно-изыскательских работ 25 239,24 тыс. руб.;
- выполнение первого этапа работ: выполнение проектно-изыскательских работ): с даты заключения настоящего контракта по 31 марта 2023 года, в том числе эскизный проект, отчеты по инженерным изысканиям, проектная документация (без смет), положительное заключение государственной экспертизы результатов инженерных изысканий и проектной документации (без смет) по 28.02.2023,
- выполнение второго этапа работ: строительно-монтажные, пусконаладочные работы, поставка оборудования и ввод объекта в эксплуатацию) с момента выполнения первого этапа по 13 февраля 2025 года, в том числе строительно-монтажные, пусконаладочные работы и поставка оборудования по 20 декабря 2024 года;
- При строительстве объекта применяется экономически эффективная проектная документация повторного применения «Средняя общеобразовательная школа в микрорайоне 32 г. Сургута» шифр 1541-ПИ.00.32;
- Степень готовности объекта 0,00%, ведется выполнение проектно-изыскательских работ;
- Подрядной организации перечислен аванс в размере 312 405 400,00 рублей;
- Получено положительное заключение государственной экспертизы результатов инженерных изысканий и проектной документации (без смет) №86-1-1-3-091907-2022 от 23.12.2022;
- На отчетную дату ведется разработка смет и рабочей документации;
- Получено разрешение на строительство № RU86–301–726–2023 от 10.01.2023;
- 24.01.2023 получено заключение Госкультохраны №23-323 от 24.01.2023 об отсутствии объектов культурного наследия на земельном участке школы после выполнения археологических раскопок, что дает возможность подрядчику начать строительство объекта;
- 25.01.2023 направлено извещение о начале строительства объекта в службу жилищного и строительного надзора ХМАО-Югры с 07.02.2023. Начаты подготовительные работы на стройплощадке объекта.
2. Муниципальный контракт №Кг-38.22 от 12.04.2022 на технологическое присоединение к электрическим сетям на сумму 8,13 тыс. руб, срок оказания услуг 1 год.</t>
  </si>
  <si>
    <t>Оплата питания согласно предоставленных счетов по фактическим детодням</t>
  </si>
  <si>
    <t>Конкурсные процедуры проведены в ноябре- декабре 2022 года. Получатель субсидий на этапе заключения соглашения уклонился от заключения соглашения (письмо в адрес главы города Когалыма №1-Вх-10324 от 07.12.2022).</t>
  </si>
  <si>
    <t>Финансовое и организационно-методическое сопровождение по исполнению  МБУ "МКЦ "Феникс" муниципального задания на оказание муниципальных услуг, укрепление материально-технической базы учреждения.</t>
  </si>
  <si>
    <t>4.1.1.Финансовое и организационно-методическое сопровождение по исполнению бюджетными, автономными образовательными организациями и организациями дополнительного образования муниципального задания на оказание муниципальных услуг ирц (выполнение работ)</t>
  </si>
  <si>
    <t>Ответственный за составление Харченко О.В. № телефона 9-36-49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</si>
</sst>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#,##0.0_ ;[Red]\-#,##0.0\ "/>
    <numFmt numFmtId="165" formatCode="#,##0_ ;[Red]\-#,##0\ "/>
    <numFmt numFmtId="166" formatCode="_(* #,##0.00_);_(* \(#,##0.00\);_(* &quot;-&quot;??_);_(@_)"/>
    <numFmt numFmtId="167" formatCode="#,##0.0"/>
    <numFmt numFmtId="168" formatCode="#,##0.00\ _₽"/>
    <numFmt numFmtId="169" formatCode="_(* #,##0.0_);_(* \(#,##0.0\);_(* &quot;-&quot;??_);_(@_)"/>
    <numFmt numFmtId="170" formatCode="0.0"/>
    <numFmt numFmtId="171" formatCode="_-* #,##0.0_р_._-;\-* #,##0.0_р_._-;_-* &quot;-&quot;?_р_._-;_-@_-"/>
    <numFmt numFmtId="172" formatCode="_-* #,##0.0\ _₽_-;\-* #,##0.0\ _₽_-;_-* &quot;-&quot;?\ _₽_-;_-@_-"/>
    <numFmt numFmtId="173" formatCode="#,##0.00_р_.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134">
    <xf numFmtId="0" fontId="0" fillId="0" borderId="0" xfId="0"/>
    <xf numFmtId="0" fontId="2" fillId="0" borderId="0" xfId="1" applyFont="1" applyFill="1" applyAlignment="1" applyProtection="1">
      <alignment horizontal="justify" vertical="center" wrapText="1"/>
    </xf>
    <xf numFmtId="0" fontId="2" fillId="0" borderId="0" xfId="1" applyFont="1" applyFill="1" applyAlignment="1" applyProtection="1">
      <alignment vertical="center" wrapText="1"/>
    </xf>
    <xf numFmtId="164" fontId="2" fillId="0" borderId="0" xfId="1" applyNumberFormat="1" applyFont="1" applyFill="1" applyAlignment="1">
      <alignment vertical="center" wrapText="1"/>
    </xf>
    <xf numFmtId="164" fontId="2" fillId="0" borderId="0" xfId="1" applyNumberFormat="1" applyFont="1" applyFill="1" applyAlignment="1" applyProtection="1">
      <alignment vertical="center" wrapText="1"/>
    </xf>
    <xf numFmtId="164" fontId="4" fillId="0" borderId="0" xfId="1" applyNumberFormat="1" applyFont="1" applyFill="1" applyAlignment="1" applyProtection="1">
      <alignment vertical="center" wrapText="1"/>
    </xf>
    <xf numFmtId="0" fontId="6" fillId="0" borderId="0" xfId="1" applyFont="1" applyFill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9" fillId="0" borderId="0" xfId="1" applyFont="1" applyFill="1" applyAlignment="1" applyProtection="1">
      <alignment horizontal="center" vertical="center" wrapText="1"/>
    </xf>
    <xf numFmtId="165" fontId="8" fillId="0" borderId="1" xfId="1" applyNumberFormat="1" applyFont="1" applyFill="1" applyBorder="1" applyAlignment="1" applyProtection="1">
      <alignment horizontal="center" vertical="center" wrapText="1"/>
    </xf>
    <xf numFmtId="165" fontId="7" fillId="0" borderId="1" xfId="1" applyNumberFormat="1" applyFont="1" applyFill="1" applyBorder="1" applyAlignment="1" applyProtection="1">
      <alignment horizontal="center" vertical="center" wrapText="1"/>
    </xf>
    <xf numFmtId="165" fontId="2" fillId="0" borderId="0" xfId="1" applyNumberFormat="1" applyFont="1" applyFill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vertical="center" wrapText="1"/>
    </xf>
    <xf numFmtId="164" fontId="7" fillId="0" borderId="1" xfId="1" applyNumberFormat="1" applyFont="1" applyFill="1" applyBorder="1" applyAlignment="1" applyProtection="1">
      <alignment horizontal="center" vertical="center" wrapText="1"/>
    </xf>
    <xf numFmtId="164" fontId="9" fillId="0" borderId="0" xfId="1" applyNumberFormat="1" applyFont="1" applyFill="1" applyBorder="1" applyAlignment="1" applyProtection="1">
      <alignment horizontal="center" vertical="center" wrapText="1"/>
    </xf>
    <xf numFmtId="164" fontId="7" fillId="0" borderId="1" xfId="1" applyNumberFormat="1" applyFont="1" applyFill="1" applyBorder="1" applyAlignment="1" applyProtection="1">
      <alignment vertical="center" wrapText="1"/>
    </xf>
    <xf numFmtId="0" fontId="6" fillId="0" borderId="1" xfId="1" applyFont="1" applyFill="1" applyBorder="1" applyAlignment="1" applyProtection="1">
      <alignment horizontal="justify" wrapText="1"/>
    </xf>
    <xf numFmtId="167" fontId="6" fillId="0" borderId="1" xfId="2" applyNumberFormat="1" applyFont="1" applyFill="1" applyBorder="1" applyAlignment="1" applyProtection="1">
      <alignment vertical="center" wrapText="1"/>
    </xf>
    <xf numFmtId="168" fontId="6" fillId="0" borderId="1" xfId="2" applyNumberFormat="1" applyFont="1" applyFill="1" applyBorder="1" applyAlignment="1" applyProtection="1">
      <alignment vertical="center" wrapText="1"/>
    </xf>
    <xf numFmtId="0" fontId="8" fillId="0" borderId="1" xfId="1" applyFont="1" applyFill="1" applyBorder="1" applyAlignment="1" applyProtection="1">
      <alignment horizontal="justify" wrapText="1"/>
    </xf>
    <xf numFmtId="164" fontId="8" fillId="0" borderId="1" xfId="1" applyNumberFormat="1" applyFont="1" applyFill="1" applyBorder="1" applyAlignment="1" applyProtection="1">
      <alignment vertical="center" wrapText="1"/>
    </xf>
    <xf numFmtId="168" fontId="8" fillId="0" borderId="1" xfId="2" applyNumberFormat="1" applyFont="1" applyFill="1" applyBorder="1" applyAlignment="1" applyProtection="1">
      <alignment vertical="center" wrapText="1"/>
    </xf>
    <xf numFmtId="168" fontId="8" fillId="0" borderId="1" xfId="2" applyNumberFormat="1" applyFont="1" applyFill="1" applyBorder="1" applyAlignment="1" applyProtection="1">
      <alignment horizontal="center" vertical="center" wrapText="1"/>
    </xf>
    <xf numFmtId="168" fontId="6" fillId="0" borderId="1" xfId="2" applyNumberFormat="1" applyFont="1" applyFill="1" applyBorder="1" applyAlignment="1" applyProtection="1">
      <alignment horizontal="center" vertical="center" wrapText="1"/>
    </xf>
    <xf numFmtId="167" fontId="6" fillId="0" borderId="1" xfId="1" applyNumberFormat="1" applyFont="1" applyFill="1" applyBorder="1" applyAlignment="1" applyProtection="1">
      <alignment vertical="center" wrapText="1"/>
    </xf>
    <xf numFmtId="167" fontId="8" fillId="0" borderId="1" xfId="2" applyNumberFormat="1" applyFont="1" applyFill="1" applyBorder="1" applyAlignment="1" applyProtection="1">
      <alignment vertical="center" wrapText="1"/>
    </xf>
    <xf numFmtId="167" fontId="8" fillId="0" borderId="1" xfId="1" applyNumberFormat="1" applyFont="1" applyFill="1" applyBorder="1" applyAlignment="1" applyProtection="1">
      <alignment vertical="center" wrapText="1"/>
    </xf>
    <xf numFmtId="169" fontId="8" fillId="0" borderId="1" xfId="2" applyNumberFormat="1" applyFont="1" applyFill="1" applyBorder="1" applyAlignment="1" applyProtection="1">
      <alignment vertical="center" wrapText="1"/>
    </xf>
    <xf numFmtId="164" fontId="7" fillId="0" borderId="1" xfId="1" applyNumberFormat="1" applyFont="1" applyFill="1" applyBorder="1" applyAlignment="1" applyProtection="1">
      <alignment vertical="top" wrapText="1"/>
    </xf>
    <xf numFmtId="164" fontId="2" fillId="0" borderId="0" xfId="1" applyNumberFormat="1" applyFont="1" applyFill="1" applyBorder="1" applyAlignment="1" applyProtection="1">
      <alignment horizontal="center" vertical="center" wrapText="1"/>
    </xf>
    <xf numFmtId="3" fontId="6" fillId="0" borderId="1" xfId="2" applyNumberFormat="1" applyFont="1" applyFill="1" applyBorder="1" applyAlignment="1" applyProtection="1">
      <alignment vertical="center" wrapText="1"/>
    </xf>
    <xf numFmtId="164" fontId="7" fillId="0" borderId="1" xfId="1" applyNumberFormat="1" applyFont="1" applyFill="1" applyBorder="1" applyAlignment="1" applyProtection="1">
      <alignment horizontal="left" vertical="top" wrapText="1"/>
    </xf>
    <xf numFmtId="3" fontId="8" fillId="0" borderId="1" xfId="2" applyNumberFormat="1" applyFont="1" applyFill="1" applyBorder="1" applyAlignment="1" applyProtection="1">
      <alignment vertical="center" wrapText="1"/>
    </xf>
    <xf numFmtId="3" fontId="8" fillId="0" borderId="1" xfId="1" applyNumberFormat="1" applyFont="1" applyFill="1" applyBorder="1" applyAlignment="1" applyProtection="1">
      <alignment vertical="center" wrapText="1"/>
    </xf>
    <xf numFmtId="167" fontId="6" fillId="0" borderId="1" xfId="2" applyNumberFormat="1" applyFont="1" applyFill="1" applyBorder="1" applyAlignment="1" applyProtection="1">
      <alignment horizontal="right" vertical="center" wrapText="1"/>
    </xf>
    <xf numFmtId="167" fontId="6" fillId="0" borderId="1" xfId="1" applyNumberFormat="1" applyFont="1" applyFill="1" applyBorder="1" applyAlignment="1" applyProtection="1">
      <alignment horizontal="right" vertical="center" wrapText="1"/>
    </xf>
    <xf numFmtId="164" fontId="6" fillId="0" borderId="1" xfId="1" applyNumberFormat="1" applyFont="1" applyFill="1" applyBorder="1" applyAlignment="1" applyProtection="1">
      <alignment horizontal="right" vertical="center" wrapText="1"/>
    </xf>
    <xf numFmtId="164" fontId="10" fillId="0" borderId="5" xfId="1" applyNumberFormat="1" applyFont="1" applyFill="1" applyBorder="1" applyAlignment="1" applyProtection="1">
      <alignment horizontal="left" vertical="top" wrapText="1"/>
    </xf>
    <xf numFmtId="164" fontId="10" fillId="0" borderId="1" xfId="1" applyNumberFormat="1" applyFont="1" applyFill="1" applyBorder="1" applyAlignment="1" applyProtection="1">
      <alignment vertical="center" wrapText="1"/>
    </xf>
    <xf numFmtId="0" fontId="8" fillId="0" borderId="1" xfId="1" applyFont="1" applyFill="1" applyBorder="1" applyAlignment="1" applyProtection="1">
      <alignment vertical="center" wrapText="1"/>
    </xf>
    <xf numFmtId="170" fontId="6" fillId="0" borderId="1" xfId="1" applyNumberFormat="1" applyFont="1" applyFill="1" applyBorder="1" applyAlignment="1" applyProtection="1">
      <alignment vertical="center" wrapText="1"/>
    </xf>
    <xf numFmtId="0" fontId="6" fillId="0" borderId="1" xfId="1" applyFont="1" applyFill="1" applyBorder="1" applyAlignment="1" applyProtection="1">
      <alignment vertical="center" wrapText="1"/>
    </xf>
    <xf numFmtId="164" fontId="10" fillId="0" borderId="1" xfId="1" applyNumberFormat="1" applyFont="1" applyFill="1" applyBorder="1" applyAlignment="1" applyProtection="1">
      <alignment horizontal="left" vertical="top" wrapText="1"/>
    </xf>
    <xf numFmtId="169" fontId="8" fillId="0" borderId="1" xfId="1" applyNumberFormat="1" applyFont="1" applyFill="1" applyBorder="1" applyAlignment="1" applyProtection="1">
      <alignment vertical="center" wrapText="1"/>
    </xf>
    <xf numFmtId="0" fontId="6" fillId="0" borderId="1" xfId="1" applyFont="1" applyFill="1" applyBorder="1" applyAlignment="1" applyProtection="1">
      <alignment horizontal="left" vertical="center" wrapText="1"/>
    </xf>
    <xf numFmtId="0" fontId="8" fillId="0" borderId="1" xfId="1" applyFont="1" applyFill="1" applyBorder="1" applyAlignment="1" applyProtection="1">
      <alignment horizontal="left" vertical="center" wrapText="1"/>
    </xf>
    <xf numFmtId="171" fontId="6" fillId="0" borderId="1" xfId="1" applyNumberFormat="1" applyFont="1" applyFill="1" applyBorder="1" applyAlignment="1" applyProtection="1">
      <alignment vertical="center" wrapText="1"/>
    </xf>
    <xf numFmtId="164" fontId="4" fillId="0" borderId="0" xfId="1" applyNumberFormat="1" applyFont="1" applyFill="1" applyAlignment="1">
      <alignment horizontal="left" vertical="top" wrapText="1"/>
    </xf>
    <xf numFmtId="0" fontId="2" fillId="0" borderId="0" xfId="1" applyFont="1" applyFill="1" applyAlignment="1">
      <alignment vertical="center" wrapText="1"/>
    </xf>
    <xf numFmtId="0" fontId="2" fillId="0" borderId="0" xfId="1" applyFont="1" applyFill="1" applyAlignment="1">
      <alignment horizontal="justify" vertical="center" wrapText="1"/>
    </xf>
    <xf numFmtId="0" fontId="4" fillId="0" borderId="0" xfId="1" applyFont="1" applyFill="1" applyAlignment="1">
      <alignment horizontal="left" vertical="top" wrapText="1"/>
    </xf>
    <xf numFmtId="164" fontId="4" fillId="0" borderId="0" xfId="1" applyNumberFormat="1" applyFont="1" applyFill="1" applyAlignment="1">
      <alignment vertical="center" wrapText="1"/>
    </xf>
    <xf numFmtId="43" fontId="8" fillId="0" borderId="1" xfId="2" applyNumberFormat="1" applyFont="1" applyFill="1" applyBorder="1" applyAlignment="1" applyProtection="1">
      <alignment vertical="center" wrapText="1"/>
    </xf>
    <xf numFmtId="0" fontId="6" fillId="0" borderId="9" xfId="1" applyFont="1" applyFill="1" applyBorder="1" applyAlignment="1" applyProtection="1">
      <alignment horizontal="left" vertical="center" wrapText="1"/>
    </xf>
    <xf numFmtId="172" fontId="6" fillId="0" borderId="1" xfId="1" applyNumberFormat="1" applyFont="1" applyFill="1" applyBorder="1" applyAlignment="1" applyProtection="1">
      <alignment vertical="center" wrapText="1"/>
    </xf>
    <xf numFmtId="0" fontId="11" fillId="0" borderId="1" xfId="1" applyFont="1" applyFill="1" applyBorder="1" applyAlignment="1" applyProtection="1">
      <alignment horizontal="justify" vertical="center" wrapText="1"/>
    </xf>
    <xf numFmtId="164" fontId="8" fillId="0" borderId="1" xfId="1" applyNumberFormat="1" applyFont="1" applyFill="1" applyBorder="1" applyAlignment="1">
      <alignment vertical="center" wrapText="1"/>
    </xf>
    <xf numFmtId="0" fontId="5" fillId="2" borderId="9" xfId="1" applyFont="1" applyFill="1" applyBorder="1" applyAlignment="1" applyProtection="1">
      <alignment horizontal="left" vertical="center" wrapText="1"/>
    </xf>
    <xf numFmtId="0" fontId="5" fillId="2" borderId="10" xfId="1" applyFont="1" applyFill="1" applyBorder="1" applyAlignment="1" applyProtection="1">
      <alignment horizontal="left" vertical="center" wrapText="1"/>
    </xf>
    <xf numFmtId="164" fontId="6" fillId="2" borderId="11" xfId="1" applyNumberFormat="1" applyFont="1" applyFill="1" applyBorder="1" applyAlignment="1" applyProtection="1">
      <alignment vertical="center" wrapText="1"/>
    </xf>
    <xf numFmtId="0" fontId="5" fillId="3" borderId="9" xfId="1" applyFont="1" applyFill="1" applyBorder="1" applyAlignment="1" applyProtection="1">
      <alignment horizontal="left" vertical="center" wrapText="1"/>
    </xf>
    <xf numFmtId="167" fontId="8" fillId="3" borderId="10" xfId="2" applyNumberFormat="1" applyFont="1" applyFill="1" applyBorder="1" applyAlignment="1" applyProtection="1">
      <alignment vertical="center" wrapText="1"/>
    </xf>
    <xf numFmtId="167" fontId="8" fillId="3" borderId="10" xfId="1" applyNumberFormat="1" applyFont="1" applyFill="1" applyBorder="1" applyAlignment="1" applyProtection="1">
      <alignment vertical="center" wrapText="1"/>
    </xf>
    <xf numFmtId="168" fontId="8" fillId="3" borderId="10" xfId="2" applyNumberFormat="1" applyFont="1" applyFill="1" applyBorder="1" applyAlignment="1" applyProtection="1">
      <alignment vertical="center" wrapText="1"/>
    </xf>
    <xf numFmtId="164" fontId="6" fillId="3" borderId="10" xfId="1" applyNumberFormat="1" applyFont="1" applyFill="1" applyBorder="1" applyAlignment="1" applyProtection="1">
      <alignment vertical="center" wrapText="1"/>
    </xf>
    <xf numFmtId="164" fontId="6" fillId="3" borderId="11" xfId="1" applyNumberFormat="1" applyFont="1" applyFill="1" applyBorder="1" applyAlignment="1" applyProtection="1">
      <alignment vertical="center" wrapText="1"/>
    </xf>
    <xf numFmtId="0" fontId="6" fillId="0" borderId="1" xfId="1" applyFont="1" applyFill="1" applyBorder="1" applyAlignment="1" applyProtection="1">
      <alignment horizontal="center" wrapText="1"/>
    </xf>
    <xf numFmtId="167" fontId="6" fillId="0" borderId="1" xfId="2" applyNumberFormat="1" applyFont="1" applyFill="1" applyBorder="1" applyAlignment="1" applyProtection="1">
      <alignment horizontal="center" vertical="center" wrapText="1"/>
    </xf>
    <xf numFmtId="167" fontId="6" fillId="0" borderId="1" xfId="1" applyNumberFormat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wrapText="1"/>
    </xf>
    <xf numFmtId="167" fontId="6" fillId="0" borderId="10" xfId="1" applyNumberFormat="1" applyFont="1" applyFill="1" applyBorder="1" applyAlignment="1" applyProtection="1">
      <alignment horizontal="center" vertical="center" wrapText="1"/>
    </xf>
    <xf numFmtId="168" fontId="6" fillId="0" borderId="10" xfId="2" applyNumberFormat="1" applyFont="1" applyFill="1" applyBorder="1" applyAlignment="1" applyProtection="1">
      <alignment horizontal="center" vertical="center" wrapText="1"/>
    </xf>
    <xf numFmtId="167" fontId="6" fillId="0" borderId="11" xfId="1" applyNumberFormat="1" applyFont="1" applyFill="1" applyBorder="1" applyAlignment="1" applyProtection="1">
      <alignment horizontal="center" vertical="center" wrapText="1"/>
    </xf>
    <xf numFmtId="0" fontId="6" fillId="2" borderId="1" xfId="1" applyFont="1" applyFill="1" applyBorder="1" applyAlignment="1" applyProtection="1">
      <alignment horizontal="left" wrapText="1"/>
    </xf>
    <xf numFmtId="167" fontId="6" fillId="2" borderId="1" xfId="1" applyNumberFormat="1" applyFont="1" applyFill="1" applyBorder="1" applyAlignment="1" applyProtection="1">
      <alignment horizontal="center" vertical="center" wrapText="1"/>
    </xf>
    <xf numFmtId="168" fontId="6" fillId="2" borderId="1" xfId="2" applyNumberFormat="1" applyFont="1" applyFill="1" applyBorder="1" applyAlignment="1" applyProtection="1">
      <alignment horizontal="center" vertical="center" wrapText="1"/>
    </xf>
    <xf numFmtId="0" fontId="6" fillId="2" borderId="9" xfId="1" applyFont="1" applyFill="1" applyBorder="1" applyAlignment="1" applyProtection="1">
      <alignment horizontal="left" wrapText="1"/>
    </xf>
    <xf numFmtId="0" fontId="6" fillId="3" borderId="9" xfId="1" applyFont="1" applyFill="1" applyBorder="1" applyAlignment="1" applyProtection="1">
      <alignment horizontal="left" wrapText="1"/>
    </xf>
    <xf numFmtId="167" fontId="6" fillId="3" borderId="10" xfId="1" applyNumberFormat="1" applyFont="1" applyFill="1" applyBorder="1" applyAlignment="1" applyProtection="1">
      <alignment horizontal="center" vertical="center" wrapText="1"/>
    </xf>
    <xf numFmtId="168" fontId="6" fillId="3" borderId="10" xfId="2" applyNumberFormat="1" applyFont="1" applyFill="1" applyBorder="1" applyAlignment="1" applyProtection="1">
      <alignment horizontal="center" vertical="center" wrapText="1"/>
    </xf>
    <xf numFmtId="167" fontId="6" fillId="3" borderId="11" xfId="1" applyNumberFormat="1" applyFont="1" applyFill="1" applyBorder="1" applyAlignment="1" applyProtection="1">
      <alignment horizontal="center" vertical="center" wrapText="1"/>
    </xf>
    <xf numFmtId="167" fontId="6" fillId="3" borderId="1" xfId="1" applyNumberFormat="1" applyFont="1" applyFill="1" applyBorder="1" applyAlignment="1" applyProtection="1">
      <alignment horizontal="center" vertical="center" wrapText="1"/>
    </xf>
    <xf numFmtId="168" fontId="6" fillId="3" borderId="1" xfId="2" applyNumberFormat="1" applyFont="1" applyFill="1" applyBorder="1" applyAlignment="1" applyProtection="1">
      <alignment horizontal="center" vertical="center" wrapText="1"/>
    </xf>
    <xf numFmtId="0" fontId="5" fillId="3" borderId="10" xfId="1" applyFont="1" applyFill="1" applyBorder="1" applyAlignment="1" applyProtection="1">
      <alignment horizontal="left" vertical="center" wrapText="1"/>
    </xf>
    <xf numFmtId="168" fontId="8" fillId="2" borderId="1" xfId="2" applyNumberFormat="1" applyFont="1" applyFill="1" applyBorder="1" applyAlignment="1" applyProtection="1">
      <alignment horizontal="center" vertical="center" wrapText="1"/>
    </xf>
    <xf numFmtId="0" fontId="12" fillId="2" borderId="9" xfId="1" applyFont="1" applyFill="1" applyBorder="1" applyAlignment="1" applyProtection="1">
      <alignment horizontal="left" wrapText="1"/>
    </xf>
    <xf numFmtId="168" fontId="8" fillId="3" borderId="1" xfId="2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2" fontId="6" fillId="0" borderId="1" xfId="1" applyNumberFormat="1" applyFont="1" applyFill="1" applyBorder="1" applyAlignment="1" applyProtection="1">
      <alignment horizontal="center" vertical="center" wrapText="1"/>
    </xf>
    <xf numFmtId="173" fontId="13" fillId="0" borderId="1" xfId="0" applyNumberFormat="1" applyFont="1" applyFill="1" applyBorder="1" applyAlignment="1">
      <alignment horizontal="center" wrapText="1"/>
    </xf>
    <xf numFmtId="173" fontId="13" fillId="0" borderId="1" xfId="0" applyNumberFormat="1" applyFont="1" applyFill="1" applyBorder="1" applyAlignment="1">
      <alignment horizontal="center" vertical="center" wrapText="1"/>
    </xf>
    <xf numFmtId="173" fontId="14" fillId="0" borderId="1" xfId="0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 applyProtection="1">
      <alignment vertical="center" wrapText="1"/>
    </xf>
    <xf numFmtId="2" fontId="8" fillId="0" borderId="1" xfId="1" applyNumberFormat="1" applyFont="1" applyFill="1" applyBorder="1" applyAlignment="1" applyProtection="1">
      <alignment horizontal="center" vertical="center" wrapText="1"/>
    </xf>
    <xf numFmtId="170" fontId="6" fillId="0" borderId="1" xfId="1" applyNumberFormat="1" applyFont="1" applyFill="1" applyBorder="1" applyAlignment="1" applyProtection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168" fontId="8" fillId="0" borderId="1" xfId="1" applyNumberFormat="1" applyFont="1" applyFill="1" applyBorder="1" applyAlignment="1" applyProtection="1">
      <alignment horizontal="center" vertical="center" wrapText="1"/>
    </xf>
    <xf numFmtId="169" fontId="6" fillId="0" borderId="1" xfId="2" applyNumberFormat="1" applyFont="1" applyFill="1" applyBorder="1" applyAlignment="1" applyProtection="1">
      <alignment vertical="center" wrapText="1"/>
    </xf>
    <xf numFmtId="169" fontId="8" fillId="0" borderId="1" xfId="2" applyNumberFormat="1" applyFont="1" applyFill="1" applyBorder="1" applyAlignment="1" applyProtection="1">
      <alignment horizontal="justify" wrapText="1"/>
    </xf>
    <xf numFmtId="170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wrapText="1"/>
    </xf>
    <xf numFmtId="1" fontId="6" fillId="0" borderId="8" xfId="1" applyNumberFormat="1" applyFont="1" applyFill="1" applyBorder="1" applyAlignment="1" applyProtection="1">
      <alignment horizontal="center" vertical="center" wrapText="1"/>
    </xf>
    <xf numFmtId="14" fontId="6" fillId="0" borderId="8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left" vertical="top" wrapText="1"/>
    </xf>
    <xf numFmtId="164" fontId="7" fillId="0" borderId="8" xfId="1" applyNumberFormat="1" applyFont="1" applyFill="1" applyBorder="1" applyAlignment="1" applyProtection="1">
      <alignment horizontal="left" vertical="top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left" vertical="top" wrapText="1"/>
    </xf>
    <xf numFmtId="164" fontId="7" fillId="0" borderId="5" xfId="1" applyNumberFormat="1" applyFont="1" applyFill="1" applyBorder="1" applyAlignment="1" applyProtection="1">
      <alignment horizontal="left" vertical="top" wrapText="1"/>
    </xf>
    <xf numFmtId="164" fontId="7" fillId="0" borderId="8" xfId="1" applyNumberFormat="1" applyFont="1" applyFill="1" applyBorder="1" applyAlignment="1" applyProtection="1">
      <alignment horizontal="left" vertical="top" wrapText="1"/>
    </xf>
    <xf numFmtId="0" fontId="5" fillId="0" borderId="9" xfId="1" applyFont="1" applyFill="1" applyBorder="1" applyAlignment="1" applyProtection="1">
      <alignment horizontal="left" vertical="center" wrapText="1"/>
    </xf>
    <xf numFmtId="0" fontId="5" fillId="0" borderId="10" xfId="1" applyFont="1" applyFill="1" applyBorder="1" applyAlignment="1" applyProtection="1">
      <alignment horizontal="left" vertical="center" wrapText="1"/>
    </xf>
    <xf numFmtId="0" fontId="5" fillId="0" borderId="11" xfId="1" applyFont="1" applyFill="1" applyBorder="1" applyAlignment="1" applyProtection="1">
      <alignment horizontal="left" vertical="center" wrapText="1"/>
    </xf>
    <xf numFmtId="0" fontId="8" fillId="0" borderId="9" xfId="1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left" vertical="center" wrapText="1"/>
    </xf>
    <xf numFmtId="0" fontId="8" fillId="0" borderId="11" xfId="1" applyFont="1" applyFill="1" applyBorder="1" applyAlignment="1" applyProtection="1">
      <alignment horizontal="left" vertical="center" wrapText="1"/>
    </xf>
    <xf numFmtId="164" fontId="6" fillId="0" borderId="3" xfId="1" applyNumberFormat="1" applyFont="1" applyFill="1" applyBorder="1" applyAlignment="1" applyProtection="1">
      <alignment horizontal="center" vertical="center" wrapText="1"/>
    </xf>
    <xf numFmtId="164" fontId="6" fillId="0" borderId="4" xfId="1" applyNumberFormat="1" applyFont="1" applyFill="1" applyBorder="1" applyAlignment="1" applyProtection="1">
      <alignment horizontal="center" vertical="center" wrapText="1"/>
    </xf>
    <xf numFmtId="164" fontId="6" fillId="0" borderId="6" xfId="1" applyNumberFormat="1" applyFont="1" applyFill="1" applyBorder="1" applyAlignment="1" applyProtection="1">
      <alignment horizontal="center" vertical="center" wrapText="1"/>
    </xf>
    <xf numFmtId="164" fontId="6" fillId="0" borderId="7" xfId="1" applyNumberFormat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164" fontId="6" fillId="0" borderId="2" xfId="1" applyNumberFormat="1" applyFont="1" applyFill="1" applyBorder="1" applyAlignment="1" applyProtection="1">
      <alignment horizontal="center" vertical="center" wrapText="1"/>
    </xf>
    <xf numFmtId="164" fontId="6" fillId="0" borderId="5" xfId="1" applyNumberFormat="1" applyFont="1" applyFill="1" applyBorder="1" applyAlignment="1" applyProtection="1">
      <alignment horizontal="center" vertical="center" wrapText="1"/>
    </xf>
    <xf numFmtId="164" fontId="3" fillId="0" borderId="0" xfId="1" applyNumberFormat="1" applyFont="1" applyFill="1" applyAlignment="1">
      <alignment horizontal="left" vertical="center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5" fillId="4" borderId="9" xfId="1" applyFont="1" applyFill="1" applyBorder="1" applyAlignment="1" applyProtection="1">
      <alignment horizontal="left" vertical="center" wrapText="1"/>
    </xf>
    <xf numFmtId="0" fontId="5" fillId="4" borderId="10" xfId="1" applyFont="1" applyFill="1" applyBorder="1" applyAlignment="1" applyProtection="1">
      <alignment horizontal="left" vertical="center" wrapText="1"/>
    </xf>
    <xf numFmtId="0" fontId="5" fillId="4" borderId="11" xfId="1" applyFont="1" applyFill="1" applyBorder="1" applyAlignment="1" applyProtection="1">
      <alignment horizontal="left" vertical="center" wrapText="1"/>
    </xf>
    <xf numFmtId="164" fontId="7" fillId="0" borderId="2" xfId="1" applyNumberFormat="1" applyFont="1" applyFill="1" applyBorder="1" applyAlignment="1" applyProtection="1">
      <alignment horizontal="center" vertical="top" wrapText="1"/>
    </xf>
    <xf numFmtId="164" fontId="7" fillId="0" borderId="5" xfId="1" applyNumberFormat="1" applyFont="1" applyFill="1" applyBorder="1" applyAlignment="1" applyProtection="1">
      <alignment horizontal="center" vertical="top" wrapText="1"/>
    </xf>
    <xf numFmtId="164" fontId="7" fillId="0" borderId="8" xfId="1" applyNumberFormat="1" applyFont="1" applyFill="1" applyBorder="1" applyAlignment="1" applyProtection="1">
      <alignment horizontal="center" vertical="top" wrapText="1"/>
    </xf>
    <xf numFmtId="0" fontId="8" fillId="0" borderId="0" xfId="1" applyFont="1" applyFill="1" applyAlignment="1">
      <alignment horizontal="left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Medium9"/>
  <colors>
    <mruColors>
      <color rgb="FF00FF99"/>
      <color rgb="FF00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370"/>
  <sheetViews>
    <sheetView tabSelected="1" view="pageBreakPreview" zoomScale="50" zoomScaleNormal="50" zoomScaleSheetLayoutView="50" workbookViewId="0">
      <pane ySplit="8" topLeftCell="A348" activePane="bottomLeft" state="frozen"/>
      <selection pane="bottomLeft" activeCell="J387" sqref="J387"/>
    </sheetView>
  </sheetViews>
  <sheetFormatPr defaultRowHeight="15" x14ac:dyDescent="0.25"/>
  <cols>
    <col min="1" max="1" width="48.85546875" customWidth="1"/>
    <col min="2" max="3" width="15.85546875" bestFit="1" customWidth="1"/>
    <col min="4" max="4" width="20.140625" customWidth="1"/>
    <col min="5" max="5" width="18.5703125" customWidth="1"/>
    <col min="6" max="6" width="21.85546875" bestFit="1" customWidth="1"/>
    <col min="7" max="7" width="23.28515625" bestFit="1" customWidth="1"/>
    <col min="8" max="8" width="16.7109375" customWidth="1"/>
    <col min="9" max="9" width="18.7109375" customWidth="1"/>
    <col min="10" max="10" width="16.5703125" customWidth="1"/>
    <col min="11" max="11" width="19" customWidth="1"/>
    <col min="12" max="12" width="18.42578125" customWidth="1"/>
    <col min="13" max="13" width="15.85546875" customWidth="1"/>
    <col min="14" max="14" width="16.42578125" customWidth="1"/>
    <col min="15" max="15" width="17" customWidth="1"/>
    <col min="16" max="16" width="15.5703125" customWidth="1"/>
    <col min="17" max="17" width="16.42578125" customWidth="1"/>
    <col min="18" max="18" width="16.7109375" customWidth="1"/>
    <col min="19" max="19" width="17.85546875" customWidth="1"/>
    <col min="20" max="20" width="13.5703125" bestFit="1" customWidth="1"/>
    <col min="21" max="21" width="16.42578125" customWidth="1"/>
    <col min="22" max="22" width="15.28515625" customWidth="1"/>
    <col min="23" max="23" width="17" customWidth="1"/>
    <col min="24" max="24" width="16" customWidth="1"/>
    <col min="25" max="25" width="18.140625" customWidth="1"/>
    <col min="26" max="26" width="16.5703125" customWidth="1"/>
    <col min="27" max="27" width="18.42578125" customWidth="1"/>
    <col min="28" max="28" width="16" customWidth="1"/>
    <col min="29" max="29" width="18.140625" customWidth="1"/>
    <col min="30" max="30" width="17" customWidth="1"/>
    <col min="31" max="31" width="18.42578125" customWidth="1"/>
    <col min="32" max="32" width="99.140625" customWidth="1"/>
    <col min="33" max="33" width="19.5703125" customWidth="1"/>
  </cols>
  <sheetData>
    <row r="1" spans="1:33" ht="20.25" x14ac:dyDescent="0.2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2"/>
      <c r="Q1" s="2"/>
      <c r="R1" s="2"/>
      <c r="S1" s="2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4"/>
      <c r="AF1" s="5"/>
      <c r="AG1" s="2"/>
    </row>
    <row r="2" spans="1:33" ht="20.25" x14ac:dyDescent="0.25">
      <c r="A2" s="125" t="s">
        <v>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2"/>
      <c r="Q2" s="2"/>
      <c r="R2" s="2"/>
      <c r="S2" s="2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5"/>
      <c r="AG2" s="2"/>
    </row>
    <row r="3" spans="1:33" ht="20.25" x14ac:dyDescent="0.25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2"/>
      <c r="Q3" s="2"/>
      <c r="R3" s="2"/>
      <c r="S3" s="2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5"/>
      <c r="AG3" s="2"/>
    </row>
    <row r="4" spans="1:33" ht="18.75" x14ac:dyDescent="0.25">
      <c r="A4" s="121" t="s">
        <v>2</v>
      </c>
      <c r="B4" s="122" t="s">
        <v>3</v>
      </c>
      <c r="C4" s="122" t="s">
        <v>3</v>
      </c>
      <c r="D4" s="122" t="s">
        <v>4</v>
      </c>
      <c r="E4" s="122" t="s">
        <v>5</v>
      </c>
      <c r="F4" s="117" t="s">
        <v>6</v>
      </c>
      <c r="G4" s="118"/>
      <c r="H4" s="117" t="s">
        <v>7</v>
      </c>
      <c r="I4" s="118"/>
      <c r="J4" s="117" t="s">
        <v>8</v>
      </c>
      <c r="K4" s="118"/>
      <c r="L4" s="117" t="s">
        <v>9</v>
      </c>
      <c r="M4" s="118"/>
      <c r="N4" s="117" t="s">
        <v>10</v>
      </c>
      <c r="O4" s="118"/>
      <c r="P4" s="117" t="s">
        <v>11</v>
      </c>
      <c r="Q4" s="118"/>
      <c r="R4" s="117" t="s">
        <v>12</v>
      </c>
      <c r="S4" s="118"/>
      <c r="T4" s="117" t="s">
        <v>13</v>
      </c>
      <c r="U4" s="118"/>
      <c r="V4" s="117" t="s">
        <v>14</v>
      </c>
      <c r="W4" s="118"/>
      <c r="X4" s="117" t="s">
        <v>15</v>
      </c>
      <c r="Y4" s="118"/>
      <c r="Z4" s="117" t="s">
        <v>16</v>
      </c>
      <c r="AA4" s="118"/>
      <c r="AB4" s="117" t="s">
        <v>17</v>
      </c>
      <c r="AC4" s="118"/>
      <c r="AD4" s="117" t="s">
        <v>18</v>
      </c>
      <c r="AE4" s="118"/>
      <c r="AF4" s="126" t="s">
        <v>19</v>
      </c>
      <c r="AG4" s="6"/>
    </row>
    <row r="5" spans="1:33" ht="18.75" x14ac:dyDescent="0.25">
      <c r="A5" s="121"/>
      <c r="B5" s="123"/>
      <c r="C5" s="123"/>
      <c r="D5" s="123"/>
      <c r="E5" s="123"/>
      <c r="F5" s="119"/>
      <c r="G5" s="120"/>
      <c r="H5" s="119"/>
      <c r="I5" s="120"/>
      <c r="J5" s="119"/>
      <c r="K5" s="120"/>
      <c r="L5" s="119"/>
      <c r="M5" s="120"/>
      <c r="N5" s="119"/>
      <c r="O5" s="120"/>
      <c r="P5" s="119"/>
      <c r="Q5" s="120"/>
      <c r="R5" s="119"/>
      <c r="S5" s="120"/>
      <c r="T5" s="119"/>
      <c r="U5" s="120"/>
      <c r="V5" s="119"/>
      <c r="W5" s="120"/>
      <c r="X5" s="119"/>
      <c r="Y5" s="120"/>
      <c r="Z5" s="119"/>
      <c r="AA5" s="120"/>
      <c r="AB5" s="119"/>
      <c r="AC5" s="120"/>
      <c r="AD5" s="119"/>
      <c r="AE5" s="120"/>
      <c r="AF5" s="126"/>
      <c r="AG5" s="6"/>
    </row>
    <row r="6" spans="1:33" ht="37.5" x14ac:dyDescent="0.25">
      <c r="A6" s="121"/>
      <c r="B6" s="102" t="s">
        <v>110</v>
      </c>
      <c r="C6" s="103">
        <v>44985</v>
      </c>
      <c r="D6" s="103">
        <v>44985</v>
      </c>
      <c r="E6" s="103">
        <v>44985</v>
      </c>
      <c r="F6" s="7" t="s">
        <v>20</v>
      </c>
      <c r="G6" s="7" t="s">
        <v>21</v>
      </c>
      <c r="H6" s="8" t="s">
        <v>22</v>
      </c>
      <c r="I6" s="8" t="s">
        <v>23</v>
      </c>
      <c r="J6" s="8" t="s">
        <v>22</v>
      </c>
      <c r="K6" s="8" t="s">
        <v>23</v>
      </c>
      <c r="L6" s="8" t="s">
        <v>22</v>
      </c>
      <c r="M6" s="8" t="s">
        <v>23</v>
      </c>
      <c r="N6" s="8" t="s">
        <v>22</v>
      </c>
      <c r="O6" s="8" t="s">
        <v>23</v>
      </c>
      <c r="P6" s="8" t="s">
        <v>22</v>
      </c>
      <c r="Q6" s="8" t="s">
        <v>23</v>
      </c>
      <c r="R6" s="8" t="s">
        <v>22</v>
      </c>
      <c r="S6" s="8" t="s">
        <v>23</v>
      </c>
      <c r="T6" s="8" t="s">
        <v>22</v>
      </c>
      <c r="U6" s="8" t="s">
        <v>23</v>
      </c>
      <c r="V6" s="8" t="s">
        <v>22</v>
      </c>
      <c r="W6" s="8" t="s">
        <v>23</v>
      </c>
      <c r="X6" s="8" t="s">
        <v>22</v>
      </c>
      <c r="Y6" s="8" t="s">
        <v>23</v>
      </c>
      <c r="Z6" s="8" t="s">
        <v>22</v>
      </c>
      <c r="AA6" s="8" t="s">
        <v>23</v>
      </c>
      <c r="AB6" s="8" t="s">
        <v>22</v>
      </c>
      <c r="AC6" s="8" t="s">
        <v>23</v>
      </c>
      <c r="AD6" s="8" t="s">
        <v>22</v>
      </c>
      <c r="AE6" s="8" t="s">
        <v>23</v>
      </c>
      <c r="AF6" s="126"/>
      <c r="AG6" s="9"/>
    </row>
    <row r="7" spans="1:33" ht="18.75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  <c r="X7" s="10">
        <v>24</v>
      </c>
      <c r="Y7" s="10">
        <v>25</v>
      </c>
      <c r="Z7" s="10">
        <v>26</v>
      </c>
      <c r="AA7" s="10">
        <v>27</v>
      </c>
      <c r="AB7" s="10">
        <v>28</v>
      </c>
      <c r="AC7" s="10">
        <v>29</v>
      </c>
      <c r="AD7" s="10">
        <v>30</v>
      </c>
      <c r="AE7" s="10">
        <v>31</v>
      </c>
      <c r="AF7" s="11">
        <v>32</v>
      </c>
      <c r="AG7" s="12"/>
    </row>
    <row r="8" spans="1:33" ht="20.25" x14ac:dyDescent="0.25">
      <c r="A8" s="127" t="s">
        <v>24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9"/>
      <c r="AE8" s="13"/>
      <c r="AF8" s="14"/>
      <c r="AG8" s="15"/>
    </row>
    <row r="9" spans="1:33" ht="20.25" x14ac:dyDescent="0.25">
      <c r="A9" s="58" t="s">
        <v>50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60"/>
      <c r="AF9" s="88"/>
      <c r="AG9" s="15"/>
    </row>
    <row r="10" spans="1:33" ht="20.25" x14ac:dyDescent="0.25">
      <c r="A10" s="111" t="s">
        <v>71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3"/>
      <c r="AF10" s="104"/>
      <c r="AG10" s="15"/>
    </row>
    <row r="11" spans="1:33" ht="18.75" x14ac:dyDescent="0.25">
      <c r="A11" s="54" t="s">
        <v>25</v>
      </c>
      <c r="B11" s="35">
        <f>H11+J11+L11+N11+P11+R11+T11+V11+X11+Z11+AB11+AD11</f>
        <v>56427.299999999988</v>
      </c>
      <c r="C11" s="36">
        <f>SUM(C12:C15)</f>
        <v>26022.399999999998</v>
      </c>
      <c r="D11" s="36">
        <f>SUM(D12:D15)</f>
        <v>25597.4</v>
      </c>
      <c r="E11" s="36">
        <f>SUM(E12:E15)</f>
        <v>25597.4</v>
      </c>
      <c r="F11" s="89">
        <f>E11/B11*100</f>
        <v>45.363503127032494</v>
      </c>
      <c r="G11" s="89">
        <f>E11/C11*100</f>
        <v>98.36679168716185</v>
      </c>
      <c r="H11" s="37">
        <f t="shared" ref="H11:AE11" si="0">SUM(H12:H15)</f>
        <v>6231.9</v>
      </c>
      <c r="I11" s="37">
        <f t="shared" si="0"/>
        <v>4739.3999999999996</v>
      </c>
      <c r="J11" s="37">
        <f t="shared" si="0"/>
        <v>6245.9</v>
      </c>
      <c r="K11" s="37">
        <f t="shared" si="0"/>
        <v>6569</v>
      </c>
      <c r="L11" s="37">
        <f t="shared" si="0"/>
        <v>6245.0999999999995</v>
      </c>
      <c r="M11" s="37">
        <f t="shared" si="0"/>
        <v>6989.5</v>
      </c>
      <c r="N11" s="37">
        <f t="shared" si="0"/>
        <v>7299.5</v>
      </c>
      <c r="O11" s="37">
        <f t="shared" si="0"/>
        <v>7299.5</v>
      </c>
      <c r="P11" s="37">
        <f t="shared" si="0"/>
        <v>6231.9</v>
      </c>
      <c r="Q11" s="37">
        <f t="shared" si="0"/>
        <v>0</v>
      </c>
      <c r="R11" s="37">
        <f t="shared" si="0"/>
        <v>0</v>
      </c>
      <c r="S11" s="37">
        <f t="shared" si="0"/>
        <v>0</v>
      </c>
      <c r="T11" s="37">
        <f t="shared" si="0"/>
        <v>0</v>
      </c>
      <c r="U11" s="37">
        <f t="shared" si="0"/>
        <v>0</v>
      </c>
      <c r="V11" s="37">
        <f t="shared" si="0"/>
        <v>86</v>
      </c>
      <c r="W11" s="37">
        <f t="shared" si="0"/>
        <v>0</v>
      </c>
      <c r="X11" s="37">
        <f t="shared" si="0"/>
        <v>5306.7999999999993</v>
      </c>
      <c r="Y11" s="37">
        <f t="shared" si="0"/>
        <v>0</v>
      </c>
      <c r="Z11" s="37">
        <f t="shared" si="0"/>
        <v>6316.2</v>
      </c>
      <c r="AA11" s="37">
        <f t="shared" si="0"/>
        <v>0</v>
      </c>
      <c r="AB11" s="37">
        <f t="shared" si="0"/>
        <v>6232</v>
      </c>
      <c r="AC11" s="37">
        <f t="shared" si="0"/>
        <v>0</v>
      </c>
      <c r="AD11" s="37">
        <f t="shared" si="0"/>
        <v>6232</v>
      </c>
      <c r="AE11" s="37">
        <f t="shared" si="0"/>
        <v>0</v>
      </c>
      <c r="AF11" s="38"/>
      <c r="AG11" s="15"/>
    </row>
    <row r="12" spans="1:33" ht="18.75" x14ac:dyDescent="0.3">
      <c r="A12" s="20" t="s">
        <v>26</v>
      </c>
      <c r="B12" s="26">
        <f>H12+J12+L12+N12+P12+R12+T12+V12+X12+Z12+AB12+AD12</f>
        <v>0</v>
      </c>
      <c r="C12" s="26">
        <f>H12+J12+L12+N12+P12+R12+T12+V12+X12+Z12+AB12+AD12</f>
        <v>0</v>
      </c>
      <c r="D12" s="27">
        <f>D18+D24</f>
        <v>0</v>
      </c>
      <c r="E12" s="26">
        <f>I12+K12+M12+O12+Q12+S12+U12+W12+Y12+AA12+AC12+AE12</f>
        <v>0</v>
      </c>
      <c r="F12" s="90">
        <f>IFERROR(E12/B12*100,0)</f>
        <v>0</v>
      </c>
      <c r="G12" s="90">
        <f>IFERROR(E12/C12*100,0)</f>
        <v>0</v>
      </c>
      <c r="H12" s="21">
        <f t="shared" ref="H12:AE15" si="1">H18+H24</f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1">
        <f t="shared" si="1"/>
        <v>0</v>
      </c>
      <c r="M12" s="21">
        <f t="shared" si="1"/>
        <v>0</v>
      </c>
      <c r="N12" s="21">
        <f t="shared" si="1"/>
        <v>0</v>
      </c>
      <c r="O12" s="21">
        <f t="shared" si="1"/>
        <v>0</v>
      </c>
      <c r="P12" s="21">
        <f t="shared" si="1"/>
        <v>0</v>
      </c>
      <c r="Q12" s="21">
        <f t="shared" si="1"/>
        <v>0</v>
      </c>
      <c r="R12" s="21">
        <f t="shared" si="1"/>
        <v>0</v>
      </c>
      <c r="S12" s="21">
        <f t="shared" si="1"/>
        <v>0</v>
      </c>
      <c r="T12" s="21">
        <f t="shared" si="1"/>
        <v>0</v>
      </c>
      <c r="U12" s="21">
        <f t="shared" si="1"/>
        <v>0</v>
      </c>
      <c r="V12" s="21">
        <f t="shared" si="1"/>
        <v>0</v>
      </c>
      <c r="W12" s="21">
        <f t="shared" si="1"/>
        <v>0</v>
      </c>
      <c r="X12" s="21">
        <f t="shared" si="1"/>
        <v>0</v>
      </c>
      <c r="Y12" s="21">
        <f t="shared" si="1"/>
        <v>0</v>
      </c>
      <c r="Z12" s="21">
        <f t="shared" si="1"/>
        <v>0</v>
      </c>
      <c r="AA12" s="21">
        <f t="shared" si="1"/>
        <v>0</v>
      </c>
      <c r="AB12" s="21">
        <f t="shared" si="1"/>
        <v>0</v>
      </c>
      <c r="AC12" s="21">
        <f t="shared" si="1"/>
        <v>0</v>
      </c>
      <c r="AD12" s="21">
        <f t="shared" si="1"/>
        <v>0</v>
      </c>
      <c r="AE12" s="21">
        <f t="shared" si="1"/>
        <v>0</v>
      </c>
      <c r="AF12" s="38"/>
      <c r="AG12" s="15"/>
    </row>
    <row r="13" spans="1:33" ht="18.75" x14ac:dyDescent="0.3">
      <c r="A13" s="20" t="s">
        <v>27</v>
      </c>
      <c r="B13" s="26">
        <f>B19+B25</f>
        <v>56427.299999999996</v>
      </c>
      <c r="C13" s="27">
        <f>C19+C25</f>
        <v>26022.399999999998</v>
      </c>
      <c r="D13" s="27">
        <f>D19+D25</f>
        <v>25597.4</v>
      </c>
      <c r="E13" s="26">
        <f>I13+K13+M13+O13+Q13+S13+U13+W13+Y13+AA13+AC13+AE13</f>
        <v>25597.4</v>
      </c>
      <c r="F13" s="23">
        <f>E13/B13*100</f>
        <v>45.363503127032487</v>
      </c>
      <c r="G13" s="23">
        <f>E13/C13*100</f>
        <v>98.36679168716185</v>
      </c>
      <c r="H13" s="21">
        <f t="shared" si="1"/>
        <v>6231.9</v>
      </c>
      <c r="I13" s="21">
        <f t="shared" si="1"/>
        <v>4739.3999999999996</v>
      </c>
      <c r="J13" s="21">
        <f t="shared" si="1"/>
        <v>6245.9</v>
      </c>
      <c r="K13" s="21">
        <f>K19+K25</f>
        <v>6569</v>
      </c>
      <c r="L13" s="21">
        <f t="shared" si="1"/>
        <v>6245.0999999999995</v>
      </c>
      <c r="M13" s="21">
        <f>M19+M25</f>
        <v>6989.5</v>
      </c>
      <c r="N13" s="21">
        <f t="shared" si="1"/>
        <v>7299.5</v>
      </c>
      <c r="O13" s="21">
        <f t="shared" si="1"/>
        <v>7299.5</v>
      </c>
      <c r="P13" s="21">
        <f t="shared" si="1"/>
        <v>6231.9</v>
      </c>
      <c r="Q13" s="21">
        <f t="shared" si="1"/>
        <v>0</v>
      </c>
      <c r="R13" s="21">
        <f t="shared" si="1"/>
        <v>0</v>
      </c>
      <c r="S13" s="21">
        <f t="shared" si="1"/>
        <v>0</v>
      </c>
      <c r="T13" s="21">
        <f t="shared" si="1"/>
        <v>0</v>
      </c>
      <c r="U13" s="21">
        <f t="shared" si="1"/>
        <v>0</v>
      </c>
      <c r="V13" s="21">
        <f t="shared" si="1"/>
        <v>86</v>
      </c>
      <c r="W13" s="21">
        <f t="shared" si="1"/>
        <v>0</v>
      </c>
      <c r="X13" s="21">
        <f t="shared" si="1"/>
        <v>5306.7999999999993</v>
      </c>
      <c r="Y13" s="21">
        <f t="shared" si="1"/>
        <v>0</v>
      </c>
      <c r="Z13" s="21">
        <f t="shared" si="1"/>
        <v>6316.2</v>
      </c>
      <c r="AA13" s="21">
        <f t="shared" si="1"/>
        <v>0</v>
      </c>
      <c r="AB13" s="21">
        <f t="shared" si="1"/>
        <v>6232</v>
      </c>
      <c r="AC13" s="21">
        <f t="shared" si="1"/>
        <v>0</v>
      </c>
      <c r="AD13" s="21">
        <f t="shared" si="1"/>
        <v>6232</v>
      </c>
      <c r="AE13" s="21">
        <f t="shared" si="1"/>
        <v>0</v>
      </c>
      <c r="AF13" s="38"/>
      <c r="AG13" s="15"/>
    </row>
    <row r="14" spans="1:33" ht="18.75" x14ac:dyDescent="0.3">
      <c r="A14" s="20" t="s">
        <v>28</v>
      </c>
      <c r="B14" s="26">
        <f>H14+J14+L14+N14+P14+R14+T14+V14+X14+Z14+AB14+AD14</f>
        <v>0</v>
      </c>
      <c r="C14" s="26">
        <f>H14+J14+L14+N14+P14+R14+T14+V14+X14+Z14+AB14+AD14</f>
        <v>0</v>
      </c>
      <c r="D14" s="27">
        <f>D20+D26</f>
        <v>0</v>
      </c>
      <c r="E14" s="26">
        <f>I14+K14+M14+O14+Q14+S14+U14+W14+Y14+AA14+AC14+AE14</f>
        <v>0</v>
      </c>
      <c r="F14" s="90">
        <f>IFERROR(E14/B14*100,0)</f>
        <v>0</v>
      </c>
      <c r="G14" s="90">
        <f>IFERROR(E14/C14*100,0)</f>
        <v>0</v>
      </c>
      <c r="H14" s="21">
        <f t="shared" si="1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1">
        <f t="shared" si="1"/>
        <v>0</v>
      </c>
      <c r="M14" s="21">
        <f t="shared" si="1"/>
        <v>0</v>
      </c>
      <c r="N14" s="21">
        <f t="shared" si="1"/>
        <v>0</v>
      </c>
      <c r="O14" s="21">
        <f t="shared" si="1"/>
        <v>0</v>
      </c>
      <c r="P14" s="21">
        <f t="shared" si="1"/>
        <v>0</v>
      </c>
      <c r="Q14" s="21">
        <f t="shared" si="1"/>
        <v>0</v>
      </c>
      <c r="R14" s="21">
        <f t="shared" si="1"/>
        <v>0</v>
      </c>
      <c r="S14" s="21">
        <f t="shared" si="1"/>
        <v>0</v>
      </c>
      <c r="T14" s="21">
        <f t="shared" si="1"/>
        <v>0</v>
      </c>
      <c r="U14" s="21">
        <f t="shared" si="1"/>
        <v>0</v>
      </c>
      <c r="V14" s="21">
        <f t="shared" si="1"/>
        <v>0</v>
      </c>
      <c r="W14" s="21">
        <f t="shared" si="1"/>
        <v>0</v>
      </c>
      <c r="X14" s="21">
        <f t="shared" si="1"/>
        <v>0</v>
      </c>
      <c r="Y14" s="21">
        <f t="shared" si="1"/>
        <v>0</v>
      </c>
      <c r="Z14" s="21">
        <f t="shared" si="1"/>
        <v>0</v>
      </c>
      <c r="AA14" s="21">
        <f t="shared" si="1"/>
        <v>0</v>
      </c>
      <c r="AB14" s="21">
        <f t="shared" si="1"/>
        <v>0</v>
      </c>
      <c r="AC14" s="21">
        <f t="shared" si="1"/>
        <v>0</v>
      </c>
      <c r="AD14" s="21">
        <f t="shared" si="1"/>
        <v>0</v>
      </c>
      <c r="AE14" s="21">
        <f t="shared" si="1"/>
        <v>0</v>
      </c>
      <c r="AF14" s="38"/>
      <c r="AG14" s="15"/>
    </row>
    <row r="15" spans="1:33" ht="18.75" x14ac:dyDescent="0.3">
      <c r="A15" s="20" t="s">
        <v>29</v>
      </c>
      <c r="B15" s="26">
        <f>H15+J15+L15+N15+P15+R15+T15+V15+X15+Z15+AB15+AD15</f>
        <v>0</v>
      </c>
      <c r="C15" s="26">
        <f>H15+J15+L15+N15+P15+R15+T15+V15+X15+Z15+AB15+AD15</f>
        <v>0</v>
      </c>
      <c r="D15" s="27">
        <f>D21+D27</f>
        <v>0</v>
      </c>
      <c r="E15" s="26">
        <f>I15+K15+M15+O15+Q15+S15+U15+W15+Y15+AA15+AC15+AE15</f>
        <v>0</v>
      </c>
      <c r="F15" s="90">
        <f>IFERROR(E15/B15*100,0)</f>
        <v>0</v>
      </c>
      <c r="G15" s="90">
        <f>IFERROR(E15/C15*100,0)</f>
        <v>0</v>
      </c>
      <c r="H15" s="21">
        <f t="shared" si="1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1">
        <f t="shared" si="1"/>
        <v>0</v>
      </c>
      <c r="M15" s="21">
        <f t="shared" si="1"/>
        <v>0</v>
      </c>
      <c r="N15" s="21">
        <f t="shared" si="1"/>
        <v>0</v>
      </c>
      <c r="O15" s="21">
        <f t="shared" si="1"/>
        <v>0</v>
      </c>
      <c r="P15" s="21">
        <f t="shared" si="1"/>
        <v>0</v>
      </c>
      <c r="Q15" s="21">
        <f t="shared" si="1"/>
        <v>0</v>
      </c>
      <c r="R15" s="21">
        <f t="shared" si="1"/>
        <v>0</v>
      </c>
      <c r="S15" s="21">
        <f t="shared" si="1"/>
        <v>0</v>
      </c>
      <c r="T15" s="21">
        <f t="shared" si="1"/>
        <v>0</v>
      </c>
      <c r="U15" s="21">
        <f t="shared" si="1"/>
        <v>0</v>
      </c>
      <c r="V15" s="21">
        <f t="shared" si="1"/>
        <v>0</v>
      </c>
      <c r="W15" s="21">
        <f t="shared" si="1"/>
        <v>0</v>
      </c>
      <c r="X15" s="21">
        <f t="shared" si="1"/>
        <v>0</v>
      </c>
      <c r="Y15" s="21">
        <f t="shared" si="1"/>
        <v>0</v>
      </c>
      <c r="Z15" s="21">
        <f t="shared" si="1"/>
        <v>0</v>
      </c>
      <c r="AA15" s="21">
        <f t="shared" si="1"/>
        <v>0</v>
      </c>
      <c r="AB15" s="21">
        <f t="shared" si="1"/>
        <v>0</v>
      </c>
      <c r="AC15" s="21">
        <f t="shared" si="1"/>
        <v>0</v>
      </c>
      <c r="AD15" s="21">
        <f t="shared" si="1"/>
        <v>0</v>
      </c>
      <c r="AE15" s="21">
        <f t="shared" si="1"/>
        <v>0</v>
      </c>
      <c r="AF15" s="38"/>
      <c r="AG15" s="15"/>
    </row>
    <row r="16" spans="1:33" ht="18.75" x14ac:dyDescent="0.25">
      <c r="A16" s="114" t="s">
        <v>72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6"/>
      <c r="AF16" s="108" t="s">
        <v>45</v>
      </c>
      <c r="AG16" s="15"/>
    </row>
    <row r="17" spans="1:33" ht="18.75" x14ac:dyDescent="0.3">
      <c r="A17" s="17" t="s">
        <v>25</v>
      </c>
      <c r="B17" s="25">
        <f>H17+J17+L17+N17+P17+R17+T17+V17+X17+Z17+AB17+AD17</f>
        <v>340</v>
      </c>
      <c r="C17" s="18">
        <f>C18+C19+C20+C21</f>
        <v>169.7</v>
      </c>
      <c r="D17" s="18">
        <f>D18+D19+D20+D21</f>
        <v>169.7</v>
      </c>
      <c r="E17" s="18">
        <f>E18+E19+E20+E21</f>
        <v>169.7</v>
      </c>
      <c r="F17" s="24">
        <f>E17/B17*100</f>
        <v>49.911764705882348</v>
      </c>
      <c r="G17" s="24">
        <f>E17/C17*100</f>
        <v>100</v>
      </c>
      <c r="H17" s="13">
        <f>SUM(H18:H21)</f>
        <v>0</v>
      </c>
      <c r="I17" s="13">
        <f t="shared" ref="I17:AE17" si="2">SUM(I18:I21)</f>
        <v>0</v>
      </c>
      <c r="J17" s="13">
        <f t="shared" si="2"/>
        <v>14</v>
      </c>
      <c r="K17" s="13">
        <f t="shared" si="2"/>
        <v>14</v>
      </c>
      <c r="L17" s="13">
        <f t="shared" si="2"/>
        <v>13.2</v>
      </c>
      <c r="M17" s="13">
        <f t="shared" si="2"/>
        <v>13.2</v>
      </c>
      <c r="N17" s="13">
        <f t="shared" si="2"/>
        <v>142.5</v>
      </c>
      <c r="O17" s="13">
        <f t="shared" si="2"/>
        <v>142.5</v>
      </c>
      <c r="P17" s="13">
        <f t="shared" si="2"/>
        <v>0</v>
      </c>
      <c r="Q17" s="13">
        <f t="shared" si="2"/>
        <v>0</v>
      </c>
      <c r="R17" s="13">
        <f t="shared" si="2"/>
        <v>0</v>
      </c>
      <c r="S17" s="13">
        <f t="shared" si="2"/>
        <v>0</v>
      </c>
      <c r="T17" s="13">
        <f t="shared" si="2"/>
        <v>0</v>
      </c>
      <c r="U17" s="13">
        <f t="shared" si="2"/>
        <v>0</v>
      </c>
      <c r="V17" s="13">
        <f t="shared" si="2"/>
        <v>86</v>
      </c>
      <c r="W17" s="13">
        <f t="shared" si="2"/>
        <v>0</v>
      </c>
      <c r="X17" s="13">
        <f t="shared" si="2"/>
        <v>0</v>
      </c>
      <c r="Y17" s="13">
        <f t="shared" si="2"/>
        <v>0</v>
      </c>
      <c r="Z17" s="13">
        <f t="shared" si="2"/>
        <v>84.300000000000011</v>
      </c>
      <c r="AA17" s="13">
        <f t="shared" si="2"/>
        <v>0</v>
      </c>
      <c r="AB17" s="13">
        <f t="shared" si="2"/>
        <v>0</v>
      </c>
      <c r="AC17" s="13">
        <f t="shared" si="2"/>
        <v>0</v>
      </c>
      <c r="AD17" s="13">
        <f t="shared" si="2"/>
        <v>0</v>
      </c>
      <c r="AE17" s="13">
        <f t="shared" si="2"/>
        <v>0</v>
      </c>
      <c r="AF17" s="109"/>
      <c r="AG17" s="15">
        <f>C17-E17</f>
        <v>0</v>
      </c>
    </row>
    <row r="18" spans="1:33" ht="18.75" x14ac:dyDescent="0.3">
      <c r="A18" s="20" t="s">
        <v>26</v>
      </c>
      <c r="B18" s="26">
        <f>H18+J18+L18+N18+P18+R18+T18+V18+X18+Z18+AB18+AD18</f>
        <v>0</v>
      </c>
      <c r="C18" s="27">
        <f>H18</f>
        <v>0</v>
      </c>
      <c r="D18" s="27"/>
      <c r="E18" s="26">
        <f>I18+K18+M18+O18+Q18+S18+U18+W18+Y18+AA18+AC18+AE18</f>
        <v>0</v>
      </c>
      <c r="F18" s="90">
        <f>IFERROR(E18/B18*100,0)</f>
        <v>0</v>
      </c>
      <c r="G18" s="90">
        <f>IFERROR(E18/C18*100,0)</f>
        <v>0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09"/>
      <c r="AG18" s="15"/>
    </row>
    <row r="19" spans="1:33" ht="18.75" x14ac:dyDescent="0.3">
      <c r="A19" s="20" t="s">
        <v>27</v>
      </c>
      <c r="B19" s="26">
        <f>H19+J19+L19+N19+P19+R19+T19+V19+X19+Z19+AB19+AD19</f>
        <v>340</v>
      </c>
      <c r="C19" s="27">
        <f>H19+J19+L19+N19</f>
        <v>169.7</v>
      </c>
      <c r="D19" s="27">
        <f>E19</f>
        <v>169.7</v>
      </c>
      <c r="E19" s="26">
        <f>I19+K19+M19+O19+Q19+S19+U19+W19+Y19+AA19+AC19+AE19</f>
        <v>169.7</v>
      </c>
      <c r="F19" s="23">
        <f>E19/B19*100</f>
        <v>49.911764705882348</v>
      </c>
      <c r="G19" s="90">
        <f>IFERROR(E19/C19*100,0)</f>
        <v>100</v>
      </c>
      <c r="H19" s="21"/>
      <c r="I19" s="21"/>
      <c r="J19" s="21">
        <v>14</v>
      </c>
      <c r="K19" s="21">
        <v>14</v>
      </c>
      <c r="L19" s="21">
        <v>13.2</v>
      </c>
      <c r="M19" s="21">
        <v>13.2</v>
      </c>
      <c r="N19" s="21">
        <v>142.5</v>
      </c>
      <c r="O19" s="21">
        <v>142.5</v>
      </c>
      <c r="P19" s="21"/>
      <c r="Q19" s="21"/>
      <c r="R19" s="21"/>
      <c r="S19" s="21"/>
      <c r="T19" s="21"/>
      <c r="U19" s="21"/>
      <c r="V19" s="21">
        <v>86</v>
      </c>
      <c r="W19" s="21"/>
      <c r="X19" s="21"/>
      <c r="Y19" s="21"/>
      <c r="Z19" s="21">
        <f>240-13.2-142.5</f>
        <v>84.300000000000011</v>
      </c>
      <c r="AA19" s="21"/>
      <c r="AB19" s="21"/>
      <c r="AC19" s="21"/>
      <c r="AD19" s="21"/>
      <c r="AE19" s="21"/>
      <c r="AF19" s="109"/>
      <c r="AG19" s="15"/>
    </row>
    <row r="20" spans="1:33" ht="18.75" x14ac:dyDescent="0.3">
      <c r="A20" s="20" t="s">
        <v>28</v>
      </c>
      <c r="B20" s="26">
        <f>H20+J20+L20+N20+P20+R20+T20+V20+X20+Z20+AB20+AD20</f>
        <v>0</v>
      </c>
      <c r="C20" s="27">
        <f>H20</f>
        <v>0</v>
      </c>
      <c r="D20" s="27"/>
      <c r="E20" s="26">
        <f>I20+K20+M20+O20+Q20+S20+U20+W20+Y20+AA20+AC20+AE20</f>
        <v>0</v>
      </c>
      <c r="F20" s="90">
        <f>IFERROR(E20/B20*100,0)</f>
        <v>0</v>
      </c>
      <c r="G20" s="90">
        <f>IFERROR(E20/C20*100,0)</f>
        <v>0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09"/>
      <c r="AG20" s="15"/>
    </row>
    <row r="21" spans="1:33" ht="18.75" x14ac:dyDescent="0.3">
      <c r="A21" s="20" t="s">
        <v>29</v>
      </c>
      <c r="B21" s="26">
        <f>H21+J21+L21+N21+P21+R21+T21+V21+X21+Z21+AB21+AD21</f>
        <v>0</v>
      </c>
      <c r="C21" s="27">
        <f>H21</f>
        <v>0</v>
      </c>
      <c r="D21" s="27"/>
      <c r="E21" s="26">
        <f>I21+K21+M21+O21+Q21+S21+U21+W21+Y21+AA21+AC21+AE21</f>
        <v>0</v>
      </c>
      <c r="F21" s="90">
        <f>IFERROR(E21/B21*100,0)</f>
        <v>0</v>
      </c>
      <c r="G21" s="90">
        <f>IFERROR(E21/C21*100,0)</f>
        <v>0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10"/>
      <c r="AG21" s="15"/>
    </row>
    <row r="22" spans="1:33" ht="18.75" x14ac:dyDescent="0.25">
      <c r="A22" s="114" t="s">
        <v>73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6"/>
      <c r="AF22" s="108" t="s">
        <v>115</v>
      </c>
      <c r="AG22" s="15"/>
    </row>
    <row r="23" spans="1:33" ht="18.75" x14ac:dyDescent="0.3">
      <c r="A23" s="17" t="s">
        <v>25</v>
      </c>
      <c r="B23" s="25">
        <f>H23+J23+L23+N23+P23+R23+T23+V23+X23+Z23+AB23+AD23</f>
        <v>56087.299999999996</v>
      </c>
      <c r="C23" s="18">
        <f>C24+C25+C26+C27</f>
        <v>25852.699999999997</v>
      </c>
      <c r="D23" s="18">
        <f>D24+D25+D26+D27</f>
        <v>25427.7</v>
      </c>
      <c r="E23" s="18">
        <f>E24+E25+E26+E27</f>
        <v>25427.7</v>
      </c>
      <c r="F23" s="24">
        <f>E23/B23*100</f>
        <v>45.335931663674309</v>
      </c>
      <c r="G23" s="24">
        <f>E23/C23*100</f>
        <v>98.356071126033271</v>
      </c>
      <c r="H23" s="13">
        <f>SUM(H24:H27)</f>
        <v>6231.9</v>
      </c>
      <c r="I23" s="13">
        <f t="shared" ref="I23:AE23" si="3">SUM(I24:I27)</f>
        <v>4739.3999999999996</v>
      </c>
      <c r="J23" s="13">
        <f t="shared" si="3"/>
        <v>6231.9</v>
      </c>
      <c r="K23" s="13">
        <f t="shared" si="3"/>
        <v>6555</v>
      </c>
      <c r="L23" s="13">
        <f t="shared" si="3"/>
        <v>6231.9</v>
      </c>
      <c r="M23" s="13">
        <f t="shared" si="3"/>
        <v>6976.3</v>
      </c>
      <c r="N23" s="13">
        <f t="shared" si="3"/>
        <v>7157</v>
      </c>
      <c r="O23" s="13">
        <f t="shared" si="3"/>
        <v>7157</v>
      </c>
      <c r="P23" s="13">
        <f t="shared" si="3"/>
        <v>6231.9</v>
      </c>
      <c r="Q23" s="13">
        <f t="shared" si="3"/>
        <v>0</v>
      </c>
      <c r="R23" s="13">
        <f t="shared" si="3"/>
        <v>0</v>
      </c>
      <c r="S23" s="13">
        <f t="shared" si="3"/>
        <v>0</v>
      </c>
      <c r="T23" s="13">
        <f t="shared" si="3"/>
        <v>0</v>
      </c>
      <c r="U23" s="13">
        <f t="shared" si="3"/>
        <v>0</v>
      </c>
      <c r="V23" s="13">
        <f t="shared" si="3"/>
        <v>0</v>
      </c>
      <c r="W23" s="13">
        <f t="shared" si="3"/>
        <v>0</v>
      </c>
      <c r="X23" s="13">
        <f t="shared" si="3"/>
        <v>5306.7999999999993</v>
      </c>
      <c r="Y23" s="13">
        <f t="shared" si="3"/>
        <v>0</v>
      </c>
      <c r="Z23" s="13">
        <f t="shared" si="3"/>
        <v>6231.9</v>
      </c>
      <c r="AA23" s="13">
        <f t="shared" si="3"/>
        <v>0</v>
      </c>
      <c r="AB23" s="13">
        <f t="shared" si="3"/>
        <v>6232</v>
      </c>
      <c r="AC23" s="13">
        <f t="shared" si="3"/>
        <v>0</v>
      </c>
      <c r="AD23" s="13">
        <f t="shared" si="3"/>
        <v>6232</v>
      </c>
      <c r="AE23" s="13">
        <f t="shared" si="3"/>
        <v>0</v>
      </c>
      <c r="AF23" s="109"/>
      <c r="AG23" s="15"/>
    </row>
    <row r="24" spans="1:33" ht="18.75" x14ac:dyDescent="0.3">
      <c r="A24" s="20" t="s">
        <v>26</v>
      </c>
      <c r="B24" s="26">
        <f>H24+J24+L24+N24+P24+R24+T24+V24+X24+Z24+AB24+AD24</f>
        <v>0</v>
      </c>
      <c r="C24" s="27">
        <f>H24</f>
        <v>0</v>
      </c>
      <c r="D24" s="27"/>
      <c r="E24" s="26">
        <f>I24+K24+M24+O24+Q24+S24+U24+W24+Y24+AA24+AC24+AE24</f>
        <v>0</v>
      </c>
      <c r="F24" s="90">
        <f>IFERROR(E24/B24*100,0)</f>
        <v>0</v>
      </c>
      <c r="G24" s="90">
        <f>IFERROR(E24/C24*100,0)</f>
        <v>0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09"/>
      <c r="AG24" s="15"/>
    </row>
    <row r="25" spans="1:33" ht="18.75" x14ac:dyDescent="0.3">
      <c r="A25" s="20" t="s">
        <v>27</v>
      </c>
      <c r="B25" s="26">
        <f>H25+J25+L25+N25+P25+R25+T25+V25+X25+Z25+AB25+AD25</f>
        <v>56087.299999999996</v>
      </c>
      <c r="C25" s="27">
        <f>H25+J25+L25+N25</f>
        <v>25852.699999999997</v>
      </c>
      <c r="D25" s="27">
        <f>E25</f>
        <v>25427.7</v>
      </c>
      <c r="E25" s="26">
        <f>I25+K25+M25+O25+Q25+S25+U25+W25+Y25+AA25+AC25+AE25</f>
        <v>25427.7</v>
      </c>
      <c r="F25" s="23">
        <f>E25/B25*100</f>
        <v>45.335931663674309</v>
      </c>
      <c r="G25" s="23">
        <f>E25/C25*100</f>
        <v>98.356071126033271</v>
      </c>
      <c r="H25" s="13">
        <v>6231.9</v>
      </c>
      <c r="I25" s="13">
        <v>4739.3999999999996</v>
      </c>
      <c r="J25" s="13">
        <v>6231.9</v>
      </c>
      <c r="K25" s="13">
        <v>6555</v>
      </c>
      <c r="L25" s="13">
        <v>6231.9</v>
      </c>
      <c r="M25" s="13">
        <v>6976.3</v>
      </c>
      <c r="N25" s="13">
        <v>7157</v>
      </c>
      <c r="O25" s="13">
        <v>7157</v>
      </c>
      <c r="P25" s="13">
        <v>6231.9</v>
      </c>
      <c r="Q25" s="13"/>
      <c r="R25" s="13"/>
      <c r="S25" s="13"/>
      <c r="T25" s="13"/>
      <c r="U25" s="13"/>
      <c r="V25" s="13"/>
      <c r="W25" s="13"/>
      <c r="X25" s="13">
        <f>6231.9-925.1</f>
        <v>5306.7999999999993</v>
      </c>
      <c r="Y25" s="13"/>
      <c r="Z25" s="13">
        <v>6231.9</v>
      </c>
      <c r="AA25" s="13"/>
      <c r="AB25" s="13">
        <v>6232</v>
      </c>
      <c r="AC25" s="13"/>
      <c r="AD25" s="13">
        <v>6232</v>
      </c>
      <c r="AE25" s="13"/>
      <c r="AF25" s="109"/>
      <c r="AG25" s="15">
        <f>C25-E25</f>
        <v>424.99999999999636</v>
      </c>
    </row>
    <row r="26" spans="1:33" ht="18.75" x14ac:dyDescent="0.3">
      <c r="A26" s="20" t="s">
        <v>28</v>
      </c>
      <c r="B26" s="26">
        <f>H26+J26+L26+N26+P26+R26+T26+V26+X26+Z26+AB26+AD26</f>
        <v>0</v>
      </c>
      <c r="C26" s="27">
        <f>H26</f>
        <v>0</v>
      </c>
      <c r="D26" s="27"/>
      <c r="E26" s="26">
        <f>I26+K26+M26+O26+Q26+S26+U26+W26+Y26+AA26+AC26+AE26</f>
        <v>0</v>
      </c>
      <c r="F26" s="90">
        <f>IFERROR(E26/B26*100,0)</f>
        <v>0</v>
      </c>
      <c r="G26" s="90">
        <f>IFERROR(E26/C26*100,0)</f>
        <v>0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09"/>
      <c r="AG26" s="15"/>
    </row>
    <row r="27" spans="1:33" ht="18.75" x14ac:dyDescent="0.3">
      <c r="A27" s="20" t="s">
        <v>29</v>
      </c>
      <c r="B27" s="26">
        <f>H27+J27+L27+N27+P27+R27+T27+V27+X27+Z27+AB27+AD27</f>
        <v>0</v>
      </c>
      <c r="C27" s="27">
        <f>H27</f>
        <v>0</v>
      </c>
      <c r="D27" s="27"/>
      <c r="E27" s="26">
        <f>I27+K27+M27+O27+Q27+S27+U27+W27+Y27+AA27+AC27+AE27</f>
        <v>0</v>
      </c>
      <c r="F27" s="90">
        <f>IFERROR(E27/B27*100,0)</f>
        <v>0</v>
      </c>
      <c r="G27" s="90">
        <f>IFERROR(E27/C27*100,0)</f>
        <v>0</v>
      </c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10"/>
      <c r="AG27" s="15"/>
    </row>
    <row r="28" spans="1:33" ht="20.25" x14ac:dyDescent="0.25">
      <c r="A28" s="61" t="s">
        <v>51</v>
      </c>
      <c r="B28" s="62"/>
      <c r="C28" s="63"/>
      <c r="D28" s="63"/>
      <c r="E28" s="62"/>
      <c r="F28" s="64"/>
      <c r="G28" s="64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6"/>
      <c r="AF28" s="105"/>
      <c r="AG28" s="15"/>
    </row>
    <row r="29" spans="1:33" ht="20.25" x14ac:dyDescent="0.25">
      <c r="A29" s="111" t="s">
        <v>74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3"/>
      <c r="AF29" s="16"/>
      <c r="AG29" s="15"/>
    </row>
    <row r="30" spans="1:33" ht="18.75" x14ac:dyDescent="0.3">
      <c r="A30" s="17" t="s">
        <v>25</v>
      </c>
      <c r="B30" s="18">
        <f>H30+J30+L30+N30+P30+R30+T30+V30+X30+Z30+AB30+AD30</f>
        <v>2859.5</v>
      </c>
      <c r="C30" s="13">
        <f>SUM(C31:C34)</f>
        <v>544.29999999999995</v>
      </c>
      <c r="D30" s="13">
        <f>SUM(D31:D34)</f>
        <v>572.90000000000009</v>
      </c>
      <c r="E30" s="13">
        <f>SUM(E31:E34)</f>
        <v>572.90000000000009</v>
      </c>
      <c r="F30" s="24">
        <f>E30/B30*100</f>
        <v>20.034971148802242</v>
      </c>
      <c r="G30" s="24">
        <f>E30/C30*100</f>
        <v>105.25445526364139</v>
      </c>
      <c r="H30" s="13">
        <f>SUM(H31:H34)</f>
        <v>200</v>
      </c>
      <c r="I30" s="13">
        <f t="shared" ref="I30:AE30" si="4">SUM(I31:I34)</f>
        <v>173.4</v>
      </c>
      <c r="J30" s="13">
        <f t="shared" si="4"/>
        <v>24.5</v>
      </c>
      <c r="K30" s="13">
        <f t="shared" si="4"/>
        <v>79.7</v>
      </c>
      <c r="L30" s="13">
        <f>SUM(L31:L34)</f>
        <v>306.7</v>
      </c>
      <c r="M30" s="13">
        <f t="shared" si="4"/>
        <v>306.7</v>
      </c>
      <c r="N30" s="13">
        <f t="shared" si="4"/>
        <v>13.1</v>
      </c>
      <c r="O30" s="13">
        <f t="shared" si="4"/>
        <v>13.1</v>
      </c>
      <c r="P30" s="13">
        <f t="shared" si="4"/>
        <v>0</v>
      </c>
      <c r="Q30" s="13">
        <f t="shared" si="4"/>
        <v>0</v>
      </c>
      <c r="R30" s="13">
        <f t="shared" si="4"/>
        <v>31.9</v>
      </c>
      <c r="S30" s="13">
        <f t="shared" si="4"/>
        <v>0</v>
      </c>
      <c r="T30" s="13">
        <f t="shared" si="4"/>
        <v>0</v>
      </c>
      <c r="U30" s="13">
        <f t="shared" si="4"/>
        <v>0</v>
      </c>
      <c r="V30" s="13">
        <f t="shared" si="4"/>
        <v>0</v>
      </c>
      <c r="W30" s="13">
        <f t="shared" si="4"/>
        <v>0</v>
      </c>
      <c r="X30" s="13">
        <f t="shared" si="4"/>
        <v>0</v>
      </c>
      <c r="Y30" s="13">
        <f t="shared" si="4"/>
        <v>0</v>
      </c>
      <c r="Z30" s="13">
        <f t="shared" si="4"/>
        <v>0</v>
      </c>
      <c r="AA30" s="13">
        <f t="shared" si="4"/>
        <v>0</v>
      </c>
      <c r="AB30" s="13">
        <f t="shared" si="4"/>
        <v>0</v>
      </c>
      <c r="AC30" s="13">
        <f t="shared" si="4"/>
        <v>0</v>
      </c>
      <c r="AD30" s="13">
        <f t="shared" si="4"/>
        <v>2283.3000000000002</v>
      </c>
      <c r="AE30" s="13">
        <f t="shared" si="4"/>
        <v>0</v>
      </c>
      <c r="AF30" s="16"/>
      <c r="AG30" s="15"/>
    </row>
    <row r="31" spans="1:33" ht="18.75" x14ac:dyDescent="0.3">
      <c r="A31" s="20" t="s">
        <v>26</v>
      </c>
      <c r="B31" s="21">
        <f>B37+B43+B49</f>
        <v>0</v>
      </c>
      <c r="C31" s="21">
        <f t="shared" ref="C31:E31" si="5">C37+C43+C49</f>
        <v>0</v>
      </c>
      <c r="D31" s="21">
        <f t="shared" si="5"/>
        <v>0</v>
      </c>
      <c r="E31" s="21">
        <f t="shared" si="5"/>
        <v>0</v>
      </c>
      <c r="F31" s="91">
        <f>IFERROR(E31/B31*100,0)</f>
        <v>0</v>
      </c>
      <c r="G31" s="91">
        <f>IFERROR(E31/C31*100,0)</f>
        <v>0</v>
      </c>
      <c r="H31" s="21">
        <f t="shared" ref="H31:AE34" si="6">H37+H43+H49</f>
        <v>0</v>
      </c>
      <c r="I31" s="21">
        <f t="shared" si="6"/>
        <v>0</v>
      </c>
      <c r="J31" s="21">
        <f t="shared" si="6"/>
        <v>0</v>
      </c>
      <c r="K31" s="21">
        <f t="shared" si="6"/>
        <v>0</v>
      </c>
      <c r="L31" s="21">
        <f t="shared" si="6"/>
        <v>0</v>
      </c>
      <c r="M31" s="21">
        <f t="shared" si="6"/>
        <v>0</v>
      </c>
      <c r="N31" s="21">
        <f t="shared" si="6"/>
        <v>0</v>
      </c>
      <c r="O31" s="21">
        <f t="shared" si="6"/>
        <v>0</v>
      </c>
      <c r="P31" s="21">
        <f t="shared" si="6"/>
        <v>0</v>
      </c>
      <c r="Q31" s="21">
        <f t="shared" si="6"/>
        <v>0</v>
      </c>
      <c r="R31" s="21">
        <f t="shared" si="6"/>
        <v>0</v>
      </c>
      <c r="S31" s="21">
        <f t="shared" si="6"/>
        <v>0</v>
      </c>
      <c r="T31" s="21">
        <f t="shared" si="6"/>
        <v>0</v>
      </c>
      <c r="U31" s="21">
        <f t="shared" si="6"/>
        <v>0</v>
      </c>
      <c r="V31" s="21">
        <f t="shared" si="6"/>
        <v>0</v>
      </c>
      <c r="W31" s="21">
        <f t="shared" si="6"/>
        <v>0</v>
      </c>
      <c r="X31" s="21">
        <f t="shared" si="6"/>
        <v>0</v>
      </c>
      <c r="Y31" s="21">
        <f t="shared" si="6"/>
        <v>0</v>
      </c>
      <c r="Z31" s="21">
        <f t="shared" si="6"/>
        <v>0</v>
      </c>
      <c r="AA31" s="21">
        <f t="shared" si="6"/>
        <v>0</v>
      </c>
      <c r="AB31" s="21">
        <f t="shared" si="6"/>
        <v>0</v>
      </c>
      <c r="AC31" s="21">
        <f t="shared" si="6"/>
        <v>0</v>
      </c>
      <c r="AD31" s="21">
        <f t="shared" si="6"/>
        <v>0</v>
      </c>
      <c r="AE31" s="21">
        <f t="shared" si="6"/>
        <v>0</v>
      </c>
      <c r="AF31" s="16"/>
      <c r="AG31" s="15"/>
    </row>
    <row r="32" spans="1:33" ht="18.75" x14ac:dyDescent="0.3">
      <c r="A32" s="20" t="s">
        <v>27</v>
      </c>
      <c r="B32" s="21">
        <f t="shared" ref="B32:E34" si="7">B38+B44+B50</f>
        <v>2859.5</v>
      </c>
      <c r="C32" s="21">
        <f t="shared" si="7"/>
        <v>544.29999999999995</v>
      </c>
      <c r="D32" s="21">
        <f t="shared" si="7"/>
        <v>572.90000000000009</v>
      </c>
      <c r="E32" s="21">
        <f t="shared" si="7"/>
        <v>572.90000000000009</v>
      </c>
      <c r="F32" s="23">
        <f>E32/B32*100</f>
        <v>20.034971148802242</v>
      </c>
      <c r="G32" s="23">
        <f>E32/C32*100</f>
        <v>105.25445526364139</v>
      </c>
      <c r="H32" s="21">
        <f t="shared" si="6"/>
        <v>200</v>
      </c>
      <c r="I32" s="21">
        <f t="shared" si="6"/>
        <v>173.4</v>
      </c>
      <c r="J32" s="21">
        <f t="shared" si="6"/>
        <v>24.5</v>
      </c>
      <c r="K32" s="21">
        <f>K38+K44+K50</f>
        <v>79.7</v>
      </c>
      <c r="L32" s="21">
        <f t="shared" si="6"/>
        <v>306.7</v>
      </c>
      <c r="M32" s="21">
        <f>M38+M44+M50</f>
        <v>306.7</v>
      </c>
      <c r="N32" s="21">
        <f t="shared" si="6"/>
        <v>13.1</v>
      </c>
      <c r="O32" s="21">
        <f t="shared" si="6"/>
        <v>13.1</v>
      </c>
      <c r="P32" s="21">
        <f t="shared" si="6"/>
        <v>0</v>
      </c>
      <c r="Q32" s="21">
        <f t="shared" si="6"/>
        <v>0</v>
      </c>
      <c r="R32" s="21">
        <f t="shared" si="6"/>
        <v>31.9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0</v>
      </c>
      <c r="X32" s="21">
        <f t="shared" si="6"/>
        <v>0</v>
      </c>
      <c r="Y32" s="21">
        <f t="shared" si="6"/>
        <v>0</v>
      </c>
      <c r="Z32" s="21">
        <f t="shared" si="6"/>
        <v>0</v>
      </c>
      <c r="AA32" s="21">
        <f t="shared" si="6"/>
        <v>0</v>
      </c>
      <c r="AB32" s="21">
        <f t="shared" si="6"/>
        <v>0</v>
      </c>
      <c r="AC32" s="21">
        <f t="shared" si="6"/>
        <v>0</v>
      </c>
      <c r="AD32" s="21">
        <f t="shared" si="6"/>
        <v>2283.3000000000002</v>
      </c>
      <c r="AE32" s="21">
        <f t="shared" si="6"/>
        <v>0</v>
      </c>
      <c r="AF32" s="16"/>
      <c r="AG32" s="15"/>
    </row>
    <row r="33" spans="1:33" ht="18.75" x14ac:dyDescent="0.3">
      <c r="A33" s="20" t="s">
        <v>28</v>
      </c>
      <c r="B33" s="21">
        <f t="shared" si="7"/>
        <v>0</v>
      </c>
      <c r="C33" s="21">
        <f t="shared" si="7"/>
        <v>0</v>
      </c>
      <c r="D33" s="21">
        <f t="shared" si="7"/>
        <v>0</v>
      </c>
      <c r="E33" s="21">
        <f t="shared" si="7"/>
        <v>0</v>
      </c>
      <c r="F33" s="91">
        <f>IFERROR(E33/B33*100,0)</f>
        <v>0</v>
      </c>
      <c r="G33" s="91">
        <f>IFERROR(E33/C33*100,0)</f>
        <v>0</v>
      </c>
      <c r="H33" s="21">
        <f t="shared" si="6"/>
        <v>0</v>
      </c>
      <c r="I33" s="21">
        <f t="shared" si="6"/>
        <v>0</v>
      </c>
      <c r="J33" s="21">
        <f t="shared" si="6"/>
        <v>0</v>
      </c>
      <c r="K33" s="21">
        <f t="shared" si="6"/>
        <v>0</v>
      </c>
      <c r="L33" s="21">
        <f t="shared" si="6"/>
        <v>0</v>
      </c>
      <c r="M33" s="21">
        <f t="shared" si="6"/>
        <v>0</v>
      </c>
      <c r="N33" s="21">
        <f t="shared" si="6"/>
        <v>0</v>
      </c>
      <c r="O33" s="21">
        <f t="shared" si="6"/>
        <v>0</v>
      </c>
      <c r="P33" s="21">
        <f t="shared" si="6"/>
        <v>0</v>
      </c>
      <c r="Q33" s="21">
        <f t="shared" si="6"/>
        <v>0</v>
      </c>
      <c r="R33" s="21">
        <f t="shared" si="6"/>
        <v>0</v>
      </c>
      <c r="S33" s="21">
        <f t="shared" si="6"/>
        <v>0</v>
      </c>
      <c r="T33" s="21">
        <f t="shared" si="6"/>
        <v>0</v>
      </c>
      <c r="U33" s="21">
        <f t="shared" si="6"/>
        <v>0</v>
      </c>
      <c r="V33" s="21">
        <f t="shared" si="6"/>
        <v>0</v>
      </c>
      <c r="W33" s="21">
        <f t="shared" si="6"/>
        <v>0</v>
      </c>
      <c r="X33" s="21">
        <f t="shared" si="6"/>
        <v>0</v>
      </c>
      <c r="Y33" s="21">
        <f t="shared" si="6"/>
        <v>0</v>
      </c>
      <c r="Z33" s="21">
        <f t="shared" si="6"/>
        <v>0</v>
      </c>
      <c r="AA33" s="21">
        <f t="shared" si="6"/>
        <v>0</v>
      </c>
      <c r="AB33" s="21">
        <f t="shared" si="6"/>
        <v>0</v>
      </c>
      <c r="AC33" s="21">
        <f t="shared" si="6"/>
        <v>0</v>
      </c>
      <c r="AD33" s="21">
        <f t="shared" si="6"/>
        <v>0</v>
      </c>
      <c r="AE33" s="21">
        <f t="shared" si="6"/>
        <v>0</v>
      </c>
      <c r="AF33" s="16"/>
      <c r="AG33" s="15"/>
    </row>
    <row r="34" spans="1:33" ht="18.75" x14ac:dyDescent="0.3">
      <c r="A34" s="20" t="s">
        <v>29</v>
      </c>
      <c r="B34" s="21">
        <f t="shared" si="7"/>
        <v>0</v>
      </c>
      <c r="C34" s="21">
        <f t="shared" si="7"/>
        <v>0</v>
      </c>
      <c r="D34" s="21">
        <f t="shared" si="7"/>
        <v>0</v>
      </c>
      <c r="E34" s="21">
        <f t="shared" si="7"/>
        <v>0</v>
      </c>
      <c r="F34" s="91">
        <f>IFERROR(E34/B34*100,0)</f>
        <v>0</v>
      </c>
      <c r="G34" s="91">
        <f>IFERROR(E34/C34*100,0)</f>
        <v>0</v>
      </c>
      <c r="H34" s="21">
        <f t="shared" si="6"/>
        <v>0</v>
      </c>
      <c r="I34" s="21">
        <f t="shared" si="6"/>
        <v>0</v>
      </c>
      <c r="J34" s="21">
        <f t="shared" si="6"/>
        <v>0</v>
      </c>
      <c r="K34" s="21">
        <f t="shared" si="6"/>
        <v>0</v>
      </c>
      <c r="L34" s="21">
        <f t="shared" si="6"/>
        <v>0</v>
      </c>
      <c r="M34" s="21">
        <f t="shared" si="6"/>
        <v>0</v>
      </c>
      <c r="N34" s="21">
        <f t="shared" si="6"/>
        <v>0</v>
      </c>
      <c r="O34" s="21">
        <f t="shared" si="6"/>
        <v>0</v>
      </c>
      <c r="P34" s="21">
        <f t="shared" si="6"/>
        <v>0</v>
      </c>
      <c r="Q34" s="21">
        <f t="shared" si="6"/>
        <v>0</v>
      </c>
      <c r="R34" s="21">
        <f t="shared" si="6"/>
        <v>0</v>
      </c>
      <c r="S34" s="21">
        <f t="shared" si="6"/>
        <v>0</v>
      </c>
      <c r="T34" s="21">
        <f t="shared" si="6"/>
        <v>0</v>
      </c>
      <c r="U34" s="21">
        <f t="shared" si="6"/>
        <v>0</v>
      </c>
      <c r="V34" s="21">
        <f t="shared" si="6"/>
        <v>0</v>
      </c>
      <c r="W34" s="21">
        <f t="shared" si="6"/>
        <v>0</v>
      </c>
      <c r="X34" s="21">
        <f t="shared" si="6"/>
        <v>0</v>
      </c>
      <c r="Y34" s="21">
        <f t="shared" si="6"/>
        <v>0</v>
      </c>
      <c r="Z34" s="21">
        <f t="shared" si="6"/>
        <v>0</v>
      </c>
      <c r="AA34" s="21">
        <f t="shared" si="6"/>
        <v>0</v>
      </c>
      <c r="AB34" s="21">
        <f t="shared" si="6"/>
        <v>0</v>
      </c>
      <c r="AC34" s="21">
        <f t="shared" si="6"/>
        <v>0</v>
      </c>
      <c r="AD34" s="21">
        <f t="shared" si="6"/>
        <v>0</v>
      </c>
      <c r="AE34" s="21">
        <f t="shared" si="6"/>
        <v>0</v>
      </c>
      <c r="AF34" s="16"/>
      <c r="AG34" s="15"/>
    </row>
    <row r="35" spans="1:33" ht="18.75" x14ac:dyDescent="0.25">
      <c r="A35" s="114" t="s">
        <v>75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6"/>
      <c r="AF35" s="16"/>
      <c r="AG35" s="15"/>
    </row>
    <row r="36" spans="1:33" ht="18.75" x14ac:dyDescent="0.3">
      <c r="A36" s="17" t="s">
        <v>25</v>
      </c>
      <c r="B36" s="18">
        <f>H36+J36+L36+N36+P36+R36+T36+V36+X36+Z36+AB36+AD36</f>
        <v>2144.5</v>
      </c>
      <c r="C36" s="18">
        <f>SUM(C37:C40)</f>
        <v>279.3</v>
      </c>
      <c r="D36" s="18">
        <f>SUM(D37:D40)</f>
        <v>307.90000000000003</v>
      </c>
      <c r="E36" s="18">
        <f>SUM(E37:E40)</f>
        <v>307.90000000000003</v>
      </c>
      <c r="F36" s="24">
        <f>E36/B36*100</f>
        <v>14.357659128001869</v>
      </c>
      <c r="G36" s="24">
        <f>E36/C36*100</f>
        <v>110.23988542785537</v>
      </c>
      <c r="H36" s="25">
        <f>SUM(H37:H40)</f>
        <v>200</v>
      </c>
      <c r="I36" s="25">
        <f t="shared" ref="I36:AE36" si="8">SUM(I37:I40)</f>
        <v>173.4</v>
      </c>
      <c r="J36" s="25">
        <f t="shared" si="8"/>
        <v>24.5</v>
      </c>
      <c r="K36" s="25">
        <f t="shared" si="8"/>
        <v>79.7</v>
      </c>
      <c r="L36" s="25">
        <f t="shared" si="8"/>
        <v>41.7</v>
      </c>
      <c r="M36" s="25">
        <f t="shared" si="8"/>
        <v>41.7</v>
      </c>
      <c r="N36" s="25">
        <f t="shared" si="8"/>
        <v>13.1</v>
      </c>
      <c r="O36" s="25">
        <f t="shared" si="8"/>
        <v>13.1</v>
      </c>
      <c r="P36" s="25">
        <f t="shared" si="8"/>
        <v>0</v>
      </c>
      <c r="Q36" s="25">
        <f t="shared" si="8"/>
        <v>0</v>
      </c>
      <c r="R36" s="25">
        <f t="shared" si="8"/>
        <v>31.9</v>
      </c>
      <c r="S36" s="25">
        <f t="shared" si="8"/>
        <v>0</v>
      </c>
      <c r="T36" s="25">
        <f t="shared" si="8"/>
        <v>0</v>
      </c>
      <c r="U36" s="25">
        <f t="shared" si="8"/>
        <v>0</v>
      </c>
      <c r="V36" s="25">
        <f t="shared" si="8"/>
        <v>0</v>
      </c>
      <c r="W36" s="25">
        <f t="shared" si="8"/>
        <v>0</v>
      </c>
      <c r="X36" s="25">
        <f t="shared" si="8"/>
        <v>0</v>
      </c>
      <c r="Y36" s="25">
        <f t="shared" si="8"/>
        <v>0</v>
      </c>
      <c r="Z36" s="25">
        <f t="shared" si="8"/>
        <v>0</v>
      </c>
      <c r="AA36" s="25">
        <f t="shared" si="8"/>
        <v>0</v>
      </c>
      <c r="AB36" s="25">
        <f t="shared" si="8"/>
        <v>0</v>
      </c>
      <c r="AC36" s="25">
        <f t="shared" si="8"/>
        <v>0</v>
      </c>
      <c r="AD36" s="25">
        <f t="shared" si="8"/>
        <v>1833.3</v>
      </c>
      <c r="AE36" s="25">
        <f t="shared" si="8"/>
        <v>0</v>
      </c>
      <c r="AF36" s="16"/>
      <c r="AG36" s="15"/>
    </row>
    <row r="37" spans="1:33" ht="18.75" x14ac:dyDescent="0.3">
      <c r="A37" s="20" t="s">
        <v>26</v>
      </c>
      <c r="B37" s="26">
        <f>H37+J37+L37+N37+P37+R37+T37+AD37+V37+X37+Z37+AB37</f>
        <v>0</v>
      </c>
      <c r="C37" s="27">
        <f>H37</f>
        <v>0</v>
      </c>
      <c r="D37" s="27"/>
      <c r="E37" s="26">
        <f>I37+K37+M37+O37+Q37+S37+U37+W37+Y37+AA37+AC37+AE37</f>
        <v>0</v>
      </c>
      <c r="F37" s="91">
        <f>IFERROR(E37/B37*100,0)</f>
        <v>0</v>
      </c>
      <c r="G37" s="91">
        <f>IFERROR(E37/C37*100,0)</f>
        <v>0</v>
      </c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16"/>
      <c r="AG37" s="15"/>
    </row>
    <row r="38" spans="1:33" ht="56.25" x14ac:dyDescent="0.3">
      <c r="A38" s="20" t="s">
        <v>27</v>
      </c>
      <c r="B38" s="26">
        <f>H38+J38+L38+N38+P38+R38+T38+AD38+V38+X38+Z38+AB38</f>
        <v>2144.5</v>
      </c>
      <c r="C38" s="27">
        <f>H38+J38+L38+N38</f>
        <v>279.3</v>
      </c>
      <c r="D38" s="27">
        <f>E38</f>
        <v>307.90000000000003</v>
      </c>
      <c r="E38" s="26">
        <f>I38+K38+M38+O38+Q38+S38+U38+W38+Y38+AA38+AC38+AE38</f>
        <v>307.90000000000003</v>
      </c>
      <c r="F38" s="28">
        <f>E38/B38*100</f>
        <v>14.357659128001869</v>
      </c>
      <c r="G38" s="28">
        <f>E38/C38*100</f>
        <v>110.23988542785537</v>
      </c>
      <c r="H38" s="26">
        <v>200</v>
      </c>
      <c r="I38" s="26">
        <v>173.4</v>
      </c>
      <c r="J38" s="26">
        <v>24.5</v>
      </c>
      <c r="K38" s="26">
        <v>79.7</v>
      </c>
      <c r="L38" s="26">
        <v>41.7</v>
      </c>
      <c r="M38" s="26">
        <v>41.7</v>
      </c>
      <c r="N38" s="26">
        <v>13.1</v>
      </c>
      <c r="O38" s="25">
        <v>13.1</v>
      </c>
      <c r="P38" s="27"/>
      <c r="Q38" s="27"/>
      <c r="R38" s="27">
        <f>45-13.1</f>
        <v>31.9</v>
      </c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>
        <f>1875-41.7</f>
        <v>1833.3</v>
      </c>
      <c r="AE38" s="25"/>
      <c r="AF38" s="16" t="s">
        <v>111</v>
      </c>
      <c r="AG38" s="15">
        <f>C38-D38</f>
        <v>-28.600000000000023</v>
      </c>
    </row>
    <row r="39" spans="1:33" ht="18.75" x14ac:dyDescent="0.3">
      <c r="A39" s="20" t="s">
        <v>28</v>
      </c>
      <c r="B39" s="26">
        <f>H39+J39+L39+N39+P39+R39+T39+AD39+V39+X39+Z39+AB39</f>
        <v>0</v>
      </c>
      <c r="C39" s="27">
        <f>H39+J39+L39+N39+P39+R39+T39+V39+X39</f>
        <v>0</v>
      </c>
      <c r="D39" s="26">
        <f>E39</f>
        <v>0</v>
      </c>
      <c r="E39" s="26">
        <f>I39+K39+M39+O39+Q39+S39+U39+W39+Y39+AA39+AC39+AE39</f>
        <v>0</v>
      </c>
      <c r="F39" s="91">
        <f>IFERROR(E39/B39*100,0)</f>
        <v>0</v>
      </c>
      <c r="G39" s="91">
        <f>IFERROR(E39/C39*100,0)</f>
        <v>0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16"/>
      <c r="AG39" s="15"/>
    </row>
    <row r="40" spans="1:33" ht="18.75" x14ac:dyDescent="0.3">
      <c r="A40" s="20" t="s">
        <v>29</v>
      </c>
      <c r="B40" s="26">
        <f>H40+J40+L40+N40+P40+R40+T40+AD40+V40+X40+Z40+AB40</f>
        <v>0</v>
      </c>
      <c r="C40" s="27">
        <f>H40+J40+L40+N40+P40+R40+T40+V40+X40</f>
        <v>0</v>
      </c>
      <c r="D40" s="27">
        <f>E40</f>
        <v>0</v>
      </c>
      <c r="E40" s="26">
        <f>I40+K40+M40+O40+Q40+S40+U40+W40+Y40+AA40+AC40+AE40</f>
        <v>0</v>
      </c>
      <c r="F40" s="91">
        <f>IFERROR(E40/B40*100,0)</f>
        <v>0</v>
      </c>
      <c r="G40" s="91">
        <f>IFERROR(E40/C40*100,0)</f>
        <v>0</v>
      </c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16"/>
      <c r="AG40" s="15"/>
    </row>
    <row r="41" spans="1:33" ht="18.75" x14ac:dyDescent="0.25">
      <c r="A41" s="114" t="s">
        <v>76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6"/>
      <c r="AF41" s="108"/>
      <c r="AG41" s="15"/>
    </row>
    <row r="42" spans="1:33" ht="18.75" x14ac:dyDescent="0.3">
      <c r="A42" s="17" t="s">
        <v>25</v>
      </c>
      <c r="B42" s="18">
        <f>H42+J42+L42+N42+P42+R42+T42+V42+X42+Z42+AB42+AD42</f>
        <v>715</v>
      </c>
      <c r="C42" s="18">
        <f>SUM(C43:C46)</f>
        <v>265</v>
      </c>
      <c r="D42" s="18">
        <f>SUM(D43:D46)</f>
        <v>265</v>
      </c>
      <c r="E42" s="18">
        <f>SUM(E43:E46)</f>
        <v>265</v>
      </c>
      <c r="F42" s="92">
        <f>IFERROR(E42/B42*100,0)</f>
        <v>37.06293706293706</v>
      </c>
      <c r="G42" s="92">
        <f>IFERROR(E42/C42*100,0)</f>
        <v>100</v>
      </c>
      <c r="H42" s="13">
        <f>SUM(H43:H46)</f>
        <v>0</v>
      </c>
      <c r="I42" s="13">
        <f t="shared" ref="I42:AE42" si="9">SUM(I43:I46)</f>
        <v>0</v>
      </c>
      <c r="J42" s="13">
        <f t="shared" si="9"/>
        <v>0</v>
      </c>
      <c r="K42" s="13">
        <f t="shared" si="9"/>
        <v>0</v>
      </c>
      <c r="L42" s="13">
        <f t="shared" si="9"/>
        <v>265</v>
      </c>
      <c r="M42" s="13">
        <f t="shared" si="9"/>
        <v>265</v>
      </c>
      <c r="N42" s="13">
        <f t="shared" si="9"/>
        <v>0</v>
      </c>
      <c r="O42" s="13">
        <f t="shared" si="9"/>
        <v>0</v>
      </c>
      <c r="P42" s="13">
        <f t="shared" si="9"/>
        <v>0</v>
      </c>
      <c r="Q42" s="13">
        <f t="shared" si="9"/>
        <v>0</v>
      </c>
      <c r="R42" s="13">
        <f t="shared" si="9"/>
        <v>0</v>
      </c>
      <c r="S42" s="13">
        <f t="shared" si="9"/>
        <v>0</v>
      </c>
      <c r="T42" s="13">
        <f t="shared" si="9"/>
        <v>0</v>
      </c>
      <c r="U42" s="13">
        <f t="shared" si="9"/>
        <v>0</v>
      </c>
      <c r="V42" s="13">
        <f t="shared" si="9"/>
        <v>0</v>
      </c>
      <c r="W42" s="13">
        <f t="shared" si="9"/>
        <v>0</v>
      </c>
      <c r="X42" s="13">
        <f t="shared" si="9"/>
        <v>0</v>
      </c>
      <c r="Y42" s="13">
        <f t="shared" si="9"/>
        <v>0</v>
      </c>
      <c r="Z42" s="13">
        <f t="shared" si="9"/>
        <v>0</v>
      </c>
      <c r="AA42" s="13">
        <f t="shared" si="9"/>
        <v>0</v>
      </c>
      <c r="AB42" s="13">
        <f t="shared" si="9"/>
        <v>0</v>
      </c>
      <c r="AC42" s="13">
        <f t="shared" si="9"/>
        <v>0</v>
      </c>
      <c r="AD42" s="13">
        <f t="shared" si="9"/>
        <v>450</v>
      </c>
      <c r="AE42" s="13">
        <f t="shared" si="9"/>
        <v>0</v>
      </c>
      <c r="AF42" s="109"/>
      <c r="AG42" s="15"/>
    </row>
    <row r="43" spans="1:33" ht="18.75" x14ac:dyDescent="0.3">
      <c r="A43" s="20" t="s">
        <v>26</v>
      </c>
      <c r="B43" s="26">
        <f>H43+J43+L43+N43+P43+R43+T43+V43+X43+Z43+AB43+AD43</f>
        <v>0</v>
      </c>
      <c r="C43" s="27">
        <f>H43</f>
        <v>0</v>
      </c>
      <c r="D43" s="27"/>
      <c r="E43" s="26">
        <f>I43+K43+M43+O43+Q43+S43+U43+W43+Y43+AA43+AC43+AE43</f>
        <v>0</v>
      </c>
      <c r="F43" s="91">
        <f>IFERROR(E43/B43*100,0)</f>
        <v>0</v>
      </c>
      <c r="G43" s="91">
        <f>IFERROR(E43/C43*100,0)</f>
        <v>0</v>
      </c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09"/>
      <c r="AG43" s="15"/>
    </row>
    <row r="44" spans="1:33" ht="18.75" x14ac:dyDescent="0.3">
      <c r="A44" s="20" t="s">
        <v>27</v>
      </c>
      <c r="B44" s="26">
        <f>H44+J44+L44+N44+P44+R44+T44+V44+X44+Z44+AB44+AD44</f>
        <v>715</v>
      </c>
      <c r="C44" s="27">
        <f>H44+J44+L44+N44</f>
        <v>265</v>
      </c>
      <c r="D44" s="27">
        <f>E44</f>
        <v>265</v>
      </c>
      <c r="E44" s="26">
        <f>I44+K44+M44+O44+Q44+S44+U44+W44+Y44+AA44+AC44+AE44</f>
        <v>265</v>
      </c>
      <c r="F44" s="91">
        <f>IFERROR(E44/B44*100,0)</f>
        <v>37.06293706293706</v>
      </c>
      <c r="G44" s="91">
        <f>IFERROR(E44/C44*100,0)</f>
        <v>100</v>
      </c>
      <c r="H44" s="13"/>
      <c r="I44" s="13"/>
      <c r="J44" s="21"/>
      <c r="K44" s="21"/>
      <c r="L44" s="21">
        <v>265</v>
      </c>
      <c r="M44" s="21">
        <v>265</v>
      </c>
      <c r="N44" s="21"/>
      <c r="O44" s="21"/>
      <c r="P44" s="21"/>
      <c r="Q44" s="21"/>
      <c r="R44" s="21"/>
      <c r="S44" s="13"/>
      <c r="T44" s="13"/>
      <c r="U44" s="13"/>
      <c r="V44" s="13"/>
      <c r="W44" s="13"/>
      <c r="X44" s="13"/>
      <c r="Y44" s="13"/>
      <c r="Z44" s="13"/>
      <c r="AA44" s="13"/>
      <c r="AB44" s="21"/>
      <c r="AC44" s="13"/>
      <c r="AD44" s="13">
        <f>715-265</f>
        <v>450</v>
      </c>
      <c r="AE44" s="13"/>
      <c r="AF44" s="110"/>
      <c r="AG44" s="15">
        <f>C44-D44</f>
        <v>0</v>
      </c>
    </row>
    <row r="45" spans="1:33" ht="18.75" x14ac:dyDescent="0.3">
      <c r="A45" s="20" t="s">
        <v>28</v>
      </c>
      <c r="B45" s="26">
        <f>H45+J45+L45+N45+P45+R45+T45+V45+X45+Z45+AB45+AD45</f>
        <v>0</v>
      </c>
      <c r="C45" s="27">
        <f>H45</f>
        <v>0</v>
      </c>
      <c r="D45" s="27"/>
      <c r="E45" s="26">
        <f>I45+K45+M45+O45+Q45+S45+U45+W45+Y45+AA45+AC45+AE45</f>
        <v>0</v>
      </c>
      <c r="F45" s="91">
        <f>IFERROR(E45/B45*100,0)</f>
        <v>0</v>
      </c>
      <c r="G45" s="91">
        <f>IFERROR(E45/C45*100,0)</f>
        <v>0</v>
      </c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6"/>
      <c r="AG45" s="15"/>
    </row>
    <row r="46" spans="1:33" ht="18.75" x14ac:dyDescent="0.3">
      <c r="A46" s="20" t="s">
        <v>29</v>
      </c>
      <c r="B46" s="26">
        <f>H46+J46+L46+N46+P46+R46+T46+V46+X46+Z46+AB46+AD46</f>
        <v>0</v>
      </c>
      <c r="C46" s="27">
        <f>H46</f>
        <v>0</v>
      </c>
      <c r="D46" s="27"/>
      <c r="E46" s="26">
        <f>I46+K46+M46+O46+Q46+S46+U46+W46+Y46+AA46+AC46+AE46</f>
        <v>0</v>
      </c>
      <c r="F46" s="91">
        <f>IFERROR(E46/B46*100,0)</f>
        <v>0</v>
      </c>
      <c r="G46" s="91">
        <f>IFERROR(E46/C46*100,0)</f>
        <v>0</v>
      </c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6"/>
      <c r="AG46" s="15"/>
    </row>
    <row r="47" spans="1:33" ht="18.75" x14ac:dyDescent="0.25">
      <c r="A47" s="114" t="s">
        <v>77</v>
      </c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6"/>
      <c r="AF47" s="108"/>
      <c r="AG47" s="15"/>
    </row>
    <row r="48" spans="1:33" ht="18.75" x14ac:dyDescent="0.3">
      <c r="A48" s="17" t="s">
        <v>25</v>
      </c>
      <c r="B48" s="18">
        <f>H48+J48+L48+N48+P48+R48+T48+V48+X48+Z48+AB48+AD48</f>
        <v>0</v>
      </c>
      <c r="C48" s="18">
        <f>SUM(C49:C52)</f>
        <v>0</v>
      </c>
      <c r="D48" s="18">
        <f>SUM(D49:D52)</f>
        <v>0</v>
      </c>
      <c r="E48" s="18">
        <f>SUM(E49:E52)</f>
        <v>0</v>
      </c>
      <c r="F48" s="92">
        <f>IFERROR(E48/B48*100,0)</f>
        <v>0</v>
      </c>
      <c r="G48" s="92">
        <f>IFERROR(E48/C48*100,0)</f>
        <v>0</v>
      </c>
      <c r="H48" s="13">
        <f>SUM(H49:H52)</f>
        <v>0</v>
      </c>
      <c r="I48" s="13">
        <f t="shared" ref="I48:AE48" si="10">SUM(I49:I52)</f>
        <v>0</v>
      </c>
      <c r="J48" s="13">
        <f t="shared" si="10"/>
        <v>0</v>
      </c>
      <c r="K48" s="13">
        <f t="shared" si="10"/>
        <v>0</v>
      </c>
      <c r="L48" s="13">
        <f t="shared" si="10"/>
        <v>0</v>
      </c>
      <c r="M48" s="13">
        <f t="shared" si="10"/>
        <v>0</v>
      </c>
      <c r="N48" s="13">
        <f t="shared" si="10"/>
        <v>0</v>
      </c>
      <c r="O48" s="13">
        <f t="shared" si="10"/>
        <v>0</v>
      </c>
      <c r="P48" s="13">
        <f t="shared" si="10"/>
        <v>0</v>
      </c>
      <c r="Q48" s="13">
        <f t="shared" si="10"/>
        <v>0</v>
      </c>
      <c r="R48" s="13">
        <f t="shared" si="10"/>
        <v>0</v>
      </c>
      <c r="S48" s="13">
        <f t="shared" si="10"/>
        <v>0</v>
      </c>
      <c r="T48" s="13">
        <f t="shared" si="10"/>
        <v>0</v>
      </c>
      <c r="U48" s="13">
        <f t="shared" si="10"/>
        <v>0</v>
      </c>
      <c r="V48" s="13">
        <f t="shared" si="10"/>
        <v>0</v>
      </c>
      <c r="W48" s="13">
        <f t="shared" si="10"/>
        <v>0</v>
      </c>
      <c r="X48" s="13">
        <f t="shared" si="10"/>
        <v>0</v>
      </c>
      <c r="Y48" s="13">
        <f t="shared" si="10"/>
        <v>0</v>
      </c>
      <c r="Z48" s="13">
        <f t="shared" si="10"/>
        <v>0</v>
      </c>
      <c r="AA48" s="13">
        <f t="shared" si="10"/>
        <v>0</v>
      </c>
      <c r="AB48" s="13">
        <f t="shared" si="10"/>
        <v>0</v>
      </c>
      <c r="AC48" s="13">
        <f t="shared" si="10"/>
        <v>0</v>
      </c>
      <c r="AD48" s="13">
        <f t="shared" si="10"/>
        <v>0</v>
      </c>
      <c r="AE48" s="13">
        <f t="shared" si="10"/>
        <v>0</v>
      </c>
      <c r="AF48" s="109"/>
      <c r="AG48" s="15"/>
    </row>
    <row r="49" spans="1:33" ht="18.75" x14ac:dyDescent="0.3">
      <c r="A49" s="20" t="s">
        <v>26</v>
      </c>
      <c r="B49" s="26">
        <f>H49+J49+L49+N49+P49+R49+T49+V49+X49+Z49+AB49+AD49</f>
        <v>0</v>
      </c>
      <c r="C49" s="27">
        <f>H49</f>
        <v>0</v>
      </c>
      <c r="D49" s="27"/>
      <c r="E49" s="26">
        <f>I49+K49+M49+O49+Q49+S49+U49+W49+Y49+AA49+AC49+AE49</f>
        <v>0</v>
      </c>
      <c r="F49" s="91">
        <f>IFERROR(E49/B49*100,0)</f>
        <v>0</v>
      </c>
      <c r="G49" s="91">
        <f>IFERROR(E49/C49*100,0)</f>
        <v>0</v>
      </c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09"/>
      <c r="AG49" s="15"/>
    </row>
    <row r="50" spans="1:33" ht="18.75" x14ac:dyDescent="0.3">
      <c r="A50" s="20" t="s">
        <v>27</v>
      </c>
      <c r="B50" s="26">
        <f>H50+J50+L50+N50+P50+R50+T50+V50+X50+Z50+AB50+AD50</f>
        <v>0</v>
      </c>
      <c r="C50" s="27">
        <f>H50</f>
        <v>0</v>
      </c>
      <c r="D50" s="27"/>
      <c r="E50" s="26">
        <f>I50+K50+M50+O50+Q50+S50+U50+W50+Y50+AA50+AC50+AE50</f>
        <v>0</v>
      </c>
      <c r="F50" s="91">
        <f>IFERROR(E50/B50*100,0)</f>
        <v>0</v>
      </c>
      <c r="G50" s="91">
        <f>IFERROR(E50/C50*100,0)</f>
        <v>0</v>
      </c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21"/>
      <c r="AC50" s="13"/>
      <c r="AD50" s="13"/>
      <c r="AE50" s="13"/>
      <c r="AF50" s="110"/>
      <c r="AG50" s="15"/>
    </row>
    <row r="51" spans="1:33" ht="18.75" x14ac:dyDescent="0.3">
      <c r="A51" s="20" t="s">
        <v>28</v>
      </c>
      <c r="B51" s="26">
        <f>H51+J51+L51+N51+P51+R51+T51+V51+X51+Z51+AB51+AD51</f>
        <v>0</v>
      </c>
      <c r="C51" s="27">
        <f>H51</f>
        <v>0</v>
      </c>
      <c r="D51" s="27"/>
      <c r="E51" s="26">
        <f>I51+K51+M51+O51+Q51+S51+U51+W51+Y51+AA51+AC51+AE51</f>
        <v>0</v>
      </c>
      <c r="F51" s="91">
        <f>IFERROR(E51/B51*100,0)</f>
        <v>0</v>
      </c>
      <c r="G51" s="91">
        <f>IFERROR(E51/C51*100,0)</f>
        <v>0</v>
      </c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6"/>
      <c r="AG51" s="15"/>
    </row>
    <row r="52" spans="1:33" ht="18.75" x14ac:dyDescent="0.3">
      <c r="A52" s="20" t="s">
        <v>29</v>
      </c>
      <c r="B52" s="26">
        <f>H52+J52+L52+N52+P52+R52+T52+V52+X52+Z52+AB52+AD52</f>
        <v>0</v>
      </c>
      <c r="C52" s="27">
        <f>H52</f>
        <v>0</v>
      </c>
      <c r="D52" s="27"/>
      <c r="E52" s="26">
        <f>I52+K52+M52+O52+Q52+S52+U52+W52+Y52+AA52+AC52+AE52</f>
        <v>0</v>
      </c>
      <c r="F52" s="91">
        <f>IFERROR(E52/B52*100,0)</f>
        <v>0</v>
      </c>
      <c r="G52" s="91">
        <f>IFERROR(E52/C52*100,0)</f>
        <v>0</v>
      </c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6"/>
      <c r="AG52" s="15"/>
    </row>
    <row r="53" spans="1:33" ht="20.25" x14ac:dyDescent="0.25">
      <c r="A53" s="111" t="s">
        <v>78</v>
      </c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3"/>
      <c r="AF53" s="29"/>
      <c r="AG53" s="15"/>
    </row>
    <row r="54" spans="1:33" ht="18.75" x14ac:dyDescent="0.3">
      <c r="A54" s="17" t="s">
        <v>25</v>
      </c>
      <c r="B54" s="18">
        <f>H54+J54+L54+N54+P54+R54+T54+V54+X54+Z54+AB54+AD54</f>
        <v>92587.89999999998</v>
      </c>
      <c r="C54" s="25">
        <f>SUM(C55:C58)</f>
        <v>45541.2</v>
      </c>
      <c r="D54" s="25">
        <f>SUM(D55:D58)</f>
        <v>45692.600000000006</v>
      </c>
      <c r="E54" s="25">
        <f>SUM(E55:E58)</f>
        <v>45692.600000000006</v>
      </c>
      <c r="F54" s="92">
        <f>IFERROR(E54/B54*100,0)</f>
        <v>49.350509083800389</v>
      </c>
      <c r="G54" s="92">
        <f>IFERROR(E54/C54*100,0)</f>
        <v>100.3324462245176</v>
      </c>
      <c r="H54" s="13">
        <f>SUM(H55:H58)</f>
        <v>10512.4</v>
      </c>
      <c r="I54" s="13">
        <f t="shared" ref="I54:AE54" si="11">SUM(I55:I58)</f>
        <v>10512.4</v>
      </c>
      <c r="J54" s="13">
        <f t="shared" si="11"/>
        <v>10614.3</v>
      </c>
      <c r="K54" s="13">
        <f t="shared" si="11"/>
        <v>10765.7</v>
      </c>
      <c r="L54" s="13">
        <f t="shared" si="11"/>
        <v>8627.7000000000007</v>
      </c>
      <c r="M54" s="13">
        <f t="shared" si="11"/>
        <v>8627.7000000000007</v>
      </c>
      <c r="N54" s="13">
        <f t="shared" si="11"/>
        <v>15786.8</v>
      </c>
      <c r="O54" s="13">
        <f t="shared" si="11"/>
        <v>15786.8</v>
      </c>
      <c r="P54" s="13">
        <f t="shared" si="11"/>
        <v>8714.2000000000007</v>
      </c>
      <c r="Q54" s="13">
        <f t="shared" si="11"/>
        <v>0</v>
      </c>
      <c r="R54" s="13">
        <f t="shared" si="11"/>
        <v>7929.0999999999995</v>
      </c>
      <c r="S54" s="13">
        <f t="shared" si="11"/>
        <v>5480</v>
      </c>
      <c r="T54" s="13">
        <f t="shared" si="11"/>
        <v>4415.8</v>
      </c>
      <c r="U54" s="13">
        <f t="shared" si="11"/>
        <v>0</v>
      </c>
      <c r="V54" s="13">
        <f t="shared" si="11"/>
        <v>3026.2000000000003</v>
      </c>
      <c r="W54" s="13">
        <f t="shared" si="11"/>
        <v>0</v>
      </c>
      <c r="X54" s="13">
        <f t="shared" si="11"/>
        <v>3463.9</v>
      </c>
      <c r="Y54" s="13">
        <f t="shared" si="11"/>
        <v>0</v>
      </c>
      <c r="Z54" s="13">
        <f t="shared" si="11"/>
        <v>6636.5</v>
      </c>
      <c r="AA54" s="13">
        <f t="shared" si="11"/>
        <v>0</v>
      </c>
      <c r="AB54" s="13">
        <f t="shared" si="11"/>
        <v>6248.9</v>
      </c>
      <c r="AC54" s="13">
        <f t="shared" si="11"/>
        <v>0</v>
      </c>
      <c r="AD54" s="13">
        <f t="shared" si="11"/>
        <v>6612.1</v>
      </c>
      <c r="AE54" s="13">
        <f t="shared" si="11"/>
        <v>0</v>
      </c>
      <c r="AF54" s="29"/>
      <c r="AG54" s="15"/>
    </row>
    <row r="55" spans="1:33" ht="18.75" x14ac:dyDescent="0.3">
      <c r="A55" s="20" t="s">
        <v>26</v>
      </c>
      <c r="B55" s="26">
        <f t="shared" ref="B55:E58" si="12">B61</f>
        <v>328.8</v>
      </c>
      <c r="C55" s="26">
        <f t="shared" si="12"/>
        <v>328.8</v>
      </c>
      <c r="D55" s="26">
        <f t="shared" si="12"/>
        <v>328.8</v>
      </c>
      <c r="E55" s="26">
        <f t="shared" si="12"/>
        <v>328.8</v>
      </c>
      <c r="F55" s="91">
        <f>IFERROR(E55/B55*100,0)</f>
        <v>100</v>
      </c>
      <c r="G55" s="91">
        <f>IFERROR(E55/C55*100,0)</f>
        <v>100</v>
      </c>
      <c r="H55" s="26">
        <f>H61</f>
        <v>0</v>
      </c>
      <c r="I55" s="26">
        <f t="shared" ref="I55:AE58" si="13">I61</f>
        <v>0</v>
      </c>
      <c r="J55" s="26">
        <f t="shared" si="13"/>
        <v>0</v>
      </c>
      <c r="K55" s="26">
        <f t="shared" si="13"/>
        <v>0</v>
      </c>
      <c r="L55" s="26">
        <f t="shared" si="13"/>
        <v>0</v>
      </c>
      <c r="M55" s="26">
        <f t="shared" si="13"/>
        <v>0</v>
      </c>
      <c r="N55" s="26">
        <f t="shared" si="13"/>
        <v>328.8</v>
      </c>
      <c r="O55" s="26">
        <f t="shared" si="13"/>
        <v>328.8</v>
      </c>
      <c r="P55" s="26">
        <f t="shared" si="13"/>
        <v>0</v>
      </c>
      <c r="Q55" s="26">
        <f t="shared" si="13"/>
        <v>0</v>
      </c>
      <c r="R55" s="26">
        <f t="shared" si="13"/>
        <v>0</v>
      </c>
      <c r="S55" s="26">
        <f t="shared" si="13"/>
        <v>0</v>
      </c>
      <c r="T55" s="26">
        <f t="shared" si="13"/>
        <v>0</v>
      </c>
      <c r="U55" s="26">
        <f t="shared" si="13"/>
        <v>0</v>
      </c>
      <c r="V55" s="26">
        <f t="shared" si="13"/>
        <v>0</v>
      </c>
      <c r="W55" s="26">
        <f t="shared" si="13"/>
        <v>0</v>
      </c>
      <c r="X55" s="26">
        <f t="shared" si="13"/>
        <v>0</v>
      </c>
      <c r="Y55" s="26">
        <f t="shared" si="13"/>
        <v>0</v>
      </c>
      <c r="Z55" s="26">
        <f t="shared" si="13"/>
        <v>0</v>
      </c>
      <c r="AA55" s="26">
        <f t="shared" si="13"/>
        <v>0</v>
      </c>
      <c r="AB55" s="26">
        <f t="shared" si="13"/>
        <v>0</v>
      </c>
      <c r="AC55" s="26">
        <f t="shared" si="13"/>
        <v>0</v>
      </c>
      <c r="AD55" s="26">
        <f t="shared" si="13"/>
        <v>0</v>
      </c>
      <c r="AE55" s="26">
        <f t="shared" si="13"/>
        <v>0</v>
      </c>
      <c r="AF55" s="29"/>
      <c r="AG55" s="15"/>
    </row>
    <row r="56" spans="1:33" ht="18.75" x14ac:dyDescent="0.3">
      <c r="A56" s="20" t="s">
        <v>27</v>
      </c>
      <c r="B56" s="26">
        <f t="shared" si="12"/>
        <v>92259.099999999977</v>
      </c>
      <c r="C56" s="26">
        <f>C62</f>
        <v>45212.399999999994</v>
      </c>
      <c r="D56" s="26">
        <f>D62</f>
        <v>45363.8</v>
      </c>
      <c r="E56" s="26">
        <f t="shared" si="12"/>
        <v>45363.8</v>
      </c>
      <c r="F56" s="91">
        <f>IFERROR(E56/B56*100,0)</f>
        <v>49.170000574469093</v>
      </c>
      <c r="G56" s="91">
        <f>IFERROR(E56/C56*100,0)</f>
        <v>100.33486388689829</v>
      </c>
      <c r="H56" s="26">
        <f>H62</f>
        <v>10512.4</v>
      </c>
      <c r="I56" s="26">
        <f t="shared" si="13"/>
        <v>10512.4</v>
      </c>
      <c r="J56" s="26">
        <f t="shared" si="13"/>
        <v>10614.3</v>
      </c>
      <c r="K56" s="26">
        <f t="shared" si="13"/>
        <v>10765.7</v>
      </c>
      <c r="L56" s="26">
        <f t="shared" si="13"/>
        <v>8627.7000000000007</v>
      </c>
      <c r="M56" s="26">
        <f t="shared" si="13"/>
        <v>8627.7000000000007</v>
      </c>
      <c r="N56" s="26">
        <f t="shared" si="13"/>
        <v>15458</v>
      </c>
      <c r="O56" s="26">
        <f t="shared" si="13"/>
        <v>15458</v>
      </c>
      <c r="P56" s="26">
        <f t="shared" si="13"/>
        <v>8714.2000000000007</v>
      </c>
      <c r="Q56" s="26">
        <f t="shared" si="13"/>
        <v>0</v>
      </c>
      <c r="R56" s="26">
        <f t="shared" si="13"/>
        <v>7929.0999999999995</v>
      </c>
      <c r="S56" s="26">
        <v>5480</v>
      </c>
      <c r="T56" s="26">
        <f>T62</f>
        <v>4415.8</v>
      </c>
      <c r="U56" s="26">
        <f>U62</f>
        <v>0</v>
      </c>
      <c r="V56" s="26">
        <f>V62</f>
        <v>3026.2000000000003</v>
      </c>
      <c r="W56" s="26">
        <f>W62</f>
        <v>0</v>
      </c>
      <c r="X56" s="26">
        <f t="shared" si="13"/>
        <v>3463.9</v>
      </c>
      <c r="Y56" s="26">
        <f t="shared" si="13"/>
        <v>0</v>
      </c>
      <c r="Z56" s="26">
        <f t="shared" si="13"/>
        <v>6636.5</v>
      </c>
      <c r="AA56" s="26">
        <f t="shared" si="13"/>
        <v>0</v>
      </c>
      <c r="AB56" s="26">
        <f t="shared" si="13"/>
        <v>6248.9</v>
      </c>
      <c r="AC56" s="26">
        <f t="shared" si="13"/>
        <v>0</v>
      </c>
      <c r="AD56" s="26">
        <f>AD62</f>
        <v>6612.1</v>
      </c>
      <c r="AE56" s="26">
        <f t="shared" si="13"/>
        <v>0</v>
      </c>
      <c r="AF56" s="29"/>
      <c r="AG56" s="15"/>
    </row>
    <row r="57" spans="1:33" ht="18.75" x14ac:dyDescent="0.3">
      <c r="A57" s="20" t="s">
        <v>28</v>
      </c>
      <c r="B57" s="26">
        <f t="shared" si="12"/>
        <v>0</v>
      </c>
      <c r="C57" s="26">
        <f t="shared" si="12"/>
        <v>0</v>
      </c>
      <c r="D57" s="26">
        <f t="shared" si="12"/>
        <v>0</v>
      </c>
      <c r="E57" s="26">
        <f t="shared" si="12"/>
        <v>0</v>
      </c>
      <c r="F57" s="91">
        <f>IFERROR(E57/B57*100,0)</f>
        <v>0</v>
      </c>
      <c r="G57" s="91">
        <f>IFERROR(E57/C57*100,0)</f>
        <v>0</v>
      </c>
      <c r="H57" s="26">
        <f>H63</f>
        <v>0</v>
      </c>
      <c r="I57" s="26">
        <f t="shared" si="13"/>
        <v>0</v>
      </c>
      <c r="J57" s="26">
        <f t="shared" si="13"/>
        <v>0</v>
      </c>
      <c r="K57" s="26">
        <f t="shared" si="13"/>
        <v>0</v>
      </c>
      <c r="L57" s="26">
        <f t="shared" si="13"/>
        <v>0</v>
      </c>
      <c r="M57" s="26">
        <f t="shared" si="13"/>
        <v>0</v>
      </c>
      <c r="N57" s="26">
        <f t="shared" si="13"/>
        <v>0</v>
      </c>
      <c r="O57" s="26">
        <f t="shared" si="13"/>
        <v>0</v>
      </c>
      <c r="P57" s="26">
        <f t="shared" si="13"/>
        <v>0</v>
      </c>
      <c r="Q57" s="26">
        <f t="shared" si="13"/>
        <v>0</v>
      </c>
      <c r="R57" s="26">
        <f t="shared" si="13"/>
        <v>0</v>
      </c>
      <c r="S57" s="26">
        <f t="shared" si="13"/>
        <v>0</v>
      </c>
      <c r="T57" s="26">
        <f t="shared" si="13"/>
        <v>0</v>
      </c>
      <c r="U57" s="26">
        <f t="shared" si="13"/>
        <v>0</v>
      </c>
      <c r="V57" s="26">
        <f t="shared" si="13"/>
        <v>0</v>
      </c>
      <c r="W57" s="26">
        <f t="shared" si="13"/>
        <v>0</v>
      </c>
      <c r="X57" s="26">
        <f t="shared" si="13"/>
        <v>0</v>
      </c>
      <c r="Y57" s="26">
        <f t="shared" si="13"/>
        <v>0</v>
      </c>
      <c r="Z57" s="26">
        <f t="shared" si="13"/>
        <v>0</v>
      </c>
      <c r="AA57" s="26">
        <f t="shared" si="13"/>
        <v>0</v>
      </c>
      <c r="AB57" s="26">
        <f t="shared" si="13"/>
        <v>0</v>
      </c>
      <c r="AC57" s="26">
        <f t="shared" si="13"/>
        <v>0</v>
      </c>
      <c r="AD57" s="26">
        <f t="shared" si="13"/>
        <v>0</v>
      </c>
      <c r="AE57" s="26">
        <f t="shared" si="13"/>
        <v>0</v>
      </c>
      <c r="AF57" s="29"/>
      <c r="AG57" s="15"/>
    </row>
    <row r="58" spans="1:33" ht="18.75" x14ac:dyDescent="0.3">
      <c r="A58" s="20" t="s">
        <v>29</v>
      </c>
      <c r="B58" s="26">
        <f t="shared" si="12"/>
        <v>0</v>
      </c>
      <c r="C58" s="26">
        <f t="shared" si="12"/>
        <v>0</v>
      </c>
      <c r="D58" s="26">
        <f t="shared" si="12"/>
        <v>0</v>
      </c>
      <c r="E58" s="26">
        <f t="shared" si="12"/>
        <v>0</v>
      </c>
      <c r="F58" s="91">
        <f>IFERROR(E58/B58*100,0)</f>
        <v>0</v>
      </c>
      <c r="G58" s="91">
        <f>IFERROR(E58/C58*100,0)</f>
        <v>0</v>
      </c>
      <c r="H58" s="26">
        <f>H64</f>
        <v>0</v>
      </c>
      <c r="I58" s="26">
        <f t="shared" si="13"/>
        <v>0</v>
      </c>
      <c r="J58" s="26">
        <f t="shared" si="13"/>
        <v>0</v>
      </c>
      <c r="K58" s="26">
        <f t="shared" si="13"/>
        <v>0</v>
      </c>
      <c r="L58" s="26">
        <f t="shared" si="13"/>
        <v>0</v>
      </c>
      <c r="M58" s="26">
        <f t="shared" si="13"/>
        <v>0</v>
      </c>
      <c r="N58" s="26">
        <f t="shared" si="13"/>
        <v>0</v>
      </c>
      <c r="O58" s="26">
        <f t="shared" si="13"/>
        <v>0</v>
      </c>
      <c r="P58" s="26">
        <f t="shared" si="13"/>
        <v>0</v>
      </c>
      <c r="Q58" s="26">
        <f t="shared" si="13"/>
        <v>0</v>
      </c>
      <c r="R58" s="26">
        <f t="shared" si="13"/>
        <v>0</v>
      </c>
      <c r="S58" s="26">
        <f t="shared" si="13"/>
        <v>0</v>
      </c>
      <c r="T58" s="26">
        <f t="shared" si="13"/>
        <v>0</v>
      </c>
      <c r="U58" s="26">
        <f t="shared" si="13"/>
        <v>0</v>
      </c>
      <c r="V58" s="26">
        <f t="shared" si="13"/>
        <v>0</v>
      </c>
      <c r="W58" s="26">
        <f t="shared" si="13"/>
        <v>0</v>
      </c>
      <c r="X58" s="26">
        <f t="shared" si="13"/>
        <v>0</v>
      </c>
      <c r="Y58" s="26">
        <f t="shared" si="13"/>
        <v>0</v>
      </c>
      <c r="Z58" s="26">
        <f t="shared" si="13"/>
        <v>0</v>
      </c>
      <c r="AA58" s="26">
        <f t="shared" si="13"/>
        <v>0</v>
      </c>
      <c r="AB58" s="26">
        <f t="shared" si="13"/>
        <v>0</v>
      </c>
      <c r="AC58" s="26">
        <f t="shared" si="13"/>
        <v>0</v>
      </c>
      <c r="AD58" s="26">
        <f t="shared" si="13"/>
        <v>0</v>
      </c>
      <c r="AE58" s="26">
        <f t="shared" si="13"/>
        <v>0</v>
      </c>
      <c r="AF58" s="29"/>
      <c r="AG58" s="15"/>
    </row>
    <row r="59" spans="1:33" ht="18.75" x14ac:dyDescent="0.25">
      <c r="A59" s="114" t="s">
        <v>79</v>
      </c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6"/>
      <c r="AF59" s="108" t="s">
        <v>69</v>
      </c>
      <c r="AG59" s="15"/>
    </row>
    <row r="60" spans="1:33" ht="18.75" x14ac:dyDescent="0.3">
      <c r="A60" s="17" t="s">
        <v>25</v>
      </c>
      <c r="B60" s="18">
        <f>H60+J60+L60+N60+P60+R60+T60+V60+X60+Z60+AB60+AD60</f>
        <v>92587.89999999998</v>
      </c>
      <c r="C60" s="18">
        <f>SUM(C61:C64)</f>
        <v>45541.2</v>
      </c>
      <c r="D60" s="18">
        <f>SUM(D61:D64)</f>
        <v>45692.600000000006</v>
      </c>
      <c r="E60" s="18">
        <f>SUM(E61:E64)</f>
        <v>45692.600000000006</v>
      </c>
      <c r="F60" s="92">
        <f>IFERROR(E60/B60*100,0)</f>
        <v>49.350509083800389</v>
      </c>
      <c r="G60" s="92">
        <f>IFERROR(E60/C60*100,0)</f>
        <v>100.3324462245176</v>
      </c>
      <c r="H60" s="13">
        <f>SUM(H61:H64)</f>
        <v>10512.4</v>
      </c>
      <c r="I60" s="13">
        <f t="shared" ref="I60:AE60" si="14">SUM(I61:I64)</f>
        <v>10512.4</v>
      </c>
      <c r="J60" s="13">
        <f t="shared" si="14"/>
        <v>10614.3</v>
      </c>
      <c r="K60" s="13">
        <f t="shared" si="14"/>
        <v>10765.7</v>
      </c>
      <c r="L60" s="13">
        <f t="shared" si="14"/>
        <v>8627.7000000000007</v>
      </c>
      <c r="M60" s="13">
        <f t="shared" si="14"/>
        <v>8627.7000000000007</v>
      </c>
      <c r="N60" s="13">
        <f t="shared" si="14"/>
        <v>15786.8</v>
      </c>
      <c r="O60" s="13">
        <f t="shared" si="14"/>
        <v>15786.8</v>
      </c>
      <c r="P60" s="13">
        <f t="shared" si="14"/>
        <v>8714.2000000000007</v>
      </c>
      <c r="Q60" s="13">
        <f t="shared" si="14"/>
        <v>0</v>
      </c>
      <c r="R60" s="13">
        <f t="shared" si="14"/>
        <v>7929.0999999999995</v>
      </c>
      <c r="S60" s="13">
        <f t="shared" si="14"/>
        <v>0</v>
      </c>
      <c r="T60" s="13">
        <f t="shared" si="14"/>
        <v>4415.8</v>
      </c>
      <c r="U60" s="13">
        <f t="shared" si="14"/>
        <v>0</v>
      </c>
      <c r="V60" s="13">
        <f t="shared" si="14"/>
        <v>3026.2000000000003</v>
      </c>
      <c r="W60" s="13">
        <f t="shared" si="14"/>
        <v>0</v>
      </c>
      <c r="X60" s="13">
        <f t="shared" si="14"/>
        <v>3463.9</v>
      </c>
      <c r="Y60" s="13">
        <f t="shared" si="14"/>
        <v>0</v>
      </c>
      <c r="Z60" s="13">
        <f t="shared" si="14"/>
        <v>6636.5</v>
      </c>
      <c r="AA60" s="13">
        <f t="shared" si="14"/>
        <v>0</v>
      </c>
      <c r="AB60" s="13">
        <f t="shared" si="14"/>
        <v>6248.9</v>
      </c>
      <c r="AC60" s="13">
        <f t="shared" si="14"/>
        <v>0</v>
      </c>
      <c r="AD60" s="13">
        <f t="shared" si="14"/>
        <v>6612.1</v>
      </c>
      <c r="AE60" s="13">
        <f t="shared" si="14"/>
        <v>0</v>
      </c>
      <c r="AF60" s="109"/>
      <c r="AG60" s="15"/>
    </row>
    <row r="61" spans="1:33" ht="18.75" x14ac:dyDescent="0.3">
      <c r="A61" s="20" t="s">
        <v>26</v>
      </c>
      <c r="B61" s="26">
        <f>H61+J61+L61+N61+P61+R61+T61+V61+X61+Z61+AB61+AD61</f>
        <v>328.8</v>
      </c>
      <c r="C61" s="27">
        <f>H61+J61+L61+N61</f>
        <v>328.8</v>
      </c>
      <c r="D61" s="26">
        <f>E61</f>
        <v>328.8</v>
      </c>
      <c r="E61" s="26">
        <f>I61+K61+M61+O61+Q61+S61+U61+W61+Y61+AA61+AC61+AE61</f>
        <v>328.8</v>
      </c>
      <c r="F61" s="91">
        <f>IFERROR(E61/B61*100,0)</f>
        <v>100</v>
      </c>
      <c r="G61" s="91">
        <f>IFERROR(E61/C61*100,0)</f>
        <v>100</v>
      </c>
      <c r="H61" s="21"/>
      <c r="I61" s="21"/>
      <c r="J61" s="21"/>
      <c r="K61" s="21"/>
      <c r="L61" s="21"/>
      <c r="M61" s="21"/>
      <c r="N61" s="21">
        <v>328.8</v>
      </c>
      <c r="O61" s="21">
        <v>328.8</v>
      </c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109"/>
      <c r="AG61" s="15"/>
    </row>
    <row r="62" spans="1:33" ht="18.75" x14ac:dyDescent="0.3">
      <c r="A62" s="20" t="s">
        <v>27</v>
      </c>
      <c r="B62" s="26">
        <f>H62+J62+L62+N62+P62+R62+T62+V62+X62+Z62+AB62+AD62</f>
        <v>92259.099999999977</v>
      </c>
      <c r="C62" s="27">
        <f>H62+J62+L62+N62</f>
        <v>45212.399999999994</v>
      </c>
      <c r="D62" s="27">
        <f>E62</f>
        <v>45363.8</v>
      </c>
      <c r="E62" s="26">
        <f>I62+K62+M62+O62+Q62+S62+U62+W62+Y62+AA62+AC62+AE62</f>
        <v>45363.8</v>
      </c>
      <c r="F62" s="91">
        <f>IFERROR(E62/B62*100,0)</f>
        <v>49.170000574469093</v>
      </c>
      <c r="G62" s="91">
        <f>IFERROR(E62/C62*100,0)</f>
        <v>100.33486388689829</v>
      </c>
      <c r="H62" s="21">
        <v>10512.4</v>
      </c>
      <c r="I62" s="21">
        <v>10512.4</v>
      </c>
      <c r="J62" s="21">
        <v>10614.3</v>
      </c>
      <c r="K62" s="21">
        <v>10765.7</v>
      </c>
      <c r="L62" s="21">
        <v>8627.7000000000007</v>
      </c>
      <c r="M62" s="21">
        <v>8627.7000000000007</v>
      </c>
      <c r="N62" s="21">
        <v>15458</v>
      </c>
      <c r="O62" s="21">
        <v>15458</v>
      </c>
      <c r="P62" s="21">
        <v>8714.2000000000007</v>
      </c>
      <c r="Q62" s="21"/>
      <c r="R62" s="21">
        <f>8798.9-869.8</f>
        <v>7929.0999999999995</v>
      </c>
      <c r="S62" s="21"/>
      <c r="T62" s="21">
        <v>4415.8</v>
      </c>
      <c r="U62" s="21"/>
      <c r="V62" s="21">
        <f>3232.9-206.7</f>
        <v>3026.2000000000003</v>
      </c>
      <c r="W62" s="21"/>
      <c r="X62" s="21">
        <v>3463.9</v>
      </c>
      <c r="Y62" s="21"/>
      <c r="Z62" s="21">
        <v>6636.5</v>
      </c>
      <c r="AA62" s="21"/>
      <c r="AB62" s="21">
        <v>6248.9</v>
      </c>
      <c r="AC62" s="21"/>
      <c r="AD62" s="21">
        <f>5207.3+1404.8</f>
        <v>6612.1</v>
      </c>
      <c r="AE62" s="21"/>
      <c r="AF62" s="109"/>
      <c r="AG62" s="15">
        <f>C62-D62</f>
        <v>-151.40000000000873</v>
      </c>
    </row>
    <row r="63" spans="1:33" ht="18.75" x14ac:dyDescent="0.3">
      <c r="A63" s="20" t="s">
        <v>28</v>
      </c>
      <c r="B63" s="26">
        <f>H63+J63+L63+N63+P63+R63+T63+V63+X63+Z63+AB63+AD63</f>
        <v>0</v>
      </c>
      <c r="C63" s="27">
        <f>H63</f>
        <v>0</v>
      </c>
      <c r="D63" s="27"/>
      <c r="E63" s="26">
        <f>I63+K63+M63+O63+Q63+S63+U63+W63+Y63+AA63+AC63+AE63</f>
        <v>0</v>
      </c>
      <c r="F63" s="91">
        <f>IFERROR(E63/B63*100,0)</f>
        <v>0</v>
      </c>
      <c r="G63" s="91">
        <f>IFERROR(E63/C63*100,0)</f>
        <v>0</v>
      </c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09"/>
      <c r="AG63" s="15"/>
    </row>
    <row r="64" spans="1:33" ht="18.75" x14ac:dyDescent="0.3">
      <c r="A64" s="20" t="s">
        <v>29</v>
      </c>
      <c r="B64" s="26">
        <f>H64+J64+L64+N64+P64+R64+T64+V64+X64+Z64+AB64+AD64</f>
        <v>0</v>
      </c>
      <c r="C64" s="27">
        <f>H64</f>
        <v>0</v>
      </c>
      <c r="D64" s="27"/>
      <c r="E64" s="26">
        <f>I64+K64+M64+O64+Q64+S64+U64+W64+Y64+AA64+AC64+AE64</f>
        <v>0</v>
      </c>
      <c r="F64" s="91">
        <f>IFERROR(E64/B64*100,0)</f>
        <v>0</v>
      </c>
      <c r="G64" s="91">
        <f>IFERROR(E64/C64*100,0)</f>
        <v>0</v>
      </c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10"/>
      <c r="AG64" s="15"/>
    </row>
    <row r="65" spans="1:33" ht="20.25" x14ac:dyDescent="0.25">
      <c r="A65" s="111" t="s">
        <v>80</v>
      </c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3"/>
      <c r="AF65" s="109"/>
      <c r="AG65" s="15"/>
    </row>
    <row r="66" spans="1:33" ht="18.75" x14ac:dyDescent="0.3">
      <c r="A66" s="17" t="s">
        <v>25</v>
      </c>
      <c r="B66" s="25">
        <f>H66+J66+L66+N66+P66+R66+T66+V66+X66+Z66+AB66+AD66</f>
        <v>2531326.35</v>
      </c>
      <c r="C66" s="25">
        <f>SUM(C67:C70)</f>
        <v>805446.39999999991</v>
      </c>
      <c r="D66" s="25">
        <f>SUM(D67:D70)</f>
        <v>677710.60000000009</v>
      </c>
      <c r="E66" s="25">
        <f>SUM(E67:E70)</f>
        <v>677710.60000000009</v>
      </c>
      <c r="F66" s="92">
        <f>IFERROR(E66/B66*100,0)</f>
        <v>26.772944547430644</v>
      </c>
      <c r="G66" s="92">
        <f>IFERROR(E66/C66*100,0)</f>
        <v>84.140993118846907</v>
      </c>
      <c r="H66" s="13">
        <f>SUM(H67:H70)</f>
        <v>91356.3</v>
      </c>
      <c r="I66" s="13">
        <f t="shared" ref="I66:AE66" si="15">SUM(I67:I70)</f>
        <v>86178.1</v>
      </c>
      <c r="J66" s="13">
        <f t="shared" si="15"/>
        <v>237366.7</v>
      </c>
      <c r="K66" s="13">
        <f t="shared" si="15"/>
        <v>204646.40000000002</v>
      </c>
      <c r="L66" s="13">
        <f>SUM(L67:L70)</f>
        <v>231119.5</v>
      </c>
      <c r="M66" s="13">
        <f t="shared" si="15"/>
        <v>190470.8</v>
      </c>
      <c r="N66" s="13">
        <f>SUM(N67:N70)</f>
        <v>240783.69999999998</v>
      </c>
      <c r="O66" s="13">
        <f t="shared" si="15"/>
        <v>196415.3</v>
      </c>
      <c r="P66" s="13">
        <f t="shared" si="15"/>
        <v>389558.2</v>
      </c>
      <c r="Q66" s="13">
        <f t="shared" si="15"/>
        <v>0</v>
      </c>
      <c r="R66" s="13">
        <f t="shared" si="15"/>
        <v>212312.6</v>
      </c>
      <c r="S66" s="13">
        <f t="shared" si="15"/>
        <v>190268</v>
      </c>
      <c r="T66" s="13">
        <f t="shared" si="15"/>
        <v>162833.99999999997</v>
      </c>
      <c r="U66" s="13">
        <f t="shared" si="15"/>
        <v>0</v>
      </c>
      <c r="V66" s="13">
        <f t="shared" si="15"/>
        <v>107363.70000000001</v>
      </c>
      <c r="W66" s="13">
        <f t="shared" si="15"/>
        <v>0</v>
      </c>
      <c r="X66" s="13">
        <f t="shared" si="15"/>
        <v>156878.5</v>
      </c>
      <c r="Y66" s="13">
        <f t="shared" si="15"/>
        <v>0</v>
      </c>
      <c r="Z66" s="13">
        <f t="shared" si="15"/>
        <v>163743.79999999999</v>
      </c>
      <c r="AA66" s="13">
        <f t="shared" si="15"/>
        <v>0</v>
      </c>
      <c r="AB66" s="13">
        <f t="shared" si="15"/>
        <v>154447.19999999998</v>
      </c>
      <c r="AC66" s="13">
        <f t="shared" si="15"/>
        <v>0</v>
      </c>
      <c r="AD66" s="13">
        <f t="shared" si="15"/>
        <v>383562.15</v>
      </c>
      <c r="AE66" s="13">
        <f t="shared" si="15"/>
        <v>0</v>
      </c>
      <c r="AF66" s="109"/>
      <c r="AG66" s="15"/>
    </row>
    <row r="67" spans="1:33" ht="18.75" x14ac:dyDescent="0.3">
      <c r="A67" s="20" t="s">
        <v>26</v>
      </c>
      <c r="B67" s="26">
        <f t="shared" ref="B67:E68" si="16">B73+B79+B85</f>
        <v>2060718.6499999997</v>
      </c>
      <c r="C67" s="26">
        <f t="shared" si="16"/>
        <v>592660.09999999986</v>
      </c>
      <c r="D67" s="26">
        <f t="shared" si="16"/>
        <v>470789.30000000005</v>
      </c>
      <c r="E67" s="26">
        <f t="shared" si="16"/>
        <v>470789.30000000005</v>
      </c>
      <c r="F67" s="91">
        <f>IFERROR(E67/B67*100,0)</f>
        <v>22.845879518778563</v>
      </c>
      <c r="G67" s="91">
        <f>IFERROR(E67/C67*100,0)</f>
        <v>79.436645051691542</v>
      </c>
      <c r="H67" s="21">
        <f>H73+H79+H85</f>
        <v>31589.799999999988</v>
      </c>
      <c r="I67" s="21">
        <f t="shared" ref="I67:AE69" si="17">I73+I79+I85</f>
        <v>26659.7</v>
      </c>
      <c r="J67" s="21">
        <f>J73+J79+J85</f>
        <v>189197.9</v>
      </c>
      <c r="K67" s="21">
        <f t="shared" si="17"/>
        <v>156766.30000000002</v>
      </c>
      <c r="L67" s="21">
        <f t="shared" si="17"/>
        <v>175119.5</v>
      </c>
      <c r="M67" s="21">
        <f t="shared" si="17"/>
        <v>134479.29999999999</v>
      </c>
      <c r="N67" s="21">
        <f>N73+N79+N85</f>
        <v>196752.9</v>
      </c>
      <c r="O67" s="21">
        <f t="shared" si="17"/>
        <v>152884</v>
      </c>
      <c r="P67" s="21">
        <f t="shared" si="17"/>
        <v>341509.3</v>
      </c>
      <c r="Q67" s="21">
        <f t="shared" si="17"/>
        <v>0</v>
      </c>
      <c r="R67" s="21">
        <f t="shared" si="17"/>
        <v>170279</v>
      </c>
      <c r="S67" s="21">
        <v>156563</v>
      </c>
      <c r="T67" s="21">
        <f t="shared" si="17"/>
        <v>133216.4</v>
      </c>
      <c r="U67" s="21">
        <f t="shared" si="17"/>
        <v>0</v>
      </c>
      <c r="V67" s="21">
        <f t="shared" si="17"/>
        <v>87319.8</v>
      </c>
      <c r="W67" s="21">
        <f t="shared" si="17"/>
        <v>0</v>
      </c>
      <c r="X67" s="21">
        <f t="shared" si="17"/>
        <v>131869.9</v>
      </c>
      <c r="Y67" s="21">
        <f t="shared" si="17"/>
        <v>0</v>
      </c>
      <c r="Z67" s="21">
        <f t="shared" si="17"/>
        <v>134480.9</v>
      </c>
      <c r="AA67" s="21">
        <f t="shared" si="17"/>
        <v>0</v>
      </c>
      <c r="AB67" s="21">
        <f t="shared" si="17"/>
        <v>129842.9</v>
      </c>
      <c r="AC67" s="21">
        <f t="shared" si="17"/>
        <v>0</v>
      </c>
      <c r="AD67" s="21">
        <f t="shared" si="17"/>
        <v>339540.35000000003</v>
      </c>
      <c r="AE67" s="21">
        <f t="shared" si="17"/>
        <v>0</v>
      </c>
      <c r="AF67" s="109"/>
      <c r="AG67" s="15"/>
    </row>
    <row r="68" spans="1:33" ht="18.75" x14ac:dyDescent="0.3">
      <c r="A68" s="20" t="s">
        <v>27</v>
      </c>
      <c r="B68" s="26">
        <f t="shared" si="16"/>
        <v>407145.9</v>
      </c>
      <c r="C68" s="26">
        <f t="shared" si="16"/>
        <v>189033.9</v>
      </c>
      <c r="D68" s="26">
        <f t="shared" si="16"/>
        <v>189033.9</v>
      </c>
      <c r="E68" s="26">
        <f t="shared" si="16"/>
        <v>189033.9</v>
      </c>
      <c r="F68" s="91">
        <f>IFERROR(E68/B68*100,0)</f>
        <v>46.42903195144541</v>
      </c>
      <c r="G68" s="91">
        <f>IFERROR(E68/C68*100,0)</f>
        <v>100</v>
      </c>
      <c r="H68" s="21">
        <f>H74+H80+H86</f>
        <v>55250.3</v>
      </c>
      <c r="I68" s="21">
        <f t="shared" si="17"/>
        <v>55250.3</v>
      </c>
      <c r="J68" s="21">
        <f t="shared" si="17"/>
        <v>42410.6</v>
      </c>
      <c r="K68" s="21">
        <f t="shared" si="17"/>
        <v>42410.6</v>
      </c>
      <c r="L68" s="21">
        <f t="shared" si="17"/>
        <v>51857.599999999999</v>
      </c>
      <c r="M68" s="21">
        <f t="shared" si="17"/>
        <v>51857.599999999999</v>
      </c>
      <c r="N68" s="21">
        <f t="shared" si="17"/>
        <v>39515.4</v>
      </c>
      <c r="O68" s="21">
        <f t="shared" si="17"/>
        <v>39515.4</v>
      </c>
      <c r="P68" s="21">
        <f t="shared" si="17"/>
        <v>40251.4</v>
      </c>
      <c r="Q68" s="21">
        <f t="shared" si="17"/>
        <v>0</v>
      </c>
      <c r="R68" s="21">
        <f t="shared" si="17"/>
        <v>34776</v>
      </c>
      <c r="S68" s="21">
        <v>27840</v>
      </c>
      <c r="T68" s="21">
        <f t="shared" si="17"/>
        <v>29404.799999999999</v>
      </c>
      <c r="U68" s="21">
        <f t="shared" si="17"/>
        <v>0</v>
      </c>
      <c r="V68" s="21">
        <f t="shared" si="17"/>
        <v>19454.8</v>
      </c>
      <c r="W68" s="21">
        <f t="shared" si="17"/>
        <v>0</v>
      </c>
      <c r="X68" s="21">
        <f t="shared" si="17"/>
        <v>20876.2</v>
      </c>
      <c r="Y68" s="21">
        <f t="shared" si="17"/>
        <v>0</v>
      </c>
      <c r="Z68" s="21">
        <f t="shared" si="17"/>
        <v>24130.5</v>
      </c>
      <c r="AA68" s="21">
        <f t="shared" si="17"/>
        <v>0</v>
      </c>
      <c r="AB68" s="21">
        <f t="shared" si="17"/>
        <v>20479.900000000001</v>
      </c>
      <c r="AC68" s="21">
        <f t="shared" si="17"/>
        <v>0</v>
      </c>
      <c r="AD68" s="21">
        <f t="shared" si="17"/>
        <v>28738.399999999994</v>
      </c>
      <c r="AE68" s="21">
        <f t="shared" si="17"/>
        <v>0</v>
      </c>
      <c r="AF68" s="109"/>
      <c r="AG68" s="15"/>
    </row>
    <row r="69" spans="1:33" ht="18.75" x14ac:dyDescent="0.3">
      <c r="A69" s="20" t="s">
        <v>28</v>
      </c>
      <c r="B69" s="26">
        <f>H69+J69+L69+N69+P69+R69+T69+V69+X69+Z69+AB69+AD69</f>
        <v>49215.600000000006</v>
      </c>
      <c r="C69" s="26">
        <f>I69+K69+M69+O69+Q69+S69+U69+W69+Y69+AA69+AC69+AE69</f>
        <v>21783.3</v>
      </c>
      <c r="D69" s="27">
        <f>D75+D81+D87</f>
        <v>15918.3</v>
      </c>
      <c r="E69" s="27">
        <f>E75+E81+E87</f>
        <v>15918.3</v>
      </c>
      <c r="F69" s="91">
        <f>IFERROR(E69/B69*100,0)</f>
        <v>32.34401287396679</v>
      </c>
      <c r="G69" s="91">
        <f>IFERROR(E69/C69*100,0)</f>
        <v>73.075704783021848</v>
      </c>
      <c r="H69" s="21">
        <f>H75+H81+H87</f>
        <v>4162.6000000000004</v>
      </c>
      <c r="I69" s="21">
        <f t="shared" si="17"/>
        <v>3914.5</v>
      </c>
      <c r="J69" s="21">
        <f t="shared" si="17"/>
        <v>4142.6000000000004</v>
      </c>
      <c r="K69" s="21">
        <f t="shared" si="17"/>
        <v>3854</v>
      </c>
      <c r="L69" s="21">
        <f t="shared" si="17"/>
        <v>4142.3999999999996</v>
      </c>
      <c r="M69" s="21">
        <f t="shared" si="17"/>
        <v>4133.8999999999996</v>
      </c>
      <c r="N69" s="21">
        <f t="shared" si="17"/>
        <v>4515.3999999999996</v>
      </c>
      <c r="O69" s="21">
        <f t="shared" si="17"/>
        <v>4015.9</v>
      </c>
      <c r="P69" s="21">
        <f t="shared" si="17"/>
        <v>7797.5</v>
      </c>
      <c r="Q69" s="21">
        <f t="shared" si="17"/>
        <v>0</v>
      </c>
      <c r="R69" s="21">
        <f t="shared" si="17"/>
        <v>7257.6</v>
      </c>
      <c r="S69" s="21">
        <v>5865</v>
      </c>
      <c r="T69" s="21">
        <f t="shared" si="17"/>
        <v>212.8</v>
      </c>
      <c r="U69" s="21">
        <f t="shared" si="17"/>
        <v>0</v>
      </c>
      <c r="V69" s="21">
        <f t="shared" si="17"/>
        <v>589.1</v>
      </c>
      <c r="W69" s="21">
        <f t="shared" si="17"/>
        <v>0</v>
      </c>
      <c r="X69" s="21">
        <f t="shared" si="17"/>
        <v>4132.3999999999996</v>
      </c>
      <c r="Y69" s="21">
        <f t="shared" si="17"/>
        <v>0</v>
      </c>
      <c r="Z69" s="21">
        <f t="shared" si="17"/>
        <v>4132.3999999999996</v>
      </c>
      <c r="AA69" s="21">
        <f t="shared" si="17"/>
        <v>0</v>
      </c>
      <c r="AB69" s="21">
        <f t="shared" si="17"/>
        <v>4124.3999999999996</v>
      </c>
      <c r="AC69" s="21">
        <f t="shared" si="17"/>
        <v>0</v>
      </c>
      <c r="AD69" s="21">
        <f t="shared" si="17"/>
        <v>4006.4</v>
      </c>
      <c r="AE69" s="21">
        <f t="shared" si="17"/>
        <v>0</v>
      </c>
      <c r="AF69" s="109"/>
      <c r="AG69" s="15"/>
    </row>
    <row r="70" spans="1:33" ht="18.75" x14ac:dyDescent="0.3">
      <c r="A70" s="20" t="s">
        <v>29</v>
      </c>
      <c r="B70" s="26">
        <f>H70+J70+L70+N70+P70+R70+T70+V70+X70+Z70+AB70+AD70</f>
        <v>14246.2</v>
      </c>
      <c r="C70" s="26">
        <f>I70+K70+M70+O70+Q70+S70+U70+W70+Y70+AA70+AC70+AE70</f>
        <v>1969.1</v>
      </c>
      <c r="D70" s="27">
        <f>D76+D82+D88</f>
        <v>1969.1</v>
      </c>
      <c r="E70" s="26">
        <f>I70+K70+M70+O70+Q70+S70+U70+W70+Y70+AA70+AC70+AE70</f>
        <v>1969.1</v>
      </c>
      <c r="F70" s="91">
        <f>IFERROR(E70/B70*100,0)</f>
        <v>13.821931462425066</v>
      </c>
      <c r="G70" s="91">
        <f>IFERROR(E70/C70*100,0)</f>
        <v>100</v>
      </c>
      <c r="H70" s="21">
        <f>H76+H82+H88</f>
        <v>353.6</v>
      </c>
      <c r="I70" s="21">
        <f t="shared" ref="I70:AE70" si="18">I76</f>
        <v>353.6</v>
      </c>
      <c r="J70" s="21">
        <f t="shared" si="18"/>
        <v>1615.6</v>
      </c>
      <c r="K70" s="21">
        <f t="shared" si="18"/>
        <v>1615.5</v>
      </c>
      <c r="L70" s="21">
        <f t="shared" si="18"/>
        <v>0</v>
      </c>
      <c r="M70" s="21">
        <f t="shared" si="18"/>
        <v>0</v>
      </c>
      <c r="N70" s="21">
        <f t="shared" si="18"/>
        <v>0</v>
      </c>
      <c r="O70" s="21">
        <f t="shared" si="18"/>
        <v>0</v>
      </c>
      <c r="P70" s="21">
        <f t="shared" si="18"/>
        <v>0</v>
      </c>
      <c r="Q70" s="21">
        <f t="shared" si="18"/>
        <v>0</v>
      </c>
      <c r="R70" s="21">
        <f t="shared" si="18"/>
        <v>0</v>
      </c>
      <c r="S70" s="21">
        <f t="shared" si="18"/>
        <v>0</v>
      </c>
      <c r="T70" s="21">
        <f t="shared" si="18"/>
        <v>0</v>
      </c>
      <c r="U70" s="21">
        <f t="shared" si="18"/>
        <v>0</v>
      </c>
      <c r="V70" s="21">
        <f t="shared" si="18"/>
        <v>0</v>
      </c>
      <c r="W70" s="21">
        <f t="shared" si="18"/>
        <v>0</v>
      </c>
      <c r="X70" s="21">
        <f t="shared" si="18"/>
        <v>0</v>
      </c>
      <c r="Y70" s="21">
        <f t="shared" si="18"/>
        <v>0</v>
      </c>
      <c r="Z70" s="21">
        <f t="shared" si="18"/>
        <v>1000</v>
      </c>
      <c r="AA70" s="21">
        <f t="shared" si="18"/>
        <v>0</v>
      </c>
      <c r="AB70" s="21">
        <f t="shared" si="18"/>
        <v>0</v>
      </c>
      <c r="AC70" s="21">
        <f t="shared" si="18"/>
        <v>0</v>
      </c>
      <c r="AD70" s="21">
        <f t="shared" si="18"/>
        <v>11277</v>
      </c>
      <c r="AE70" s="21">
        <f t="shared" si="18"/>
        <v>0</v>
      </c>
      <c r="AF70" s="109"/>
      <c r="AG70" s="30"/>
    </row>
    <row r="71" spans="1:33" ht="18.75" x14ac:dyDescent="0.25">
      <c r="A71" s="114" t="s">
        <v>81</v>
      </c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6"/>
      <c r="AF71" s="109"/>
      <c r="AG71" s="15"/>
    </row>
    <row r="72" spans="1:33" ht="56.25" x14ac:dyDescent="0.3">
      <c r="A72" s="17" t="s">
        <v>25</v>
      </c>
      <c r="B72" s="25">
        <f>H72+J72+L72+N72+P72+R72+T72+V72+X72+Z72+AB72+AD72</f>
        <v>2462815.75</v>
      </c>
      <c r="C72" s="18">
        <f>SUM(C73:C76)</f>
        <v>793636.49999999988</v>
      </c>
      <c r="D72" s="18">
        <f>SUM(D73:D76)</f>
        <v>670728.9</v>
      </c>
      <c r="E72" s="18">
        <f>SUM(E73:E76)</f>
        <v>670728.9</v>
      </c>
      <c r="F72" s="92">
        <f>IFERROR(E72/B72*100,0)</f>
        <v>27.234229763229344</v>
      </c>
      <c r="G72" s="92">
        <f>IFERROR(E72/C72*100,0)</f>
        <v>84.513363485676393</v>
      </c>
      <c r="H72" s="13">
        <f>SUM(H73:H76)</f>
        <v>91356.3</v>
      </c>
      <c r="I72" s="13">
        <f t="shared" ref="I72:AE72" si="19">SUM(I73:I76)</f>
        <v>86178.1</v>
      </c>
      <c r="J72" s="13">
        <f>SUM(J73:J76)</f>
        <v>235097.1</v>
      </c>
      <c r="K72" s="13">
        <f>SUM(K73:K76)</f>
        <v>202384.80000000002</v>
      </c>
      <c r="L72" s="13">
        <f>SUM(L73:L76)</f>
        <v>228817.1</v>
      </c>
      <c r="M72" s="13">
        <f>SUM(M73:M76)</f>
        <v>188176.4</v>
      </c>
      <c r="N72" s="13">
        <f t="shared" si="19"/>
        <v>238365.99999999997</v>
      </c>
      <c r="O72" s="13">
        <f t="shared" si="19"/>
        <v>193989.59999999998</v>
      </c>
      <c r="P72" s="13">
        <f t="shared" si="19"/>
        <v>389138.2</v>
      </c>
      <c r="Q72" s="13">
        <f t="shared" si="19"/>
        <v>0</v>
      </c>
      <c r="R72" s="13">
        <f t="shared" si="19"/>
        <v>211892.6</v>
      </c>
      <c r="S72" s="13">
        <f t="shared" si="19"/>
        <v>0</v>
      </c>
      <c r="T72" s="13">
        <f t="shared" si="19"/>
        <v>162413.99999999997</v>
      </c>
      <c r="U72" s="13">
        <f t="shared" si="19"/>
        <v>0</v>
      </c>
      <c r="V72" s="13">
        <f t="shared" si="19"/>
        <v>106943.70000000001</v>
      </c>
      <c r="W72" s="13">
        <f t="shared" si="19"/>
        <v>0</v>
      </c>
      <c r="X72" s="13">
        <f t="shared" si="19"/>
        <v>156458.5</v>
      </c>
      <c r="Y72" s="13">
        <f t="shared" si="19"/>
        <v>0</v>
      </c>
      <c r="Z72" s="13">
        <f t="shared" si="19"/>
        <v>163323.79999999999</v>
      </c>
      <c r="AA72" s="13">
        <f t="shared" si="19"/>
        <v>0</v>
      </c>
      <c r="AB72" s="13">
        <f t="shared" si="19"/>
        <v>154027.19999999998</v>
      </c>
      <c r="AC72" s="13">
        <f t="shared" si="19"/>
        <v>0</v>
      </c>
      <c r="AD72" s="13">
        <f t="shared" si="19"/>
        <v>324981.25</v>
      </c>
      <c r="AE72" s="13">
        <f t="shared" si="19"/>
        <v>0</v>
      </c>
      <c r="AF72" s="16" t="s">
        <v>112</v>
      </c>
      <c r="AG72" s="15">
        <f>C72-E72</f>
        <v>122907.59999999986</v>
      </c>
    </row>
    <row r="73" spans="1:33" ht="18.75" x14ac:dyDescent="0.3">
      <c r="A73" s="20" t="s">
        <v>26</v>
      </c>
      <c r="B73" s="26">
        <f>H73+J73+L73+N73+P73+R73+T73+V73+X73+Z73+AB73+AD73</f>
        <v>1992208.0499999996</v>
      </c>
      <c r="C73" s="27">
        <f>H73+J73+L73+N73</f>
        <v>585670.39999999991</v>
      </c>
      <c r="D73" s="27">
        <f>E73</f>
        <v>463807.60000000003</v>
      </c>
      <c r="E73" s="26">
        <f>I73+K73+M73+O73+Q73+S73+U73+W73+Y73+AA73+AC73+AE73</f>
        <v>463807.60000000003</v>
      </c>
      <c r="F73" s="91">
        <f>IFERROR(E73/B73*100,0)</f>
        <v>23.28108251545315</v>
      </c>
      <c r="G73" s="91">
        <f>IFERROR(E73/C73*100,0)</f>
        <v>79.192597064833762</v>
      </c>
      <c r="H73" s="21">
        <f>131589.8-100000</f>
        <v>31589.799999999988</v>
      </c>
      <c r="I73" s="21">
        <v>26659.7</v>
      </c>
      <c r="J73" s="21">
        <v>186928.3</v>
      </c>
      <c r="K73" s="21">
        <v>154504.70000000001</v>
      </c>
      <c r="L73" s="21">
        <v>172817.1</v>
      </c>
      <c r="M73" s="21">
        <v>132184.9</v>
      </c>
      <c r="N73" s="21">
        <f>194143.9+191.3</f>
        <v>194335.19999999998</v>
      </c>
      <c r="O73" s="21">
        <f>149792.9+474.1+191.3</f>
        <v>150458.29999999999</v>
      </c>
      <c r="P73" s="21">
        <v>341089.3</v>
      </c>
      <c r="Q73" s="21"/>
      <c r="R73" s="21">
        <v>169859</v>
      </c>
      <c r="S73" s="21"/>
      <c r="T73" s="21">
        <v>132796.4</v>
      </c>
      <c r="U73" s="21"/>
      <c r="V73" s="21">
        <v>86899.8</v>
      </c>
      <c r="W73" s="21"/>
      <c r="X73" s="21">
        <v>131449.9</v>
      </c>
      <c r="Y73" s="21"/>
      <c r="Z73" s="21">
        <v>134060.9</v>
      </c>
      <c r="AA73" s="21"/>
      <c r="AB73" s="21">
        <v>129422.9</v>
      </c>
      <c r="AC73" s="21"/>
      <c r="AD73" s="21">
        <f>158639.7+100000-6479.2+23717.3+5081.65</f>
        <v>280959.45</v>
      </c>
      <c r="AE73" s="21"/>
      <c r="AF73" s="16"/>
      <c r="AG73" s="15"/>
    </row>
    <row r="74" spans="1:33" ht="18.75" x14ac:dyDescent="0.3">
      <c r="A74" s="20" t="s">
        <v>27</v>
      </c>
      <c r="B74" s="26">
        <f>H74+J74+L74+N74+P74+R74+T74+V74+X74+Z74+AB74+AD74</f>
        <v>407145.9</v>
      </c>
      <c r="C74" s="27">
        <f>H74+J74+L74+N74</f>
        <v>189033.9</v>
      </c>
      <c r="D74" s="27">
        <f>E74</f>
        <v>189033.9</v>
      </c>
      <c r="E74" s="26">
        <f>I74+K74+M74+O74+Q74+S74+U74+W74+Y74+AA74+AC74+AE74</f>
        <v>189033.9</v>
      </c>
      <c r="F74" s="91">
        <f>IFERROR(E74/B74*100,0)</f>
        <v>46.42903195144541</v>
      </c>
      <c r="G74" s="91">
        <f>IFERROR(E74/C74*100,0)</f>
        <v>100</v>
      </c>
      <c r="H74" s="21">
        <v>55250.3</v>
      </c>
      <c r="I74" s="21">
        <v>55250.3</v>
      </c>
      <c r="J74" s="21">
        <v>42410.6</v>
      </c>
      <c r="K74" s="21">
        <v>42410.6</v>
      </c>
      <c r="L74" s="21">
        <v>51857.599999999999</v>
      </c>
      <c r="M74" s="21">
        <v>51857.599999999999</v>
      </c>
      <c r="N74" s="21">
        <v>39515.4</v>
      </c>
      <c r="O74" s="21">
        <v>39515.4</v>
      </c>
      <c r="P74" s="21">
        <v>40251.4</v>
      </c>
      <c r="Q74" s="21"/>
      <c r="R74" s="21">
        <v>34776</v>
      </c>
      <c r="S74" s="21"/>
      <c r="T74" s="21">
        <v>29404.799999999999</v>
      </c>
      <c r="U74" s="21"/>
      <c r="V74" s="21">
        <v>19454.8</v>
      </c>
      <c r="W74" s="21"/>
      <c r="X74" s="21">
        <v>20876.2</v>
      </c>
      <c r="Y74" s="21"/>
      <c r="Z74" s="21">
        <v>24130.5</v>
      </c>
      <c r="AA74" s="21"/>
      <c r="AB74" s="21">
        <v>20479.900000000001</v>
      </c>
      <c r="AC74" s="21"/>
      <c r="AD74" s="21">
        <f>42123.6+0.2-12675.7-709.7</f>
        <v>28738.399999999994</v>
      </c>
      <c r="AE74" s="21"/>
      <c r="AF74" s="16"/>
      <c r="AG74" s="15"/>
    </row>
    <row r="75" spans="1:33" ht="18.75" x14ac:dyDescent="0.3">
      <c r="A75" s="20" t="s">
        <v>28</v>
      </c>
      <c r="B75" s="53">
        <f>H75+J75+L75+N75+P75+R75+T75+V75+X75+Z75+AB75+AD75</f>
        <v>49215.600000000006</v>
      </c>
      <c r="C75" s="27">
        <f>H75+J75+L75+N75</f>
        <v>16963</v>
      </c>
      <c r="D75" s="27">
        <f>E75</f>
        <v>15918.3</v>
      </c>
      <c r="E75" s="26">
        <f>I75+K75+M75+O75+Q75+S75+U75+W75+Y75+AA75+AC75+AE75</f>
        <v>15918.3</v>
      </c>
      <c r="F75" s="91">
        <f>IFERROR(E75/B75*100,0)</f>
        <v>32.34401287396679</v>
      </c>
      <c r="G75" s="91">
        <f>IFERROR(E75/C75*100,0)</f>
        <v>93.841301656546591</v>
      </c>
      <c r="H75" s="21">
        <v>4162.6000000000004</v>
      </c>
      <c r="I75" s="21">
        <v>3914.5</v>
      </c>
      <c r="J75" s="21">
        <v>4142.6000000000004</v>
      </c>
      <c r="K75" s="21">
        <v>3854</v>
      </c>
      <c r="L75" s="21">
        <v>4142.3999999999996</v>
      </c>
      <c r="M75" s="21">
        <v>4133.8999999999996</v>
      </c>
      <c r="N75" s="21">
        <v>4515.3999999999996</v>
      </c>
      <c r="O75" s="21">
        <v>4015.9</v>
      </c>
      <c r="P75" s="21">
        <v>7797.5</v>
      </c>
      <c r="Q75" s="21"/>
      <c r="R75" s="21">
        <v>7257.6</v>
      </c>
      <c r="S75" s="21"/>
      <c r="T75" s="21">
        <v>212.8</v>
      </c>
      <c r="U75" s="21"/>
      <c r="V75" s="21">
        <v>589.1</v>
      </c>
      <c r="W75" s="21"/>
      <c r="X75" s="21">
        <v>4132.3999999999996</v>
      </c>
      <c r="Y75" s="21"/>
      <c r="Z75" s="21">
        <v>4132.3999999999996</v>
      </c>
      <c r="AA75" s="21"/>
      <c r="AB75" s="21">
        <v>4124.3999999999996</v>
      </c>
      <c r="AC75" s="21"/>
      <c r="AD75" s="21">
        <v>4006.4</v>
      </c>
      <c r="AE75" s="13"/>
      <c r="AF75" s="104"/>
      <c r="AG75" s="15"/>
    </row>
    <row r="76" spans="1:33" ht="18.75" x14ac:dyDescent="0.3">
      <c r="A76" s="20" t="s">
        <v>29</v>
      </c>
      <c r="B76" s="53">
        <f>H76+J76+L76+N76+P76+R76+T76+V76+X76+Z76+AB76+AD76</f>
        <v>14246.2</v>
      </c>
      <c r="C76" s="27">
        <f>H76+J76+L76</f>
        <v>1969.1999999999998</v>
      </c>
      <c r="D76" s="27">
        <f>E76</f>
        <v>1969.1</v>
      </c>
      <c r="E76" s="26">
        <f>I76+K76+M76+O76+Q76+S76+U76+W76+Y76+AA76+AC76+AE76</f>
        <v>1969.1</v>
      </c>
      <c r="F76" s="91">
        <f>IFERROR(E76/B76*100,0)</f>
        <v>13.821931462425066</v>
      </c>
      <c r="G76" s="91">
        <f>IFERROR(E76/C76*100,0)</f>
        <v>99.994921795653056</v>
      </c>
      <c r="H76" s="13">
        <v>353.6</v>
      </c>
      <c r="I76" s="13">
        <v>353.6</v>
      </c>
      <c r="J76" s="13">
        <v>1615.6</v>
      </c>
      <c r="K76" s="13">
        <v>1615.5</v>
      </c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21"/>
      <c r="Y76" s="21"/>
      <c r="Z76" s="21">
        <v>1000</v>
      </c>
      <c r="AA76" s="21"/>
      <c r="AB76" s="21"/>
      <c r="AC76" s="21"/>
      <c r="AD76" s="21">
        <f>2277+9000</f>
        <v>11277</v>
      </c>
      <c r="AE76" s="13"/>
      <c r="AF76" s="16"/>
      <c r="AG76" s="15"/>
    </row>
    <row r="77" spans="1:33" ht="18.75" x14ac:dyDescent="0.25">
      <c r="A77" s="114" t="s">
        <v>82</v>
      </c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6"/>
      <c r="AF77" s="104"/>
      <c r="AG77" s="15"/>
    </row>
    <row r="78" spans="1:33" ht="18.75" x14ac:dyDescent="0.3">
      <c r="A78" s="17" t="s">
        <v>25</v>
      </c>
      <c r="B78" s="25">
        <f>H78+J78+L78+N78+P78+R78+T78+V78+X78+Z78+AB78+AD78</f>
        <v>11760</v>
      </c>
      <c r="C78" s="31">
        <f>SUM(C79:C82)</f>
        <v>1260</v>
      </c>
      <c r="D78" s="31">
        <f>SUM(D79:D82)</f>
        <v>1252</v>
      </c>
      <c r="E78" s="31">
        <f>SUM(E79:E82)</f>
        <v>1252</v>
      </c>
      <c r="F78" s="92">
        <f>IFERROR(E78/B78*100,0)</f>
        <v>10.646258503401361</v>
      </c>
      <c r="G78" s="92">
        <f>IFERROR(E78/C78*100,0)</f>
        <v>99.365079365079367</v>
      </c>
      <c r="H78" s="13">
        <f>SUM(H79:H82)</f>
        <v>0</v>
      </c>
      <c r="I78" s="13">
        <f t="shared" ref="I78:AE78" si="20">SUM(I79:I82)</f>
        <v>0</v>
      </c>
      <c r="J78" s="13">
        <f t="shared" si="20"/>
        <v>420</v>
      </c>
      <c r="K78" s="13">
        <f t="shared" si="20"/>
        <v>412</v>
      </c>
      <c r="L78" s="13">
        <f t="shared" si="20"/>
        <v>420</v>
      </c>
      <c r="M78" s="13">
        <f t="shared" si="20"/>
        <v>412</v>
      </c>
      <c r="N78" s="13">
        <f t="shared" si="20"/>
        <v>420</v>
      </c>
      <c r="O78" s="13">
        <f t="shared" si="20"/>
        <v>428</v>
      </c>
      <c r="P78" s="13">
        <f t="shared" si="20"/>
        <v>420</v>
      </c>
      <c r="Q78" s="13">
        <f t="shared" si="20"/>
        <v>0</v>
      </c>
      <c r="R78" s="13">
        <f t="shared" si="20"/>
        <v>420</v>
      </c>
      <c r="S78" s="13">
        <f t="shared" si="20"/>
        <v>0</v>
      </c>
      <c r="T78" s="13">
        <f t="shared" si="20"/>
        <v>420</v>
      </c>
      <c r="U78" s="13">
        <f t="shared" si="20"/>
        <v>0</v>
      </c>
      <c r="V78" s="13">
        <f t="shared" si="20"/>
        <v>420</v>
      </c>
      <c r="W78" s="13">
        <f t="shared" si="20"/>
        <v>0</v>
      </c>
      <c r="X78" s="13">
        <f t="shared" si="20"/>
        <v>420</v>
      </c>
      <c r="Y78" s="13">
        <f t="shared" si="20"/>
        <v>0</v>
      </c>
      <c r="Z78" s="13">
        <f t="shared" si="20"/>
        <v>420</v>
      </c>
      <c r="AA78" s="13">
        <f t="shared" si="20"/>
        <v>0</v>
      </c>
      <c r="AB78" s="13">
        <f t="shared" si="20"/>
        <v>420</v>
      </c>
      <c r="AC78" s="13">
        <f t="shared" si="20"/>
        <v>0</v>
      </c>
      <c r="AD78" s="13">
        <f t="shared" si="20"/>
        <v>7560</v>
      </c>
      <c r="AE78" s="13">
        <f t="shared" si="20"/>
        <v>0</v>
      </c>
      <c r="AF78" s="104"/>
      <c r="AG78" s="15"/>
    </row>
    <row r="79" spans="1:33" ht="56.25" x14ac:dyDescent="0.3">
      <c r="A79" s="20" t="s">
        <v>26</v>
      </c>
      <c r="B79" s="26">
        <f>H79+J79+L79+N79+P79+R79+T79+V79+X79+Z79+AB79+AD79</f>
        <v>11760</v>
      </c>
      <c r="C79" s="27">
        <f>H79+J79+L79+N79</f>
        <v>1260</v>
      </c>
      <c r="D79" s="27">
        <f>E79</f>
        <v>1252</v>
      </c>
      <c r="E79" s="26">
        <f>I79+K79+M79+O79+Q79+S79+U79+W79+Y79+AA79+AC79+AE79</f>
        <v>1252</v>
      </c>
      <c r="F79" s="91">
        <f>IFERROR(E79/B79*100,0)</f>
        <v>10.646258503401361</v>
      </c>
      <c r="G79" s="91">
        <f>IFERROR(E79/C79*100,0)</f>
        <v>99.365079365079367</v>
      </c>
      <c r="H79" s="21"/>
      <c r="I79" s="21"/>
      <c r="J79" s="21">
        <v>420</v>
      </c>
      <c r="K79" s="21">
        <v>412</v>
      </c>
      <c r="L79" s="21">
        <v>420</v>
      </c>
      <c r="M79" s="21">
        <v>412</v>
      </c>
      <c r="N79" s="21">
        <v>420</v>
      </c>
      <c r="O79" s="21">
        <v>428</v>
      </c>
      <c r="P79" s="21">
        <v>420</v>
      </c>
      <c r="Q79" s="21"/>
      <c r="R79" s="21">
        <v>420</v>
      </c>
      <c r="S79" s="21"/>
      <c r="T79" s="21">
        <v>420</v>
      </c>
      <c r="U79" s="21"/>
      <c r="V79" s="21">
        <v>420</v>
      </c>
      <c r="W79" s="21"/>
      <c r="X79" s="21">
        <v>420</v>
      </c>
      <c r="Y79" s="21"/>
      <c r="Z79" s="21">
        <v>420</v>
      </c>
      <c r="AA79" s="21"/>
      <c r="AB79" s="21">
        <v>420</v>
      </c>
      <c r="AC79" s="21"/>
      <c r="AD79" s="21">
        <v>7560</v>
      </c>
      <c r="AE79" s="21"/>
      <c r="AF79" s="32" t="s">
        <v>114</v>
      </c>
      <c r="AG79" s="15">
        <f>C79-E79</f>
        <v>8</v>
      </c>
    </row>
    <row r="80" spans="1:33" ht="18.75" x14ac:dyDescent="0.3">
      <c r="A80" s="20" t="s">
        <v>27</v>
      </c>
      <c r="B80" s="33">
        <f>H80+J80+L80+N80+P80+R80+T80+V80+X80+Z80+AB80+AD80</f>
        <v>0</v>
      </c>
      <c r="C80" s="27">
        <f>H80</f>
        <v>0</v>
      </c>
      <c r="D80" s="34"/>
      <c r="E80" s="33">
        <f>I80+K80+M80+O80+Q80+S80+U80+W80+Y80+AA80+AC80+AE80</f>
        <v>0</v>
      </c>
      <c r="F80" s="91">
        <f>IFERROR(E80/B80*100,0)</f>
        <v>0</v>
      </c>
      <c r="G80" s="91">
        <f>IFERROR(E80/C80*100,0)</f>
        <v>0</v>
      </c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104"/>
      <c r="AG80" s="15"/>
    </row>
    <row r="81" spans="1:33" ht="18.75" x14ac:dyDescent="0.3">
      <c r="A81" s="20" t="s">
        <v>28</v>
      </c>
      <c r="B81" s="33">
        <f>H81+J81+L81+N81+P81+R81+T81+V81+X81+Z81+AB81+AD81</f>
        <v>0</v>
      </c>
      <c r="C81" s="27">
        <f>H81</f>
        <v>0</v>
      </c>
      <c r="D81" s="34"/>
      <c r="E81" s="33">
        <f>I81+K81+M81+O81+Q81+S81+U81+W81+Y81+AA81+AC81+AE81</f>
        <v>0</v>
      </c>
      <c r="F81" s="91">
        <f>IFERROR(E81/B81*100,0)</f>
        <v>0</v>
      </c>
      <c r="G81" s="91">
        <f>IFERROR(E81/C81*100,0)</f>
        <v>0</v>
      </c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04"/>
      <c r="AG81" s="15"/>
    </row>
    <row r="82" spans="1:33" ht="18.75" x14ac:dyDescent="0.3">
      <c r="A82" s="20" t="s">
        <v>29</v>
      </c>
      <c r="B82" s="33">
        <f>H82+J82+L82+N82+P82+R82+T82+V82+X82+Z82+AB82+AD82</f>
        <v>0</v>
      </c>
      <c r="C82" s="27">
        <f>H82</f>
        <v>0</v>
      </c>
      <c r="D82" s="34"/>
      <c r="E82" s="33">
        <f>I82+K82+M82+O82+Q82+S82+U82+W82+Y82+AA82+AC82+AE82</f>
        <v>0</v>
      </c>
      <c r="F82" s="91">
        <f>IFERROR(E82/B82*100,0)</f>
        <v>0</v>
      </c>
      <c r="G82" s="91">
        <f>IFERROR(E82/C82*100,0)</f>
        <v>0</v>
      </c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04"/>
      <c r="AG82" s="15"/>
    </row>
    <row r="83" spans="1:33" ht="18.75" x14ac:dyDescent="0.25">
      <c r="A83" s="114" t="s">
        <v>83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6"/>
      <c r="AF83" s="104"/>
      <c r="AG83" s="15"/>
    </row>
    <row r="84" spans="1:33" ht="18.75" x14ac:dyDescent="0.3">
      <c r="A84" s="17" t="s">
        <v>25</v>
      </c>
      <c r="B84" s="25">
        <f>H84+J84+L84+N84+P84+R84+T84+V84+X84+Z84+AB84+AD84</f>
        <v>56750.6</v>
      </c>
      <c r="C84" s="31">
        <f>SUM(C85:C88)</f>
        <v>5729.7</v>
      </c>
      <c r="D84" s="31">
        <f>SUM(D85:D88)</f>
        <v>5729.7</v>
      </c>
      <c r="E84" s="31">
        <f>SUM(E85:E88)</f>
        <v>5729.7</v>
      </c>
      <c r="F84" s="92">
        <f>IFERROR(E84/B84*100,0)</f>
        <v>10.096280920377934</v>
      </c>
      <c r="G84" s="92">
        <f>IFERROR(E84/C84*100,0)</f>
        <v>100</v>
      </c>
      <c r="H84" s="13">
        <f>SUM(H85:H88)</f>
        <v>0</v>
      </c>
      <c r="I84" s="13">
        <f t="shared" ref="I84:AE84" si="21">SUM(I85:I88)</f>
        <v>0</v>
      </c>
      <c r="J84" s="13">
        <f t="shared" si="21"/>
        <v>1849.6</v>
      </c>
      <c r="K84" s="13">
        <f t="shared" si="21"/>
        <v>1849.6</v>
      </c>
      <c r="L84" s="13">
        <f t="shared" si="21"/>
        <v>1882.4</v>
      </c>
      <c r="M84" s="13">
        <f t="shared" si="21"/>
        <v>1882.4</v>
      </c>
      <c r="N84" s="13">
        <f t="shared" si="21"/>
        <v>1997.7</v>
      </c>
      <c r="O84" s="13">
        <f t="shared" si="21"/>
        <v>1997.7</v>
      </c>
      <c r="P84" s="13">
        <f t="shared" si="21"/>
        <v>0</v>
      </c>
      <c r="Q84" s="13">
        <f t="shared" si="21"/>
        <v>0</v>
      </c>
      <c r="R84" s="13">
        <f t="shared" si="21"/>
        <v>0</v>
      </c>
      <c r="S84" s="13">
        <f t="shared" si="21"/>
        <v>0</v>
      </c>
      <c r="T84" s="13">
        <f t="shared" si="21"/>
        <v>0</v>
      </c>
      <c r="U84" s="13">
        <f t="shared" si="21"/>
        <v>0</v>
      </c>
      <c r="V84" s="13">
        <f t="shared" si="21"/>
        <v>0</v>
      </c>
      <c r="W84" s="13">
        <f t="shared" si="21"/>
        <v>0</v>
      </c>
      <c r="X84" s="13">
        <f t="shared" si="21"/>
        <v>0</v>
      </c>
      <c r="Y84" s="13">
        <f t="shared" si="21"/>
        <v>0</v>
      </c>
      <c r="Z84" s="13">
        <f t="shared" si="21"/>
        <v>0</v>
      </c>
      <c r="AA84" s="13">
        <f t="shared" si="21"/>
        <v>0</v>
      </c>
      <c r="AB84" s="13">
        <f t="shared" si="21"/>
        <v>0</v>
      </c>
      <c r="AC84" s="13">
        <f t="shared" si="21"/>
        <v>0</v>
      </c>
      <c r="AD84" s="13">
        <f t="shared" si="21"/>
        <v>51020.9</v>
      </c>
      <c r="AE84" s="13">
        <f t="shared" si="21"/>
        <v>0</v>
      </c>
      <c r="AF84" s="104"/>
      <c r="AG84" s="15"/>
    </row>
    <row r="85" spans="1:33" ht="75" x14ac:dyDescent="0.3">
      <c r="A85" s="20" t="s">
        <v>26</v>
      </c>
      <c r="B85" s="26">
        <f>H85+J85+L85+N85+P85+R85+T85+V85+X85+Z85+AB85+AD85</f>
        <v>56750.6</v>
      </c>
      <c r="C85" s="27">
        <f>H85+J85+L85+N85</f>
        <v>5729.7</v>
      </c>
      <c r="D85" s="27">
        <f>E85</f>
        <v>5729.7</v>
      </c>
      <c r="E85" s="26">
        <f>I85+K85+M85+O85+Q85+S85+U85+W85+Y85+AA85+AC85+AE85</f>
        <v>5729.7</v>
      </c>
      <c r="F85" s="91">
        <f>IFERROR(E85/B85*100,0)</f>
        <v>10.096280920377934</v>
      </c>
      <c r="G85" s="91">
        <f>IFERROR(E85/C85*100,0)</f>
        <v>100</v>
      </c>
      <c r="H85" s="21"/>
      <c r="I85" s="21"/>
      <c r="J85" s="21">
        <v>1849.6</v>
      </c>
      <c r="K85" s="21">
        <v>1849.6</v>
      </c>
      <c r="L85" s="21">
        <v>1882.4</v>
      </c>
      <c r="M85" s="21">
        <v>1882.4</v>
      </c>
      <c r="N85" s="21">
        <v>1997.7</v>
      </c>
      <c r="O85" s="21">
        <v>1997.7</v>
      </c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>
        <f>50000-1849.6+6750.6-1882.4-1997.7</f>
        <v>51020.9</v>
      </c>
      <c r="AE85" s="21"/>
      <c r="AF85" s="32" t="s">
        <v>46</v>
      </c>
      <c r="AG85" s="15">
        <f>C85-E85</f>
        <v>0</v>
      </c>
    </row>
    <row r="86" spans="1:33" ht="18.75" x14ac:dyDescent="0.3">
      <c r="A86" s="20" t="s">
        <v>27</v>
      </c>
      <c r="B86" s="33">
        <f>H86+J86+L86+N86+P86+R86+T86+V86+X86+Z86+AB86+AD86</f>
        <v>0</v>
      </c>
      <c r="C86" s="27">
        <f>H86</f>
        <v>0</v>
      </c>
      <c r="D86" s="34"/>
      <c r="E86" s="33">
        <f>I86+K86+M86+O86+Q86+S86+U86+W86+Y86+AA86+AC86+AE86</f>
        <v>0</v>
      </c>
      <c r="F86" s="91">
        <f>IFERROR(E86/B86*100,0)</f>
        <v>0</v>
      </c>
      <c r="G86" s="91">
        <f>IFERROR(E86/C86*100,0)</f>
        <v>0</v>
      </c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104"/>
      <c r="AG86" s="15"/>
    </row>
    <row r="87" spans="1:33" ht="18.75" x14ac:dyDescent="0.3">
      <c r="A87" s="20" t="s">
        <v>28</v>
      </c>
      <c r="B87" s="33">
        <f>H87+J87+L87+N87+P87+R87+T87+V87+X87+Z87+AB87+AD87</f>
        <v>0</v>
      </c>
      <c r="C87" s="27">
        <f>H87</f>
        <v>0</v>
      </c>
      <c r="D87" s="34"/>
      <c r="E87" s="33">
        <f>I87+K87+M87+O87+Q87+S87+U87+W87+Y87+AA87+AC87+AE87</f>
        <v>0</v>
      </c>
      <c r="F87" s="91">
        <f>IFERROR(E87/B87*100,0)</f>
        <v>0</v>
      </c>
      <c r="G87" s="91">
        <f>IFERROR(E87/C87*100,0)</f>
        <v>0</v>
      </c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04"/>
      <c r="AG87" s="15"/>
    </row>
    <row r="88" spans="1:33" ht="18.75" x14ac:dyDescent="0.3">
      <c r="A88" s="20" t="s">
        <v>29</v>
      </c>
      <c r="B88" s="33">
        <f>H88+J88+L88+N88+P88+R88+T88+V88+X88+Z88+AB88+AD88</f>
        <v>0</v>
      </c>
      <c r="C88" s="27">
        <f>H88</f>
        <v>0</v>
      </c>
      <c r="D88" s="34"/>
      <c r="E88" s="33">
        <f>I88+K88+M88+O88+Q88+S88+U88+W88+Y88+AA88+AC88+AE88</f>
        <v>0</v>
      </c>
      <c r="F88" s="91">
        <f>IFERROR(E88/B88*100,0)</f>
        <v>0</v>
      </c>
      <c r="G88" s="91">
        <f>IFERROR(E88/C88*100,0)</f>
        <v>0</v>
      </c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04"/>
      <c r="AG88" s="15"/>
    </row>
    <row r="89" spans="1:33" ht="20.25" x14ac:dyDescent="0.25">
      <c r="A89" s="111" t="s">
        <v>84</v>
      </c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  <c r="AA89" s="112"/>
      <c r="AB89" s="112"/>
      <c r="AC89" s="112"/>
      <c r="AD89" s="112"/>
      <c r="AE89" s="113"/>
      <c r="AF89" s="104"/>
      <c r="AG89" s="15"/>
    </row>
    <row r="90" spans="1:33" ht="56.25" x14ac:dyDescent="0.3">
      <c r="A90" s="17" t="s">
        <v>25</v>
      </c>
      <c r="B90" s="13">
        <f>B91+B92+B94+B95</f>
        <v>60127.999999999993</v>
      </c>
      <c r="C90" s="13">
        <f>C91+C92+C94+C95</f>
        <v>19467</v>
      </c>
      <c r="D90" s="13">
        <f>D91+D92+D94+D95</f>
        <v>16109.8</v>
      </c>
      <c r="E90" s="13">
        <f>E91+E92+E94+E95</f>
        <v>16109.8</v>
      </c>
      <c r="F90" s="92">
        <f t="shared" ref="F90:F95" si="22">IFERROR(E90/B90*100,0)</f>
        <v>26.792509313464613</v>
      </c>
      <c r="G90" s="92">
        <f t="shared" ref="G90:G95" si="23">IFERROR(E90/C90*100,0)</f>
        <v>82.754404890327208</v>
      </c>
      <c r="H90" s="13">
        <f>H91+H92+H94+H95</f>
        <v>56.1</v>
      </c>
      <c r="I90" s="13">
        <f t="shared" ref="I90:AE90" si="24">I91+I92+I94+I95</f>
        <v>56.1</v>
      </c>
      <c r="J90" s="13">
        <f t="shared" si="24"/>
        <v>0</v>
      </c>
      <c r="K90" s="13">
        <f t="shared" si="24"/>
        <v>0</v>
      </c>
      <c r="L90" s="13">
        <f t="shared" si="24"/>
        <v>9724.9</v>
      </c>
      <c r="M90" s="13">
        <f t="shared" si="24"/>
        <v>9724.9</v>
      </c>
      <c r="N90" s="13">
        <f t="shared" si="24"/>
        <v>6332.7999999999993</v>
      </c>
      <c r="O90" s="13">
        <f t="shared" si="24"/>
        <v>6328.7999999999993</v>
      </c>
      <c r="P90" s="13">
        <f t="shared" si="24"/>
        <v>328.20000000000005</v>
      </c>
      <c r="Q90" s="13">
        <f t="shared" si="24"/>
        <v>0</v>
      </c>
      <c r="R90" s="13">
        <f t="shared" si="24"/>
        <v>3449</v>
      </c>
      <c r="S90" s="13">
        <f t="shared" si="24"/>
        <v>9170.5</v>
      </c>
      <c r="T90" s="13">
        <f t="shared" si="24"/>
        <v>6715.7999999999993</v>
      </c>
      <c r="U90" s="13">
        <f t="shared" si="24"/>
        <v>0</v>
      </c>
      <c r="V90" s="13">
        <f t="shared" si="24"/>
        <v>5294.8</v>
      </c>
      <c r="W90" s="13">
        <f t="shared" si="24"/>
        <v>0</v>
      </c>
      <c r="X90" s="13">
        <f t="shared" si="24"/>
        <v>2465.1999999999998</v>
      </c>
      <c r="Y90" s="13">
        <f t="shared" si="24"/>
        <v>0</v>
      </c>
      <c r="Z90" s="13">
        <f t="shared" si="24"/>
        <v>22.5</v>
      </c>
      <c r="AA90" s="13">
        <f t="shared" si="24"/>
        <v>0</v>
      </c>
      <c r="AB90" s="13">
        <f t="shared" si="24"/>
        <v>0</v>
      </c>
      <c r="AC90" s="13">
        <f t="shared" si="24"/>
        <v>0</v>
      </c>
      <c r="AD90" s="13">
        <f t="shared" si="24"/>
        <v>25738.7</v>
      </c>
      <c r="AE90" s="13">
        <f t="shared" si="24"/>
        <v>0</v>
      </c>
      <c r="AF90" s="29" t="s">
        <v>113</v>
      </c>
      <c r="AG90" s="15"/>
    </row>
    <row r="91" spans="1:33" ht="18.75" x14ac:dyDescent="0.3">
      <c r="A91" s="20" t="s">
        <v>26</v>
      </c>
      <c r="B91" s="26">
        <f t="shared" ref="B91:E92" si="25">B98+B105+B112</f>
        <v>32976.699999999997</v>
      </c>
      <c r="C91" s="26">
        <f t="shared" si="25"/>
        <v>11332.4</v>
      </c>
      <c r="D91" s="26">
        <f t="shared" si="25"/>
        <v>10756.5</v>
      </c>
      <c r="E91" s="26">
        <f t="shared" si="25"/>
        <v>10756.5</v>
      </c>
      <c r="F91" s="91">
        <f t="shared" si="22"/>
        <v>32.618485172864482</v>
      </c>
      <c r="G91" s="91">
        <f t="shared" si="23"/>
        <v>94.918110903250863</v>
      </c>
      <c r="H91" s="26">
        <f>H98+H105+H112</f>
        <v>0</v>
      </c>
      <c r="I91" s="26">
        <f t="shared" ref="I91:AE92" si="26">I98+I105+I112</f>
        <v>0</v>
      </c>
      <c r="J91" s="26">
        <f t="shared" si="26"/>
        <v>0</v>
      </c>
      <c r="K91" s="26">
        <f t="shared" si="26"/>
        <v>0</v>
      </c>
      <c r="L91" s="26">
        <f t="shared" si="26"/>
        <v>9634.9</v>
      </c>
      <c r="M91" s="26">
        <f t="shared" si="26"/>
        <v>9634.9</v>
      </c>
      <c r="N91" s="26">
        <f t="shared" si="26"/>
        <v>1121.5999999999999</v>
      </c>
      <c r="O91" s="26">
        <f t="shared" si="26"/>
        <v>1121.5999999999999</v>
      </c>
      <c r="P91" s="26">
        <f t="shared" si="26"/>
        <v>0</v>
      </c>
      <c r="Q91" s="26">
        <f t="shared" si="26"/>
        <v>0</v>
      </c>
      <c r="R91" s="26">
        <f t="shared" si="26"/>
        <v>1474.6</v>
      </c>
      <c r="S91" s="26">
        <v>5113.8</v>
      </c>
      <c r="T91" s="26">
        <f t="shared" si="26"/>
        <v>4475.8999999999996</v>
      </c>
      <c r="U91" s="26">
        <f t="shared" si="26"/>
        <v>0</v>
      </c>
      <c r="V91" s="26">
        <f t="shared" si="26"/>
        <v>3900</v>
      </c>
      <c r="W91" s="26">
        <f t="shared" si="26"/>
        <v>0</v>
      </c>
      <c r="X91" s="26">
        <f t="shared" si="26"/>
        <v>2465.1999999999998</v>
      </c>
      <c r="Y91" s="26">
        <f t="shared" si="26"/>
        <v>0</v>
      </c>
      <c r="Z91" s="26">
        <f t="shared" si="26"/>
        <v>0</v>
      </c>
      <c r="AA91" s="26">
        <f t="shared" si="26"/>
        <v>0</v>
      </c>
      <c r="AB91" s="26">
        <f t="shared" si="26"/>
        <v>0</v>
      </c>
      <c r="AC91" s="26">
        <f t="shared" si="26"/>
        <v>0</v>
      </c>
      <c r="AD91" s="26">
        <f t="shared" si="26"/>
        <v>9904.5</v>
      </c>
      <c r="AE91" s="26">
        <f t="shared" si="26"/>
        <v>0</v>
      </c>
      <c r="AF91" s="29"/>
      <c r="AG91" s="15"/>
    </row>
    <row r="92" spans="1:33" ht="18.75" x14ac:dyDescent="0.3">
      <c r="A92" s="20" t="s">
        <v>27</v>
      </c>
      <c r="B92" s="26">
        <f t="shared" si="25"/>
        <v>21944.1</v>
      </c>
      <c r="C92" s="26">
        <f t="shared" si="25"/>
        <v>2927.3999999999996</v>
      </c>
      <c r="D92" s="26">
        <f t="shared" si="25"/>
        <v>146.1</v>
      </c>
      <c r="E92" s="26">
        <f t="shared" si="25"/>
        <v>146.1</v>
      </c>
      <c r="F92" s="91">
        <f t="shared" si="22"/>
        <v>0.66578260215729967</v>
      </c>
      <c r="G92" s="91">
        <f t="shared" si="23"/>
        <v>4.9907767985242879</v>
      </c>
      <c r="H92" s="26">
        <f>H99+H106+H113</f>
        <v>56.1</v>
      </c>
      <c r="I92" s="26">
        <f t="shared" si="26"/>
        <v>56.1</v>
      </c>
      <c r="J92" s="26">
        <f t="shared" si="26"/>
        <v>0</v>
      </c>
      <c r="K92" s="26">
        <f t="shared" si="26"/>
        <v>0</v>
      </c>
      <c r="L92" s="26">
        <f t="shared" si="26"/>
        <v>90</v>
      </c>
      <c r="M92" s="26">
        <f>M99+M106+M113</f>
        <v>90</v>
      </c>
      <c r="N92" s="26">
        <f t="shared" si="26"/>
        <v>4</v>
      </c>
      <c r="O92" s="26">
        <f t="shared" si="26"/>
        <v>0</v>
      </c>
      <c r="P92" s="26">
        <f t="shared" si="26"/>
        <v>328.20000000000005</v>
      </c>
      <c r="Q92" s="26">
        <f t="shared" si="26"/>
        <v>0</v>
      </c>
      <c r="R92" s="26">
        <f t="shared" si="26"/>
        <v>1974.3999999999999</v>
      </c>
      <c r="S92" s="26">
        <v>4056.7</v>
      </c>
      <c r="T92" s="26">
        <f t="shared" si="26"/>
        <v>2239.9</v>
      </c>
      <c r="U92" s="26">
        <f t="shared" si="26"/>
        <v>0</v>
      </c>
      <c r="V92" s="26">
        <f t="shared" si="26"/>
        <v>1394.8</v>
      </c>
      <c r="W92" s="26">
        <f t="shared" si="26"/>
        <v>0</v>
      </c>
      <c r="X92" s="26">
        <f t="shared" si="26"/>
        <v>0</v>
      </c>
      <c r="Y92" s="26">
        <f t="shared" si="26"/>
        <v>0</v>
      </c>
      <c r="Z92" s="26">
        <f t="shared" si="26"/>
        <v>22.5</v>
      </c>
      <c r="AA92" s="26">
        <f t="shared" si="26"/>
        <v>0</v>
      </c>
      <c r="AB92" s="26">
        <f t="shared" si="26"/>
        <v>0</v>
      </c>
      <c r="AC92" s="26">
        <f t="shared" si="26"/>
        <v>0</v>
      </c>
      <c r="AD92" s="26">
        <f t="shared" si="26"/>
        <v>15834.2</v>
      </c>
      <c r="AE92" s="26">
        <f t="shared" si="26"/>
        <v>0</v>
      </c>
      <c r="AF92" s="29"/>
      <c r="AG92" s="15"/>
    </row>
    <row r="93" spans="1:33" ht="37.5" x14ac:dyDescent="0.3">
      <c r="A93" s="20" t="s">
        <v>30</v>
      </c>
      <c r="B93" s="26">
        <f>B100+B107</f>
        <v>4531.2</v>
      </c>
      <c r="C93" s="26">
        <f>C100+C107</f>
        <v>373.9</v>
      </c>
      <c r="D93" s="26">
        <f>D100+D107</f>
        <v>373.9</v>
      </c>
      <c r="E93" s="26">
        <f>E100+E107</f>
        <v>373.9</v>
      </c>
      <c r="F93" s="91">
        <f t="shared" si="22"/>
        <v>8.2516772598870052</v>
      </c>
      <c r="G93" s="91">
        <f t="shared" si="23"/>
        <v>100</v>
      </c>
      <c r="H93" s="26">
        <f>H100+H107</f>
        <v>0</v>
      </c>
      <c r="I93" s="26">
        <f t="shared" ref="I93:AE93" si="27">I100+I107</f>
        <v>0</v>
      </c>
      <c r="J93" s="26">
        <f t="shared" si="27"/>
        <v>0</v>
      </c>
      <c r="K93" s="26">
        <f t="shared" si="27"/>
        <v>0</v>
      </c>
      <c r="L93" s="26">
        <f t="shared" si="27"/>
        <v>0</v>
      </c>
      <c r="M93" s="26">
        <f t="shared" si="27"/>
        <v>0</v>
      </c>
      <c r="N93" s="26">
        <f t="shared" si="27"/>
        <v>373.9</v>
      </c>
      <c r="O93" s="26">
        <f t="shared" si="27"/>
        <v>373.9</v>
      </c>
      <c r="P93" s="26">
        <f t="shared" si="27"/>
        <v>0</v>
      </c>
      <c r="Q93" s="26">
        <f t="shared" si="27"/>
        <v>0</v>
      </c>
      <c r="R93" s="26">
        <f t="shared" si="27"/>
        <v>0</v>
      </c>
      <c r="S93" s="26">
        <f t="shared" si="27"/>
        <v>0</v>
      </c>
      <c r="T93" s="26">
        <f t="shared" si="27"/>
        <v>0</v>
      </c>
      <c r="U93" s="26">
        <f t="shared" si="27"/>
        <v>0</v>
      </c>
      <c r="V93" s="26">
        <f t="shared" si="27"/>
        <v>0</v>
      </c>
      <c r="W93" s="26">
        <f t="shared" si="27"/>
        <v>0</v>
      </c>
      <c r="X93" s="26">
        <f t="shared" si="27"/>
        <v>0</v>
      </c>
      <c r="Y93" s="26">
        <f t="shared" si="27"/>
        <v>0</v>
      </c>
      <c r="Z93" s="26">
        <f t="shared" si="27"/>
        <v>0</v>
      </c>
      <c r="AA93" s="26">
        <f t="shared" si="27"/>
        <v>0</v>
      </c>
      <c r="AB93" s="26">
        <f t="shared" si="27"/>
        <v>0</v>
      </c>
      <c r="AC93" s="26">
        <f t="shared" si="27"/>
        <v>0</v>
      </c>
      <c r="AD93" s="26">
        <f t="shared" si="27"/>
        <v>4157.3</v>
      </c>
      <c r="AE93" s="26">
        <f t="shared" si="27"/>
        <v>0</v>
      </c>
      <c r="AF93" s="29"/>
      <c r="AG93" s="15"/>
    </row>
    <row r="94" spans="1:33" ht="18.75" x14ac:dyDescent="0.3">
      <c r="A94" s="20" t="s">
        <v>28</v>
      </c>
      <c r="B94" s="26">
        <f t="shared" ref="B94:E95" si="28">B101+B108+B114</f>
        <v>0</v>
      </c>
      <c r="C94" s="26">
        <f t="shared" si="28"/>
        <v>0</v>
      </c>
      <c r="D94" s="26">
        <f t="shared" si="28"/>
        <v>0</v>
      </c>
      <c r="E94" s="26">
        <f t="shared" si="28"/>
        <v>0</v>
      </c>
      <c r="F94" s="91">
        <f t="shared" si="22"/>
        <v>0</v>
      </c>
      <c r="G94" s="91">
        <f t="shared" si="23"/>
        <v>0</v>
      </c>
      <c r="H94" s="26">
        <f>H101+H108+H114</f>
        <v>0</v>
      </c>
      <c r="I94" s="26">
        <f t="shared" ref="I94:AE95" si="29">I101+I108+I114</f>
        <v>0</v>
      </c>
      <c r="J94" s="26">
        <f t="shared" si="29"/>
        <v>0</v>
      </c>
      <c r="K94" s="26">
        <f t="shared" si="29"/>
        <v>0</v>
      </c>
      <c r="L94" s="26">
        <f t="shared" si="29"/>
        <v>0</v>
      </c>
      <c r="M94" s="26">
        <f t="shared" si="29"/>
        <v>0</v>
      </c>
      <c r="N94" s="26">
        <f t="shared" si="29"/>
        <v>0</v>
      </c>
      <c r="O94" s="26">
        <f t="shared" si="29"/>
        <v>0</v>
      </c>
      <c r="P94" s="26">
        <f t="shared" si="29"/>
        <v>0</v>
      </c>
      <c r="Q94" s="26">
        <f t="shared" si="29"/>
        <v>0</v>
      </c>
      <c r="R94" s="26">
        <f t="shared" si="29"/>
        <v>0</v>
      </c>
      <c r="S94" s="26">
        <f t="shared" si="29"/>
        <v>0</v>
      </c>
      <c r="T94" s="26">
        <f t="shared" si="29"/>
        <v>0</v>
      </c>
      <c r="U94" s="26">
        <f t="shared" si="29"/>
        <v>0</v>
      </c>
      <c r="V94" s="26">
        <f t="shared" si="29"/>
        <v>0</v>
      </c>
      <c r="W94" s="26">
        <f t="shared" si="29"/>
        <v>0</v>
      </c>
      <c r="X94" s="26">
        <f t="shared" si="29"/>
        <v>0</v>
      </c>
      <c r="Y94" s="26">
        <f t="shared" si="29"/>
        <v>0</v>
      </c>
      <c r="Z94" s="26">
        <f t="shared" si="29"/>
        <v>0</v>
      </c>
      <c r="AA94" s="26">
        <f t="shared" si="29"/>
        <v>0</v>
      </c>
      <c r="AB94" s="26">
        <f t="shared" si="29"/>
        <v>0</v>
      </c>
      <c r="AC94" s="26">
        <f t="shared" si="29"/>
        <v>0</v>
      </c>
      <c r="AD94" s="26">
        <f t="shared" si="29"/>
        <v>0</v>
      </c>
      <c r="AE94" s="26">
        <f t="shared" si="29"/>
        <v>0</v>
      </c>
      <c r="AF94" s="29"/>
      <c r="AG94" s="15"/>
    </row>
    <row r="95" spans="1:33" ht="18.75" x14ac:dyDescent="0.3">
      <c r="A95" s="20" t="s">
        <v>29</v>
      </c>
      <c r="B95" s="26">
        <f>B102+B109+B115</f>
        <v>5207.2</v>
      </c>
      <c r="C95" s="26">
        <f t="shared" si="28"/>
        <v>5207.2</v>
      </c>
      <c r="D95" s="26">
        <f t="shared" si="28"/>
        <v>5207.2</v>
      </c>
      <c r="E95" s="26">
        <f t="shared" si="28"/>
        <v>5207.2</v>
      </c>
      <c r="F95" s="91">
        <f t="shared" si="22"/>
        <v>100</v>
      </c>
      <c r="G95" s="91">
        <f t="shared" si="23"/>
        <v>100</v>
      </c>
      <c r="H95" s="26">
        <f>H102+H109+H115</f>
        <v>0</v>
      </c>
      <c r="I95" s="26">
        <f t="shared" si="29"/>
        <v>0</v>
      </c>
      <c r="J95" s="26">
        <f t="shared" si="29"/>
        <v>0</v>
      </c>
      <c r="K95" s="26">
        <f t="shared" si="29"/>
        <v>0</v>
      </c>
      <c r="L95" s="26">
        <f t="shared" si="29"/>
        <v>0</v>
      </c>
      <c r="M95" s="26">
        <f t="shared" si="29"/>
        <v>0</v>
      </c>
      <c r="N95" s="26">
        <f t="shared" si="29"/>
        <v>5207.2</v>
      </c>
      <c r="O95" s="26">
        <f t="shared" si="29"/>
        <v>5207.2</v>
      </c>
      <c r="P95" s="26"/>
      <c r="Q95" s="26">
        <f t="shared" si="29"/>
        <v>0</v>
      </c>
      <c r="R95" s="26">
        <f t="shared" si="29"/>
        <v>0</v>
      </c>
      <c r="S95" s="26">
        <f t="shared" si="29"/>
        <v>0</v>
      </c>
      <c r="T95" s="26">
        <f t="shared" si="29"/>
        <v>0</v>
      </c>
      <c r="U95" s="26">
        <f t="shared" si="29"/>
        <v>0</v>
      </c>
      <c r="V95" s="26">
        <f t="shared" si="29"/>
        <v>0</v>
      </c>
      <c r="W95" s="26">
        <f t="shared" si="29"/>
        <v>0</v>
      </c>
      <c r="X95" s="26">
        <f t="shared" si="29"/>
        <v>0</v>
      </c>
      <c r="Y95" s="26">
        <f t="shared" si="29"/>
        <v>0</v>
      </c>
      <c r="Z95" s="26">
        <f t="shared" si="29"/>
        <v>0</v>
      </c>
      <c r="AA95" s="26">
        <f t="shared" si="29"/>
        <v>0</v>
      </c>
      <c r="AB95" s="26">
        <f t="shared" si="29"/>
        <v>0</v>
      </c>
      <c r="AC95" s="26">
        <f t="shared" si="29"/>
        <v>0</v>
      </c>
      <c r="AD95" s="26">
        <f t="shared" si="29"/>
        <v>0</v>
      </c>
      <c r="AE95" s="26">
        <f t="shared" si="29"/>
        <v>0</v>
      </c>
      <c r="AF95" s="29"/>
      <c r="AG95" s="15"/>
    </row>
    <row r="96" spans="1:33" ht="18.75" x14ac:dyDescent="0.25">
      <c r="A96" s="114" t="s">
        <v>85</v>
      </c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6"/>
      <c r="AF96" s="108"/>
      <c r="AG96" s="15"/>
    </row>
    <row r="97" spans="1:33" ht="18.75" x14ac:dyDescent="0.3">
      <c r="A97" s="17" t="s">
        <v>25</v>
      </c>
      <c r="B97" s="25">
        <f>H97+J97+L97+N97+P97+R97+T97+V97+X97+Z97+AB97+AD97</f>
        <v>56770.8</v>
      </c>
      <c r="C97" s="13">
        <f>C98+C99+C101+C102</f>
        <v>16109.8</v>
      </c>
      <c r="D97" s="13">
        <f>D98+D99+D101+D102</f>
        <v>16109.8</v>
      </c>
      <c r="E97" s="13">
        <f>E98+E99+E101+E102</f>
        <v>16109.8</v>
      </c>
      <c r="F97" s="92">
        <f t="shared" ref="F97:F102" si="30">IFERROR(E97/B97*100,0)</f>
        <v>28.376912074517179</v>
      </c>
      <c r="G97" s="92">
        <f t="shared" ref="G97:G102" si="31">IFERROR(E97/C97*100,0)</f>
        <v>100</v>
      </c>
      <c r="H97" s="13">
        <f>H98+H99+H101+H102</f>
        <v>56.1</v>
      </c>
      <c r="I97" s="13">
        <f t="shared" ref="I97:AE97" si="32">I98+I99+I101+I102</f>
        <v>56.1</v>
      </c>
      <c r="J97" s="13">
        <f t="shared" si="32"/>
        <v>0</v>
      </c>
      <c r="K97" s="13">
        <f t="shared" si="32"/>
        <v>0</v>
      </c>
      <c r="L97" s="13">
        <f>L98+L99+L101+L102</f>
        <v>9724.9</v>
      </c>
      <c r="M97" s="13">
        <f>M98+M99+M101+M102</f>
        <v>9724.9</v>
      </c>
      <c r="N97" s="13">
        <f t="shared" si="32"/>
        <v>6328.7999999999993</v>
      </c>
      <c r="O97" s="13">
        <f t="shared" si="32"/>
        <v>6328.7999999999993</v>
      </c>
      <c r="P97" s="13">
        <f>P98+P99+P101+P102</f>
        <v>0</v>
      </c>
      <c r="Q97" s="13">
        <f t="shared" si="32"/>
        <v>0</v>
      </c>
      <c r="R97" s="13">
        <f t="shared" si="32"/>
        <v>3204.6</v>
      </c>
      <c r="S97" s="13">
        <f t="shared" si="32"/>
        <v>0</v>
      </c>
      <c r="T97" s="13">
        <f t="shared" si="32"/>
        <v>5280</v>
      </c>
      <c r="U97" s="13">
        <f t="shared" si="32"/>
        <v>0</v>
      </c>
      <c r="V97" s="13">
        <f t="shared" si="32"/>
        <v>3950</v>
      </c>
      <c r="W97" s="13">
        <f t="shared" si="32"/>
        <v>0</v>
      </c>
      <c r="X97" s="13">
        <f t="shared" si="32"/>
        <v>2465.1999999999998</v>
      </c>
      <c r="Y97" s="13">
        <f t="shared" si="32"/>
        <v>0</v>
      </c>
      <c r="Z97" s="13">
        <f t="shared" si="32"/>
        <v>22.5</v>
      </c>
      <c r="AA97" s="13">
        <f t="shared" si="32"/>
        <v>0</v>
      </c>
      <c r="AB97" s="13">
        <f t="shared" si="32"/>
        <v>0</v>
      </c>
      <c r="AC97" s="13">
        <f t="shared" si="32"/>
        <v>0</v>
      </c>
      <c r="AD97" s="13">
        <f t="shared" si="32"/>
        <v>25738.7</v>
      </c>
      <c r="AE97" s="13">
        <f t="shared" si="32"/>
        <v>0</v>
      </c>
      <c r="AF97" s="109"/>
      <c r="AG97" s="15"/>
    </row>
    <row r="98" spans="1:33" ht="18.75" x14ac:dyDescent="0.3">
      <c r="A98" s="20" t="s">
        <v>26</v>
      </c>
      <c r="B98" s="26">
        <f t="shared" ref="B98:B102" si="33">H98+J98+L98+N98+P98+R98+T98+V98+X98+Z98+AB98+AD98</f>
        <v>32400.799999999999</v>
      </c>
      <c r="C98" s="27">
        <f>H98+J98+L98+N98</f>
        <v>10756.5</v>
      </c>
      <c r="D98" s="27">
        <f>E98</f>
        <v>10756.5</v>
      </c>
      <c r="E98" s="26">
        <f>I98+K98+M98+O98+Q98+S98+U98+W98+Y98+AA98+AC98+AE98</f>
        <v>10756.5</v>
      </c>
      <c r="F98" s="91">
        <f t="shared" si="30"/>
        <v>33.198254364089777</v>
      </c>
      <c r="G98" s="91">
        <f t="shared" si="31"/>
        <v>100</v>
      </c>
      <c r="H98" s="21"/>
      <c r="I98" s="21"/>
      <c r="J98" s="21"/>
      <c r="K98" s="21"/>
      <c r="L98" s="21">
        <v>9634.9</v>
      </c>
      <c r="M98" s="21">
        <v>9634.9</v>
      </c>
      <c r="N98" s="21">
        <v>1121.5999999999999</v>
      </c>
      <c r="O98" s="21">
        <v>1121.5999999999999</v>
      </c>
      <c r="P98" s="21"/>
      <c r="Q98" s="21"/>
      <c r="R98" s="21">
        <v>1474.6</v>
      </c>
      <c r="S98" s="21"/>
      <c r="T98" s="21">
        <v>3900</v>
      </c>
      <c r="U98" s="21"/>
      <c r="V98" s="21">
        <v>3900</v>
      </c>
      <c r="W98" s="21"/>
      <c r="X98" s="21">
        <v>2465.1999999999998</v>
      </c>
      <c r="Y98" s="21"/>
      <c r="Z98" s="21"/>
      <c r="AA98" s="21"/>
      <c r="AB98" s="21"/>
      <c r="AC98" s="21"/>
      <c r="AD98" s="21">
        <f>14161-3134.9-1121.6</f>
        <v>9904.5</v>
      </c>
      <c r="AE98" s="21"/>
      <c r="AF98" s="109"/>
      <c r="AG98" s="15"/>
    </row>
    <row r="99" spans="1:33" ht="18.75" x14ac:dyDescent="0.3">
      <c r="A99" s="20" t="s">
        <v>27</v>
      </c>
      <c r="B99" s="26">
        <f>H99+J99+L99+N99+P99+R99+T99+V99+X99+Z99+AB99+AD99</f>
        <v>19162.8</v>
      </c>
      <c r="C99" s="27">
        <f>H99+J99+L99+N99</f>
        <v>146.1</v>
      </c>
      <c r="D99" s="27">
        <f>E99</f>
        <v>146.1</v>
      </c>
      <c r="E99" s="26">
        <f>I99+K99+M99+O99+Q99+S99+U99+W99+Y99+AA99+AC99+AE99</f>
        <v>146.1</v>
      </c>
      <c r="F99" s="91">
        <f t="shared" si="30"/>
        <v>0.76241467843947641</v>
      </c>
      <c r="G99" s="91">
        <f t="shared" si="31"/>
        <v>100</v>
      </c>
      <c r="H99" s="21">
        <v>56.1</v>
      </c>
      <c r="I99" s="21">
        <v>56.1</v>
      </c>
      <c r="J99" s="21"/>
      <c r="K99" s="21"/>
      <c r="L99" s="21">
        <v>90</v>
      </c>
      <c r="M99" s="21">
        <v>90</v>
      </c>
      <c r="N99" s="21"/>
      <c r="O99" s="21"/>
      <c r="P99" s="21"/>
      <c r="Q99" s="21"/>
      <c r="R99" s="21">
        <v>1730</v>
      </c>
      <c r="S99" s="21"/>
      <c r="T99" s="21">
        <v>1380</v>
      </c>
      <c r="U99" s="21"/>
      <c r="V99" s="21">
        <v>50</v>
      </c>
      <c r="W99" s="21"/>
      <c r="X99" s="21"/>
      <c r="Y99" s="21"/>
      <c r="Z99" s="21">
        <v>22.5</v>
      </c>
      <c r="AA99" s="21"/>
      <c r="AB99" s="21"/>
      <c r="AC99" s="21"/>
      <c r="AD99" s="21">
        <f>15886.5-90+37.7</f>
        <v>15834.2</v>
      </c>
      <c r="AE99" s="21"/>
      <c r="AF99" s="109"/>
      <c r="AG99" s="15"/>
    </row>
    <row r="100" spans="1:33" ht="37.5" x14ac:dyDescent="0.3">
      <c r="A100" s="20" t="s">
        <v>30</v>
      </c>
      <c r="B100" s="26">
        <f t="shared" si="33"/>
        <v>4531.2</v>
      </c>
      <c r="C100" s="27">
        <f>H100+J100+L100+N100</f>
        <v>373.9</v>
      </c>
      <c r="D100" s="26">
        <f>E100</f>
        <v>373.9</v>
      </c>
      <c r="E100" s="26">
        <f>I100+K100+M100+O100+Q100+S100+U100+W100+Y100+AA100+AC100+AE100</f>
        <v>373.9</v>
      </c>
      <c r="F100" s="91">
        <f t="shared" si="30"/>
        <v>8.2516772598870052</v>
      </c>
      <c r="G100" s="91">
        <f t="shared" si="31"/>
        <v>100</v>
      </c>
      <c r="H100" s="21"/>
      <c r="I100" s="21"/>
      <c r="J100" s="21"/>
      <c r="K100" s="21"/>
      <c r="L100" s="21"/>
      <c r="M100" s="21"/>
      <c r="N100" s="21">
        <v>373.9</v>
      </c>
      <c r="O100" s="21">
        <v>373.9</v>
      </c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>
        <f>4531.2-373.9</f>
        <v>4157.3</v>
      </c>
      <c r="AE100" s="21"/>
      <c r="AF100" s="109"/>
      <c r="AG100" s="15"/>
    </row>
    <row r="101" spans="1:33" ht="18.75" x14ac:dyDescent="0.3">
      <c r="A101" s="20" t="s">
        <v>28</v>
      </c>
      <c r="B101" s="26">
        <f t="shared" si="33"/>
        <v>0</v>
      </c>
      <c r="C101" s="27">
        <f t="shared" ref="C101" si="34">H101</f>
        <v>0</v>
      </c>
      <c r="D101" s="27"/>
      <c r="E101" s="26">
        <f>I101+K101+M101+O101+Q101+S101+U101+W101+Y101+AA101+AC101+AE101</f>
        <v>0</v>
      </c>
      <c r="F101" s="91">
        <f t="shared" si="30"/>
        <v>0</v>
      </c>
      <c r="G101" s="91">
        <f t="shared" si="31"/>
        <v>0</v>
      </c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09"/>
      <c r="AG101" s="15"/>
    </row>
    <row r="102" spans="1:33" ht="18.75" x14ac:dyDescent="0.3">
      <c r="A102" s="20" t="s">
        <v>29</v>
      </c>
      <c r="B102" s="26">
        <f t="shared" si="33"/>
        <v>5207.2</v>
      </c>
      <c r="C102" s="27">
        <f>H102+J102+L102+N102</f>
        <v>5207.2</v>
      </c>
      <c r="D102" s="27">
        <f>E102</f>
        <v>5207.2</v>
      </c>
      <c r="E102" s="26">
        <f>I102+K102+M102+O102+Q102+S102+U102+W102+Y102+AA102+AC102+AE102</f>
        <v>5207.2</v>
      </c>
      <c r="F102" s="91">
        <f t="shared" si="30"/>
        <v>100</v>
      </c>
      <c r="G102" s="91">
        <f t="shared" si="31"/>
        <v>100</v>
      </c>
      <c r="H102" s="13"/>
      <c r="I102" s="13"/>
      <c r="J102" s="13"/>
      <c r="K102" s="13"/>
      <c r="L102" s="13"/>
      <c r="M102" s="13"/>
      <c r="N102" s="13">
        <v>5207.2</v>
      </c>
      <c r="O102" s="13">
        <v>5207.2</v>
      </c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09"/>
      <c r="AG102" s="15"/>
    </row>
    <row r="103" spans="1:33" ht="18.75" x14ac:dyDescent="0.25">
      <c r="A103" s="114" t="s">
        <v>86</v>
      </c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6"/>
      <c r="AF103" s="104"/>
      <c r="AG103" s="15"/>
    </row>
    <row r="104" spans="1:33" ht="18.75" x14ac:dyDescent="0.3">
      <c r="A104" s="17" t="s">
        <v>25</v>
      </c>
      <c r="B104" s="25">
        <f t="shared" ref="B104:B109" si="35">H104+J104+L104+N104+P104+R104+T104+V104+X104+Z104+AB104+AD104</f>
        <v>1529.1</v>
      </c>
      <c r="C104" s="13">
        <f>C105+C106+C108+C109</f>
        <v>1529.1</v>
      </c>
      <c r="D104" s="13">
        <f>D105+D106+D108+D109</f>
        <v>0</v>
      </c>
      <c r="E104" s="13">
        <f>E105+E106+E108+E109</f>
        <v>0</v>
      </c>
      <c r="F104" s="92">
        <f t="shared" ref="F104:F109" si="36">IFERROR(E104/B104*100,0)</f>
        <v>0</v>
      </c>
      <c r="G104" s="92">
        <f t="shared" ref="G104:G109" si="37">IFERROR(E104/C104*100,0)</f>
        <v>0</v>
      </c>
      <c r="H104" s="13">
        <f>H105+H106+H108+H109</f>
        <v>0</v>
      </c>
      <c r="I104" s="13">
        <f t="shared" ref="I104:AE104" si="38">I105+I106+I108+I109</f>
        <v>0</v>
      </c>
      <c r="J104" s="13">
        <f t="shared" si="38"/>
        <v>0</v>
      </c>
      <c r="K104" s="13">
        <f t="shared" si="38"/>
        <v>0</v>
      </c>
      <c r="L104" s="13">
        <f t="shared" si="38"/>
        <v>0</v>
      </c>
      <c r="M104" s="13">
        <f t="shared" si="38"/>
        <v>0</v>
      </c>
      <c r="N104" s="13">
        <f t="shared" si="38"/>
        <v>0</v>
      </c>
      <c r="O104" s="13">
        <f t="shared" si="38"/>
        <v>0</v>
      </c>
      <c r="P104" s="13">
        <f t="shared" si="38"/>
        <v>14.6</v>
      </c>
      <c r="Q104" s="13">
        <f t="shared" si="38"/>
        <v>0</v>
      </c>
      <c r="R104" s="13">
        <f t="shared" si="38"/>
        <v>145.30000000000001</v>
      </c>
      <c r="S104" s="13">
        <f t="shared" si="38"/>
        <v>0</v>
      </c>
      <c r="T104" s="13">
        <f t="shared" si="38"/>
        <v>1369.1999999999998</v>
      </c>
      <c r="U104" s="13">
        <f t="shared" si="38"/>
        <v>0</v>
      </c>
      <c r="V104" s="13">
        <f t="shared" si="38"/>
        <v>0</v>
      </c>
      <c r="W104" s="13">
        <f t="shared" si="38"/>
        <v>0</v>
      </c>
      <c r="X104" s="13">
        <f t="shared" si="38"/>
        <v>0</v>
      </c>
      <c r="Y104" s="13">
        <f t="shared" si="38"/>
        <v>0</v>
      </c>
      <c r="Z104" s="13">
        <f t="shared" si="38"/>
        <v>0</v>
      </c>
      <c r="AA104" s="13">
        <f t="shared" si="38"/>
        <v>0</v>
      </c>
      <c r="AB104" s="13">
        <f t="shared" si="38"/>
        <v>0</v>
      </c>
      <c r="AC104" s="13">
        <f t="shared" si="38"/>
        <v>0</v>
      </c>
      <c r="AD104" s="13">
        <f t="shared" si="38"/>
        <v>0</v>
      </c>
      <c r="AE104" s="13">
        <f t="shared" si="38"/>
        <v>0</v>
      </c>
      <c r="AF104" s="130"/>
      <c r="AG104" s="15"/>
    </row>
    <row r="105" spans="1:33" ht="18.75" x14ac:dyDescent="0.3">
      <c r="A105" s="20" t="s">
        <v>26</v>
      </c>
      <c r="B105" s="26">
        <f t="shared" si="35"/>
        <v>575.9</v>
      </c>
      <c r="C105" s="27">
        <f>H105+J105+L105+N105+P105+R105+T105</f>
        <v>575.9</v>
      </c>
      <c r="D105" s="27">
        <f>E105</f>
        <v>0</v>
      </c>
      <c r="E105" s="26">
        <f>I105+K105+M105+O105+Q105+S105+U105+W105+Y105+AA105+AC105+AE105</f>
        <v>0</v>
      </c>
      <c r="F105" s="91">
        <f t="shared" si="36"/>
        <v>0</v>
      </c>
      <c r="G105" s="91">
        <f t="shared" si="37"/>
        <v>0</v>
      </c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>
        <v>575.9</v>
      </c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131"/>
      <c r="AG105" s="15"/>
    </row>
    <row r="106" spans="1:33" ht="18.75" x14ac:dyDescent="0.3">
      <c r="A106" s="20" t="s">
        <v>27</v>
      </c>
      <c r="B106" s="26">
        <f>H106+J106+L106+N106+P106+R106+T106+V106+X106+Z106+AB106+AD106</f>
        <v>953.19999999999993</v>
      </c>
      <c r="C106" s="27">
        <f>H106+J106+L106+N106+P106+R106+T106</f>
        <v>953.19999999999993</v>
      </c>
      <c r="D106" s="27">
        <f>E106</f>
        <v>0</v>
      </c>
      <c r="E106" s="26">
        <f>I106+K106+M106+O106+Q106+S106+U106+W106+Y106+AA106+AC106+AE106</f>
        <v>0</v>
      </c>
      <c r="F106" s="91">
        <f t="shared" si="36"/>
        <v>0</v>
      </c>
      <c r="G106" s="91">
        <f t="shared" si="37"/>
        <v>0</v>
      </c>
      <c r="H106" s="21"/>
      <c r="I106" s="21"/>
      <c r="J106" s="21"/>
      <c r="K106" s="21"/>
      <c r="L106" s="21"/>
      <c r="M106" s="21"/>
      <c r="N106" s="21"/>
      <c r="O106" s="21"/>
      <c r="P106" s="21">
        <v>14.6</v>
      </c>
      <c r="Q106" s="21"/>
      <c r="R106" s="21">
        <v>145.30000000000001</v>
      </c>
      <c r="S106" s="21"/>
      <c r="T106" s="21">
        <f>49.9+743.4</f>
        <v>793.3</v>
      </c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131"/>
      <c r="AG106" s="15"/>
    </row>
    <row r="107" spans="1:33" ht="37.5" x14ac:dyDescent="0.3">
      <c r="A107" s="20" t="s">
        <v>30</v>
      </c>
      <c r="B107" s="26">
        <f t="shared" si="35"/>
        <v>0</v>
      </c>
      <c r="C107" s="27">
        <f>H107+J107+L107+N107+P107+T107</f>
        <v>0</v>
      </c>
      <c r="D107" s="27">
        <f>E107</f>
        <v>0</v>
      </c>
      <c r="E107" s="26">
        <f>I107+K107+M107+O107+Q107+S107+U107+W107+Y107+AA107+AC107+AE107</f>
        <v>0</v>
      </c>
      <c r="F107" s="91">
        <f t="shared" si="36"/>
        <v>0</v>
      </c>
      <c r="G107" s="91">
        <f t="shared" si="37"/>
        <v>0</v>
      </c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131"/>
      <c r="AG107" s="15"/>
    </row>
    <row r="108" spans="1:33" ht="18.75" x14ac:dyDescent="0.3">
      <c r="A108" s="20" t="s">
        <v>28</v>
      </c>
      <c r="B108" s="26">
        <f t="shared" si="35"/>
        <v>0</v>
      </c>
      <c r="C108" s="27">
        <f>H108</f>
        <v>0</v>
      </c>
      <c r="D108" s="27"/>
      <c r="E108" s="26">
        <f>I108+K108+M108+O108+Q108+S108+U108+W108+Y108+AA108+AC108+AE108</f>
        <v>0</v>
      </c>
      <c r="F108" s="91">
        <f t="shared" si="36"/>
        <v>0</v>
      </c>
      <c r="G108" s="91">
        <f t="shared" si="37"/>
        <v>0</v>
      </c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1"/>
      <c r="AG108" s="15"/>
    </row>
    <row r="109" spans="1:33" ht="18.75" x14ac:dyDescent="0.3">
      <c r="A109" s="20" t="s">
        <v>29</v>
      </c>
      <c r="B109" s="26">
        <f t="shared" si="35"/>
        <v>0</v>
      </c>
      <c r="C109" s="27">
        <f>H109+X109</f>
        <v>0</v>
      </c>
      <c r="D109" s="27">
        <f>E109</f>
        <v>0</v>
      </c>
      <c r="E109" s="26">
        <f>I109+K109+M109+O109+Q109+S109+U109+W109+Y109+AA109+AC109+AE109</f>
        <v>0</v>
      </c>
      <c r="F109" s="91">
        <f t="shared" si="36"/>
        <v>0</v>
      </c>
      <c r="G109" s="91">
        <f t="shared" si="37"/>
        <v>0</v>
      </c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2"/>
      <c r="AG109" s="15"/>
    </row>
    <row r="110" spans="1:33" ht="18.75" x14ac:dyDescent="0.25">
      <c r="A110" s="114" t="s">
        <v>87</v>
      </c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/>
      <c r="AD110" s="115"/>
      <c r="AE110" s="116"/>
      <c r="AF110" s="104"/>
      <c r="AG110" s="15"/>
    </row>
    <row r="111" spans="1:33" ht="18.75" x14ac:dyDescent="0.3">
      <c r="A111" s="17" t="s">
        <v>25</v>
      </c>
      <c r="B111" s="25">
        <f t="shared" ref="B111:B115" si="39">H111+J111+L111+N111+P111+R111+T111+V111+X111+Z111+AB111+AD111</f>
        <v>1828.1</v>
      </c>
      <c r="C111" s="18">
        <f>SUM(C112:C115)</f>
        <v>1828.1</v>
      </c>
      <c r="D111" s="18">
        <f>SUM(D112:D115)</f>
        <v>0</v>
      </c>
      <c r="E111" s="18">
        <f>SUM(E112:E115)</f>
        <v>0</v>
      </c>
      <c r="F111" s="92">
        <f>IFERROR(E111/B111*100,0)</f>
        <v>0</v>
      </c>
      <c r="G111" s="92">
        <f>IFERROR(E111/C111*100,0)</f>
        <v>0</v>
      </c>
      <c r="H111" s="13">
        <f>H112+H113+H114+H115</f>
        <v>0</v>
      </c>
      <c r="I111" s="13">
        <f>I112+I113+I114+I115</f>
        <v>0</v>
      </c>
      <c r="J111" s="13">
        <f>J112+J113+J114+J115</f>
        <v>0</v>
      </c>
      <c r="K111" s="13">
        <f>K112+K113+K114+K115</f>
        <v>0</v>
      </c>
      <c r="L111" s="13">
        <f>L112+L113+L114+L115</f>
        <v>0</v>
      </c>
      <c r="M111" s="13">
        <f t="shared" ref="M111:AE111" si="40">M112+M113+M114+M115</f>
        <v>0</v>
      </c>
      <c r="N111" s="13">
        <f t="shared" si="40"/>
        <v>4</v>
      </c>
      <c r="O111" s="13">
        <f t="shared" si="40"/>
        <v>0</v>
      </c>
      <c r="P111" s="13">
        <f t="shared" si="40"/>
        <v>313.60000000000002</v>
      </c>
      <c r="Q111" s="13">
        <f t="shared" si="40"/>
        <v>0</v>
      </c>
      <c r="R111" s="13">
        <f t="shared" si="40"/>
        <v>99.1</v>
      </c>
      <c r="S111" s="13">
        <f t="shared" si="40"/>
        <v>0</v>
      </c>
      <c r="T111" s="13">
        <f t="shared" si="40"/>
        <v>66.599999999999994</v>
      </c>
      <c r="U111" s="13">
        <f t="shared" si="40"/>
        <v>0</v>
      </c>
      <c r="V111" s="13">
        <f t="shared" si="40"/>
        <v>1344.8</v>
      </c>
      <c r="W111" s="13">
        <f t="shared" si="40"/>
        <v>0</v>
      </c>
      <c r="X111" s="13">
        <f t="shared" si="40"/>
        <v>0</v>
      </c>
      <c r="Y111" s="13">
        <f t="shared" si="40"/>
        <v>0</v>
      </c>
      <c r="Z111" s="13">
        <f t="shared" si="40"/>
        <v>0</v>
      </c>
      <c r="AA111" s="13">
        <f t="shared" si="40"/>
        <v>0</v>
      </c>
      <c r="AB111" s="13">
        <f t="shared" si="40"/>
        <v>0</v>
      </c>
      <c r="AC111" s="13">
        <f t="shared" si="40"/>
        <v>0</v>
      </c>
      <c r="AD111" s="13">
        <f t="shared" si="40"/>
        <v>0</v>
      </c>
      <c r="AE111" s="13">
        <f t="shared" si="40"/>
        <v>0</v>
      </c>
      <c r="AF111" s="104"/>
      <c r="AG111" s="15"/>
    </row>
    <row r="112" spans="1:33" ht="18.75" x14ac:dyDescent="0.3">
      <c r="A112" s="20" t="s">
        <v>26</v>
      </c>
      <c r="B112" s="33">
        <f t="shared" si="39"/>
        <v>0</v>
      </c>
      <c r="C112" s="27">
        <f t="shared" ref="C112:C115" si="41">H112+J112+L112+N112+P112+R112+T112+V112+X112+Z112</f>
        <v>0</v>
      </c>
      <c r="D112" s="33"/>
      <c r="E112" s="26">
        <f>I112+K112+M112+O112+Q112+S112+U112+W112+Y112+AA112+AC112+AE112</f>
        <v>0</v>
      </c>
      <c r="F112" s="91">
        <f>IFERROR(E112/B112*100,0)</f>
        <v>0</v>
      </c>
      <c r="G112" s="91">
        <f>IFERROR(E112/C112*100,0)</f>
        <v>0</v>
      </c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104"/>
      <c r="AG112" s="15"/>
    </row>
    <row r="113" spans="1:33" ht="18.75" x14ac:dyDescent="0.3">
      <c r="A113" s="20" t="s">
        <v>27</v>
      </c>
      <c r="B113" s="26">
        <f t="shared" si="39"/>
        <v>1828.1</v>
      </c>
      <c r="C113" s="27">
        <f t="shared" si="41"/>
        <v>1828.1</v>
      </c>
      <c r="D113" s="27">
        <f>E113</f>
        <v>0</v>
      </c>
      <c r="E113" s="26">
        <f>I113+K113+M113+O113+Q113+S113+U113+W113+Y113+AA113+AC113+AE113</f>
        <v>0</v>
      </c>
      <c r="F113" s="91">
        <f>IFERROR(E113/B113*100,0)</f>
        <v>0</v>
      </c>
      <c r="G113" s="91">
        <f>IFERROR(E113/C113*100,0)</f>
        <v>0</v>
      </c>
      <c r="H113" s="21"/>
      <c r="I113" s="21"/>
      <c r="J113" s="21"/>
      <c r="K113" s="21"/>
      <c r="L113" s="21"/>
      <c r="M113" s="21"/>
      <c r="N113" s="21">
        <v>4</v>
      </c>
      <c r="O113" s="21"/>
      <c r="P113" s="21">
        <v>313.60000000000002</v>
      </c>
      <c r="Q113" s="21"/>
      <c r="R113" s="21">
        <v>99.1</v>
      </c>
      <c r="S113" s="21"/>
      <c r="T113" s="21">
        <v>66.599999999999994</v>
      </c>
      <c r="U113" s="21"/>
      <c r="V113" s="21">
        <f>66.6+1278.2</f>
        <v>1344.8</v>
      </c>
      <c r="W113" s="21"/>
      <c r="X113" s="21"/>
      <c r="Y113" s="21"/>
      <c r="Z113" s="21"/>
      <c r="AA113" s="21"/>
      <c r="AB113" s="21"/>
      <c r="AC113" s="21"/>
      <c r="AD113" s="21"/>
      <c r="AE113" s="21"/>
      <c r="AF113" s="104"/>
      <c r="AG113" s="15"/>
    </row>
    <row r="114" spans="1:33" ht="18.75" x14ac:dyDescent="0.3">
      <c r="A114" s="20" t="s">
        <v>28</v>
      </c>
      <c r="B114" s="33">
        <f t="shared" si="39"/>
        <v>0</v>
      </c>
      <c r="C114" s="27">
        <f t="shared" si="41"/>
        <v>0</v>
      </c>
      <c r="D114" s="34"/>
      <c r="E114" s="26">
        <f>I114+K114+M114+O114+Q114+S114+U114+W114+Y114+AA114+AC114+AE114</f>
        <v>0</v>
      </c>
      <c r="F114" s="91">
        <f>IFERROR(E114/B114*100,0)</f>
        <v>0</v>
      </c>
      <c r="G114" s="91">
        <f>IFERROR(E114/C114*100,0)</f>
        <v>0</v>
      </c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04"/>
      <c r="AG114" s="15"/>
    </row>
    <row r="115" spans="1:33" ht="18.75" x14ac:dyDescent="0.3">
      <c r="A115" s="20" t="s">
        <v>29</v>
      </c>
      <c r="B115" s="33">
        <f t="shared" si="39"/>
        <v>0</v>
      </c>
      <c r="C115" s="27">
        <f t="shared" si="41"/>
        <v>0</v>
      </c>
      <c r="D115" s="34"/>
      <c r="E115" s="26">
        <f>I115+K115+M115+O115+Q115+S115+U115+W115+Y115+AA115+AC115+AE115</f>
        <v>0</v>
      </c>
      <c r="F115" s="91">
        <f>IFERROR(E115/B115*100,0)</f>
        <v>0</v>
      </c>
      <c r="G115" s="91">
        <f>IFERROR(E115/C115*100,0)</f>
        <v>0</v>
      </c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04"/>
      <c r="AG115" s="15"/>
    </row>
    <row r="116" spans="1:33" ht="75" x14ac:dyDescent="0.3">
      <c r="A116" s="67" t="s">
        <v>31</v>
      </c>
      <c r="B116" s="68">
        <f>H116+J116+L116+N116+P116+R116+T116+V116+X116+Z116+AB116+AD116</f>
        <v>2743329.05</v>
      </c>
      <c r="C116" s="7">
        <f>C117+C118+C120+C121</f>
        <v>897021.3</v>
      </c>
      <c r="D116" s="7">
        <f>D117+D118+D120+D121</f>
        <v>765683.3</v>
      </c>
      <c r="E116" s="7">
        <f>E117+E118+E120+E121</f>
        <v>765683.3</v>
      </c>
      <c r="F116" s="24">
        <f>E116/B116*100</f>
        <v>27.91073495175506</v>
      </c>
      <c r="G116" s="24">
        <f>E116/C116*100</f>
        <v>85.35843017328574</v>
      </c>
      <c r="H116" s="7">
        <f>H117+H118+H120+H121</f>
        <v>108356.7</v>
      </c>
      <c r="I116" s="7">
        <f t="shared" ref="I116:AE116" si="42">I117+I118+I120+I121</f>
        <v>101659.4</v>
      </c>
      <c r="J116" s="7">
        <f t="shared" si="42"/>
        <v>254251.4</v>
      </c>
      <c r="K116" s="7">
        <f>K117+K118+K120+K121</f>
        <v>222060.80000000002</v>
      </c>
      <c r="L116" s="7">
        <f t="shared" si="42"/>
        <v>256023.9</v>
      </c>
      <c r="M116" s="7">
        <f t="shared" si="42"/>
        <v>216119.59999999998</v>
      </c>
      <c r="N116" s="7">
        <f t="shared" si="42"/>
        <v>270215.90000000002</v>
      </c>
      <c r="O116" s="7">
        <f t="shared" si="42"/>
        <v>225843.5</v>
      </c>
      <c r="P116" s="7">
        <f t="shared" si="42"/>
        <v>404832.5</v>
      </c>
      <c r="Q116" s="7">
        <f t="shared" si="42"/>
        <v>0</v>
      </c>
      <c r="R116" s="7">
        <f t="shared" si="42"/>
        <v>223722.6</v>
      </c>
      <c r="S116" s="7">
        <f t="shared" si="42"/>
        <v>204918.5</v>
      </c>
      <c r="T116" s="7">
        <f t="shared" si="42"/>
        <v>173965.59999999998</v>
      </c>
      <c r="U116" s="7">
        <f t="shared" si="42"/>
        <v>0</v>
      </c>
      <c r="V116" s="7">
        <f t="shared" si="42"/>
        <v>115770.70000000001</v>
      </c>
      <c r="W116" s="7">
        <f t="shared" si="42"/>
        <v>0</v>
      </c>
      <c r="X116" s="7">
        <f t="shared" si="42"/>
        <v>168114.4</v>
      </c>
      <c r="Y116" s="7">
        <f t="shared" si="42"/>
        <v>0</v>
      </c>
      <c r="Z116" s="7">
        <f t="shared" si="42"/>
        <v>176718.99999999997</v>
      </c>
      <c r="AA116" s="7">
        <f t="shared" si="42"/>
        <v>0</v>
      </c>
      <c r="AB116" s="7">
        <f t="shared" si="42"/>
        <v>166928.1</v>
      </c>
      <c r="AC116" s="7">
        <f t="shared" si="42"/>
        <v>0</v>
      </c>
      <c r="AD116" s="7">
        <f t="shared" si="42"/>
        <v>424428.25000000006</v>
      </c>
      <c r="AE116" s="7">
        <f t="shared" si="42"/>
        <v>0</v>
      </c>
      <c r="AF116" s="39"/>
      <c r="AG116" s="15"/>
    </row>
    <row r="117" spans="1:33" ht="18.75" x14ac:dyDescent="0.3">
      <c r="A117" s="67" t="s">
        <v>26</v>
      </c>
      <c r="B117" s="69">
        <f t="shared" ref="B117:E118" si="43">B91+B67+B55+B31+B12</f>
        <v>2094024.1499999997</v>
      </c>
      <c r="C117" s="69">
        <f t="shared" si="43"/>
        <v>604321.29999999993</v>
      </c>
      <c r="D117" s="69">
        <f t="shared" si="43"/>
        <v>481874.60000000003</v>
      </c>
      <c r="E117" s="69">
        <f t="shared" si="43"/>
        <v>481874.60000000003</v>
      </c>
      <c r="F117" s="24">
        <f>E117/B117*100</f>
        <v>23.01189315319024</v>
      </c>
      <c r="G117" s="24">
        <f>E117/C117*100</f>
        <v>79.738145916749929</v>
      </c>
      <c r="H117" s="69">
        <f t="shared" ref="H117:AE118" si="44">H91+H67+H55+H31+H12</f>
        <v>31589.799999999988</v>
      </c>
      <c r="I117" s="69">
        <f t="shared" si="44"/>
        <v>26659.7</v>
      </c>
      <c r="J117" s="69">
        <f t="shared" si="44"/>
        <v>189197.9</v>
      </c>
      <c r="K117" s="69">
        <f t="shared" si="44"/>
        <v>156766.30000000002</v>
      </c>
      <c r="L117" s="69">
        <f t="shared" si="44"/>
        <v>184754.4</v>
      </c>
      <c r="M117" s="69">
        <f t="shared" si="44"/>
        <v>144114.19999999998</v>
      </c>
      <c r="N117" s="69">
        <f t="shared" si="44"/>
        <v>198203.3</v>
      </c>
      <c r="O117" s="69">
        <f t="shared" si="44"/>
        <v>154334.39999999999</v>
      </c>
      <c r="P117" s="69">
        <f t="shared" si="44"/>
        <v>341509.3</v>
      </c>
      <c r="Q117" s="69">
        <f t="shared" si="44"/>
        <v>0</v>
      </c>
      <c r="R117" s="69">
        <f t="shared" si="44"/>
        <v>171753.60000000001</v>
      </c>
      <c r="S117" s="69">
        <f t="shared" si="44"/>
        <v>161676.79999999999</v>
      </c>
      <c r="T117" s="69">
        <f t="shared" si="44"/>
        <v>137692.29999999999</v>
      </c>
      <c r="U117" s="69">
        <f t="shared" si="44"/>
        <v>0</v>
      </c>
      <c r="V117" s="69">
        <f t="shared" si="44"/>
        <v>91219.8</v>
      </c>
      <c r="W117" s="69">
        <f t="shared" si="44"/>
        <v>0</v>
      </c>
      <c r="X117" s="69">
        <f t="shared" si="44"/>
        <v>134335.1</v>
      </c>
      <c r="Y117" s="69">
        <f t="shared" si="44"/>
        <v>0</v>
      </c>
      <c r="Z117" s="69">
        <f t="shared" si="44"/>
        <v>134480.9</v>
      </c>
      <c r="AA117" s="69">
        <f t="shared" si="44"/>
        <v>0</v>
      </c>
      <c r="AB117" s="69">
        <f t="shared" si="44"/>
        <v>129842.9</v>
      </c>
      <c r="AC117" s="69">
        <f t="shared" si="44"/>
        <v>0</v>
      </c>
      <c r="AD117" s="69">
        <f t="shared" si="44"/>
        <v>349444.85000000003</v>
      </c>
      <c r="AE117" s="69">
        <f t="shared" si="44"/>
        <v>0</v>
      </c>
      <c r="AF117" s="39"/>
      <c r="AG117" s="15"/>
    </row>
    <row r="118" spans="1:33" ht="18.75" x14ac:dyDescent="0.3">
      <c r="A118" s="67" t="s">
        <v>27</v>
      </c>
      <c r="B118" s="69">
        <f t="shared" si="43"/>
        <v>580635.9</v>
      </c>
      <c r="C118" s="69">
        <f t="shared" si="43"/>
        <v>263740.39999999997</v>
      </c>
      <c r="D118" s="69">
        <f t="shared" si="43"/>
        <v>260714.09999999998</v>
      </c>
      <c r="E118" s="69">
        <f t="shared" si="43"/>
        <v>260714.09999999998</v>
      </c>
      <c r="F118" s="24">
        <f>E118/B118*100</f>
        <v>44.90147784523829</v>
      </c>
      <c r="G118" s="24">
        <f>E118/C118*100</f>
        <v>98.852545912571614</v>
      </c>
      <c r="H118" s="69">
        <f t="shared" si="44"/>
        <v>72250.7</v>
      </c>
      <c r="I118" s="69">
        <f t="shared" si="44"/>
        <v>70731.599999999991</v>
      </c>
      <c r="J118" s="69">
        <f t="shared" si="44"/>
        <v>59295.299999999996</v>
      </c>
      <c r="K118" s="69">
        <f t="shared" si="44"/>
        <v>59825</v>
      </c>
      <c r="L118" s="69">
        <f t="shared" si="44"/>
        <v>67127.100000000006</v>
      </c>
      <c r="M118" s="69">
        <f t="shared" si="44"/>
        <v>67871.5</v>
      </c>
      <c r="N118" s="69">
        <f t="shared" si="44"/>
        <v>62290</v>
      </c>
      <c r="O118" s="69">
        <f t="shared" si="44"/>
        <v>62286</v>
      </c>
      <c r="P118" s="69">
        <f t="shared" si="44"/>
        <v>55525.700000000004</v>
      </c>
      <c r="Q118" s="69">
        <f t="shared" si="44"/>
        <v>0</v>
      </c>
      <c r="R118" s="69">
        <f t="shared" si="44"/>
        <v>44711.4</v>
      </c>
      <c r="S118" s="69">
        <f t="shared" si="44"/>
        <v>37376.699999999997</v>
      </c>
      <c r="T118" s="69">
        <f t="shared" si="44"/>
        <v>36060.5</v>
      </c>
      <c r="U118" s="69">
        <f t="shared" si="44"/>
        <v>0</v>
      </c>
      <c r="V118" s="69">
        <f t="shared" si="44"/>
        <v>23961.8</v>
      </c>
      <c r="W118" s="69">
        <f t="shared" si="44"/>
        <v>0</v>
      </c>
      <c r="X118" s="69">
        <f t="shared" si="44"/>
        <v>29646.9</v>
      </c>
      <c r="Y118" s="69">
        <f t="shared" si="44"/>
        <v>0</v>
      </c>
      <c r="Z118" s="69">
        <f t="shared" si="44"/>
        <v>37105.699999999997</v>
      </c>
      <c r="AA118" s="69">
        <f t="shared" si="44"/>
        <v>0</v>
      </c>
      <c r="AB118" s="69">
        <f t="shared" si="44"/>
        <v>32960.800000000003</v>
      </c>
      <c r="AC118" s="69">
        <f t="shared" si="44"/>
        <v>0</v>
      </c>
      <c r="AD118" s="69">
        <f t="shared" si="44"/>
        <v>59699.999999999993</v>
      </c>
      <c r="AE118" s="69">
        <f t="shared" si="44"/>
        <v>0</v>
      </c>
      <c r="AF118" s="39"/>
      <c r="AG118" s="15"/>
    </row>
    <row r="119" spans="1:33" ht="37.5" x14ac:dyDescent="0.3">
      <c r="A119" s="67" t="s">
        <v>30</v>
      </c>
      <c r="B119" s="69">
        <f>B93</f>
        <v>4531.2</v>
      </c>
      <c r="C119" s="69">
        <f>C93</f>
        <v>373.9</v>
      </c>
      <c r="D119" s="69">
        <f>D93</f>
        <v>373.9</v>
      </c>
      <c r="E119" s="69">
        <f>E93</f>
        <v>373.9</v>
      </c>
      <c r="F119" s="92">
        <f>IFERROR(E119/B119*100,0)</f>
        <v>8.2516772598870052</v>
      </c>
      <c r="G119" s="92">
        <f>IFERROR(E119/C119*100,0)</f>
        <v>100</v>
      </c>
      <c r="H119" s="69">
        <f>H93</f>
        <v>0</v>
      </c>
      <c r="I119" s="69">
        <f t="shared" ref="I119:AE119" si="45">I93</f>
        <v>0</v>
      </c>
      <c r="J119" s="69">
        <f t="shared" si="45"/>
        <v>0</v>
      </c>
      <c r="K119" s="69">
        <f t="shared" si="45"/>
        <v>0</v>
      </c>
      <c r="L119" s="69">
        <f t="shared" si="45"/>
        <v>0</v>
      </c>
      <c r="M119" s="69">
        <f t="shared" si="45"/>
        <v>0</v>
      </c>
      <c r="N119" s="69">
        <f t="shared" si="45"/>
        <v>373.9</v>
      </c>
      <c r="O119" s="69">
        <f t="shared" si="45"/>
        <v>373.9</v>
      </c>
      <c r="P119" s="69">
        <f t="shared" si="45"/>
        <v>0</v>
      </c>
      <c r="Q119" s="69">
        <f t="shared" si="45"/>
        <v>0</v>
      </c>
      <c r="R119" s="69">
        <f t="shared" si="45"/>
        <v>0</v>
      </c>
      <c r="S119" s="69">
        <f t="shared" si="45"/>
        <v>0</v>
      </c>
      <c r="T119" s="69">
        <f t="shared" si="45"/>
        <v>0</v>
      </c>
      <c r="U119" s="69">
        <f t="shared" si="45"/>
        <v>0</v>
      </c>
      <c r="V119" s="69">
        <f t="shared" si="45"/>
        <v>0</v>
      </c>
      <c r="W119" s="69">
        <f t="shared" si="45"/>
        <v>0</v>
      </c>
      <c r="X119" s="69">
        <f t="shared" si="45"/>
        <v>0</v>
      </c>
      <c r="Y119" s="69">
        <f t="shared" si="45"/>
        <v>0</v>
      </c>
      <c r="Z119" s="69">
        <f t="shared" si="45"/>
        <v>0</v>
      </c>
      <c r="AA119" s="69">
        <f t="shared" si="45"/>
        <v>0</v>
      </c>
      <c r="AB119" s="69">
        <f t="shared" si="45"/>
        <v>0</v>
      </c>
      <c r="AC119" s="69">
        <f t="shared" si="45"/>
        <v>0</v>
      </c>
      <c r="AD119" s="69">
        <f t="shared" si="45"/>
        <v>4157.3</v>
      </c>
      <c r="AE119" s="69">
        <f t="shared" si="45"/>
        <v>0</v>
      </c>
      <c r="AF119" s="39"/>
      <c r="AG119" s="15"/>
    </row>
    <row r="120" spans="1:33" ht="18.75" x14ac:dyDescent="0.3">
      <c r="A120" s="67" t="s">
        <v>28</v>
      </c>
      <c r="B120" s="69">
        <f t="shared" ref="B120:E121" si="46">B94+B69+B57+B33+B14</f>
        <v>49215.600000000006</v>
      </c>
      <c r="C120" s="69">
        <f t="shared" si="46"/>
        <v>21783.3</v>
      </c>
      <c r="D120" s="69">
        <f t="shared" si="46"/>
        <v>15918.3</v>
      </c>
      <c r="E120" s="69">
        <f t="shared" si="46"/>
        <v>15918.3</v>
      </c>
      <c r="F120" s="24">
        <f>E120/B120*100</f>
        <v>32.34401287396679</v>
      </c>
      <c r="G120" s="24">
        <f>E120/C120*100</f>
        <v>73.075704783021848</v>
      </c>
      <c r="H120" s="69">
        <f t="shared" ref="H120:AE121" si="47">H94+H69+H57+H33+H14</f>
        <v>4162.6000000000004</v>
      </c>
      <c r="I120" s="69">
        <f t="shared" si="47"/>
        <v>3914.5</v>
      </c>
      <c r="J120" s="69">
        <f t="shared" si="47"/>
        <v>4142.6000000000004</v>
      </c>
      <c r="K120" s="69">
        <f t="shared" si="47"/>
        <v>3854</v>
      </c>
      <c r="L120" s="69">
        <f t="shared" si="47"/>
        <v>4142.3999999999996</v>
      </c>
      <c r="M120" s="69">
        <f t="shared" si="47"/>
        <v>4133.8999999999996</v>
      </c>
      <c r="N120" s="69">
        <f t="shared" si="47"/>
        <v>4515.3999999999996</v>
      </c>
      <c r="O120" s="69">
        <f t="shared" si="47"/>
        <v>4015.9</v>
      </c>
      <c r="P120" s="69">
        <f t="shared" si="47"/>
        <v>7797.5</v>
      </c>
      <c r="Q120" s="69">
        <f t="shared" si="47"/>
        <v>0</v>
      </c>
      <c r="R120" s="69">
        <f t="shared" si="47"/>
        <v>7257.6</v>
      </c>
      <c r="S120" s="69">
        <f t="shared" si="47"/>
        <v>5865</v>
      </c>
      <c r="T120" s="69">
        <f t="shared" si="47"/>
        <v>212.8</v>
      </c>
      <c r="U120" s="69">
        <f t="shared" si="47"/>
        <v>0</v>
      </c>
      <c r="V120" s="69">
        <f t="shared" si="47"/>
        <v>589.1</v>
      </c>
      <c r="W120" s="69">
        <f t="shared" si="47"/>
        <v>0</v>
      </c>
      <c r="X120" s="69">
        <f t="shared" si="47"/>
        <v>4132.3999999999996</v>
      </c>
      <c r="Y120" s="69">
        <f t="shared" si="47"/>
        <v>0</v>
      </c>
      <c r="Z120" s="69">
        <f t="shared" si="47"/>
        <v>4132.3999999999996</v>
      </c>
      <c r="AA120" s="69">
        <f t="shared" si="47"/>
        <v>0</v>
      </c>
      <c r="AB120" s="69">
        <f t="shared" si="47"/>
        <v>4124.3999999999996</v>
      </c>
      <c r="AC120" s="69">
        <f t="shared" si="47"/>
        <v>0</v>
      </c>
      <c r="AD120" s="69">
        <f t="shared" si="47"/>
        <v>4006.4</v>
      </c>
      <c r="AE120" s="69">
        <f t="shared" si="47"/>
        <v>0</v>
      </c>
      <c r="AF120" s="39"/>
      <c r="AG120" s="15"/>
    </row>
    <row r="121" spans="1:33" ht="18.75" x14ac:dyDescent="0.3">
      <c r="A121" s="67" t="s">
        <v>29</v>
      </c>
      <c r="B121" s="69">
        <f t="shared" si="46"/>
        <v>19453.400000000001</v>
      </c>
      <c r="C121" s="69">
        <f t="shared" si="46"/>
        <v>7176.2999999999993</v>
      </c>
      <c r="D121" s="69">
        <f t="shared" si="46"/>
        <v>7176.2999999999993</v>
      </c>
      <c r="E121" s="69">
        <f t="shared" si="46"/>
        <v>7176.2999999999993</v>
      </c>
      <c r="F121" s="92">
        <f>IFERROR(E121/B121*100,0)</f>
        <v>36.889695374587468</v>
      </c>
      <c r="G121" s="92">
        <f>IFERROR(E121/C121*100,0)</f>
        <v>100</v>
      </c>
      <c r="H121" s="69">
        <f>H95+H70+H58+H34+H15</f>
        <v>353.6</v>
      </c>
      <c r="I121" s="69">
        <f t="shared" si="47"/>
        <v>353.6</v>
      </c>
      <c r="J121" s="69">
        <f t="shared" si="47"/>
        <v>1615.6</v>
      </c>
      <c r="K121" s="69">
        <f>K95+K70+K58+K34+K15</f>
        <v>1615.5</v>
      </c>
      <c r="L121" s="69">
        <f t="shared" si="47"/>
        <v>0</v>
      </c>
      <c r="M121" s="69">
        <f t="shared" si="47"/>
        <v>0</v>
      </c>
      <c r="N121" s="69">
        <f t="shared" si="47"/>
        <v>5207.2</v>
      </c>
      <c r="O121" s="69">
        <f t="shared" si="47"/>
        <v>5207.2</v>
      </c>
      <c r="P121" s="69">
        <f t="shared" si="47"/>
        <v>0</v>
      </c>
      <c r="Q121" s="69">
        <f t="shared" si="47"/>
        <v>0</v>
      </c>
      <c r="R121" s="69">
        <f t="shared" si="47"/>
        <v>0</v>
      </c>
      <c r="S121" s="69">
        <f t="shared" si="47"/>
        <v>0</v>
      </c>
      <c r="T121" s="69">
        <f t="shared" si="47"/>
        <v>0</v>
      </c>
      <c r="U121" s="69">
        <f t="shared" si="47"/>
        <v>0</v>
      </c>
      <c r="V121" s="69">
        <f t="shared" si="47"/>
        <v>0</v>
      </c>
      <c r="W121" s="69">
        <f t="shared" si="47"/>
        <v>0</v>
      </c>
      <c r="X121" s="69">
        <f t="shared" si="47"/>
        <v>0</v>
      </c>
      <c r="Y121" s="69">
        <f t="shared" si="47"/>
        <v>0</v>
      </c>
      <c r="Z121" s="69">
        <f t="shared" si="47"/>
        <v>1000</v>
      </c>
      <c r="AA121" s="69">
        <f t="shared" si="47"/>
        <v>0</v>
      </c>
      <c r="AB121" s="69">
        <f t="shared" si="47"/>
        <v>0</v>
      </c>
      <c r="AC121" s="69">
        <f t="shared" si="47"/>
        <v>0</v>
      </c>
      <c r="AD121" s="69">
        <f t="shared" si="47"/>
        <v>11277</v>
      </c>
      <c r="AE121" s="69">
        <f t="shared" si="47"/>
        <v>0</v>
      </c>
      <c r="AF121" s="39"/>
      <c r="AG121" s="15"/>
    </row>
    <row r="122" spans="1:33" ht="18.75" x14ac:dyDescent="0.3">
      <c r="A122" s="70" t="s">
        <v>52</v>
      </c>
      <c r="B122" s="71"/>
      <c r="C122" s="71"/>
      <c r="D122" s="71"/>
      <c r="E122" s="71"/>
      <c r="F122" s="72"/>
      <c r="G122" s="72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3"/>
      <c r="AE122" s="69"/>
      <c r="AF122" s="39"/>
      <c r="AG122" s="15"/>
    </row>
    <row r="123" spans="1:33" ht="18.75" x14ac:dyDescent="0.3">
      <c r="A123" s="74" t="s">
        <v>53</v>
      </c>
      <c r="B123" s="75"/>
      <c r="C123" s="75"/>
      <c r="D123" s="75"/>
      <c r="E123" s="75"/>
      <c r="F123" s="76"/>
      <c r="G123" s="76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39"/>
      <c r="AG123" s="15"/>
    </row>
    <row r="124" spans="1:33" ht="18.75" x14ac:dyDescent="0.3">
      <c r="A124" s="77" t="s">
        <v>54</v>
      </c>
      <c r="B124" s="75">
        <f>B125+B126+B127+B128</f>
        <v>56427.299999999988</v>
      </c>
      <c r="C124" s="75">
        <f>C125+C126+C127+C128</f>
        <v>26022.399999999998</v>
      </c>
      <c r="D124" s="75">
        <f>D125+D126+D127+D128</f>
        <v>25597.4</v>
      </c>
      <c r="E124" s="75">
        <f>E125+E126+E127+E128</f>
        <v>25597.4</v>
      </c>
      <c r="F124" s="76">
        <f>E124/B124*100</f>
        <v>45.363503127032494</v>
      </c>
      <c r="G124" s="76">
        <f>E124/C124*100</f>
        <v>98.36679168716185</v>
      </c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39"/>
      <c r="AG124" s="15"/>
    </row>
    <row r="125" spans="1:33" ht="18.75" x14ac:dyDescent="0.3">
      <c r="A125" s="77" t="s">
        <v>28</v>
      </c>
      <c r="B125" s="69"/>
      <c r="C125" s="69"/>
      <c r="D125" s="69"/>
      <c r="E125" s="69"/>
      <c r="F125" s="91">
        <f>IFERROR(E125/B125*100,0)</f>
        <v>0</v>
      </c>
      <c r="G125" s="91">
        <f>IFERROR(E125/C125*100,0)</f>
        <v>0</v>
      </c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39"/>
      <c r="AG125" s="15"/>
    </row>
    <row r="126" spans="1:33" ht="18.75" x14ac:dyDescent="0.3">
      <c r="A126" s="77" t="s">
        <v>26</v>
      </c>
      <c r="B126" s="69"/>
      <c r="C126" s="69"/>
      <c r="D126" s="69"/>
      <c r="E126" s="69"/>
      <c r="F126" s="91">
        <f>IFERROR(E126/B126*100,0)</f>
        <v>0</v>
      </c>
      <c r="G126" s="91">
        <f>IFERROR(E126/C126*100,0)</f>
        <v>0</v>
      </c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39"/>
      <c r="AG126" s="15"/>
    </row>
    <row r="127" spans="1:33" ht="18.75" x14ac:dyDescent="0.3">
      <c r="A127" s="77" t="s">
        <v>27</v>
      </c>
      <c r="B127" s="69">
        <f>H127+J127+L127+N127+P127+R127+T127+V127+X127+Z127+AB127+AD127</f>
        <v>56427.299999999988</v>
      </c>
      <c r="C127" s="69">
        <f>C13</f>
        <v>26022.399999999998</v>
      </c>
      <c r="D127" s="69">
        <f>D13</f>
        <v>25597.4</v>
      </c>
      <c r="E127" s="69">
        <f>E13</f>
        <v>25597.4</v>
      </c>
      <c r="F127" s="91">
        <f>IFERROR(E127/B127*100,0)</f>
        <v>45.363503127032494</v>
      </c>
      <c r="G127" s="91">
        <f>IFERROR(E127/C127*100,0)</f>
        <v>98.36679168716185</v>
      </c>
      <c r="H127" s="69">
        <f t="shared" ref="H127:AE127" si="48">H13</f>
        <v>6231.9</v>
      </c>
      <c r="I127" s="69">
        <f t="shared" si="48"/>
        <v>4739.3999999999996</v>
      </c>
      <c r="J127" s="69">
        <f t="shared" si="48"/>
        <v>6245.9</v>
      </c>
      <c r="K127" s="69">
        <f t="shared" si="48"/>
        <v>6569</v>
      </c>
      <c r="L127" s="69">
        <f t="shared" si="48"/>
        <v>6245.0999999999995</v>
      </c>
      <c r="M127" s="69">
        <f t="shared" si="48"/>
        <v>6989.5</v>
      </c>
      <c r="N127" s="69">
        <f t="shared" si="48"/>
        <v>7299.5</v>
      </c>
      <c r="O127" s="69">
        <f t="shared" si="48"/>
        <v>7299.5</v>
      </c>
      <c r="P127" s="69">
        <f t="shared" si="48"/>
        <v>6231.9</v>
      </c>
      <c r="Q127" s="69">
        <f t="shared" si="48"/>
        <v>0</v>
      </c>
      <c r="R127" s="69">
        <f t="shared" si="48"/>
        <v>0</v>
      </c>
      <c r="S127" s="69">
        <f t="shared" si="48"/>
        <v>0</v>
      </c>
      <c r="T127" s="69">
        <f t="shared" si="48"/>
        <v>0</v>
      </c>
      <c r="U127" s="69">
        <f t="shared" si="48"/>
        <v>0</v>
      </c>
      <c r="V127" s="69">
        <f t="shared" si="48"/>
        <v>86</v>
      </c>
      <c r="W127" s="69">
        <f t="shared" si="48"/>
        <v>0</v>
      </c>
      <c r="X127" s="69">
        <f t="shared" si="48"/>
        <v>5306.7999999999993</v>
      </c>
      <c r="Y127" s="69">
        <f t="shared" si="48"/>
        <v>0</v>
      </c>
      <c r="Z127" s="69">
        <f t="shared" si="48"/>
        <v>6316.2</v>
      </c>
      <c r="AA127" s="69">
        <f t="shared" si="48"/>
        <v>0</v>
      </c>
      <c r="AB127" s="69">
        <f t="shared" si="48"/>
        <v>6232</v>
      </c>
      <c r="AC127" s="69">
        <f t="shared" si="48"/>
        <v>0</v>
      </c>
      <c r="AD127" s="69">
        <f t="shared" si="48"/>
        <v>6232</v>
      </c>
      <c r="AE127" s="69">
        <f t="shared" si="48"/>
        <v>0</v>
      </c>
      <c r="AF127" s="39"/>
      <c r="AG127" s="15"/>
    </row>
    <row r="128" spans="1:33" ht="18.75" x14ac:dyDescent="0.3">
      <c r="A128" s="77" t="s">
        <v>55</v>
      </c>
      <c r="B128" s="69"/>
      <c r="C128" s="69"/>
      <c r="D128" s="69"/>
      <c r="E128" s="69"/>
      <c r="F128" s="91" t="s">
        <v>38</v>
      </c>
      <c r="G128" s="91">
        <f>IFERROR(E128/C128*100,0)</f>
        <v>0</v>
      </c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39"/>
      <c r="AG128" s="15"/>
    </row>
    <row r="129" spans="1:33" ht="18.75" x14ac:dyDescent="0.3">
      <c r="A129" s="78" t="s">
        <v>56</v>
      </c>
      <c r="B129" s="79"/>
      <c r="C129" s="79"/>
      <c r="D129" s="79"/>
      <c r="E129" s="79"/>
      <c r="F129" s="80"/>
      <c r="G129" s="80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  <c r="AD129" s="81"/>
      <c r="AE129" s="82"/>
      <c r="AF129" s="39"/>
      <c r="AG129" s="15"/>
    </row>
    <row r="130" spans="1:33" ht="18.75" x14ac:dyDescent="0.3">
      <c r="A130" s="78" t="s">
        <v>54</v>
      </c>
      <c r="B130" s="82">
        <f>B131+B132+B133+B134</f>
        <v>2686901.7499999995</v>
      </c>
      <c r="C130" s="82">
        <f>C131+C132+C133+C134</f>
        <v>870998.9</v>
      </c>
      <c r="D130" s="82">
        <f>D131+D132+D133+D134</f>
        <v>740085.90000000014</v>
      </c>
      <c r="E130" s="82">
        <f>E131+E132+E133+E134</f>
        <v>740085.90000000014</v>
      </c>
      <c r="F130" s="83">
        <f>E130/B130*100</f>
        <v>27.544211469585751</v>
      </c>
      <c r="G130" s="83">
        <f>E130/C130*100</f>
        <v>84.969785840142862</v>
      </c>
      <c r="H130" s="82">
        <f>H131+H132+H133+H134</f>
        <v>102124.79999999999</v>
      </c>
      <c r="I130" s="82">
        <f t="shared" ref="I130:AE130" si="49">I131+I132+I133+I134</f>
        <v>96920.000000000015</v>
      </c>
      <c r="J130" s="82">
        <f t="shared" si="49"/>
        <v>248005.5</v>
      </c>
      <c r="K130" s="82">
        <f t="shared" si="49"/>
        <v>215491.80000000002</v>
      </c>
      <c r="L130" s="82">
        <f t="shared" si="49"/>
        <v>249778.8</v>
      </c>
      <c r="M130" s="82">
        <f t="shared" si="49"/>
        <v>209130.09999999998</v>
      </c>
      <c r="N130" s="82">
        <f t="shared" si="49"/>
        <v>262916.39999999997</v>
      </c>
      <c r="O130" s="82">
        <f t="shared" si="49"/>
        <v>218544</v>
      </c>
      <c r="P130" s="82">
        <f t="shared" si="49"/>
        <v>398600.6</v>
      </c>
      <c r="Q130" s="82">
        <f t="shared" si="49"/>
        <v>0</v>
      </c>
      <c r="R130" s="82">
        <f t="shared" si="49"/>
        <v>223722.6</v>
      </c>
      <c r="S130" s="82">
        <f t="shared" si="49"/>
        <v>204918.5</v>
      </c>
      <c r="T130" s="82">
        <f t="shared" si="49"/>
        <v>173965.59999999998</v>
      </c>
      <c r="U130" s="82">
        <f t="shared" si="49"/>
        <v>0</v>
      </c>
      <c r="V130" s="82">
        <f t="shared" si="49"/>
        <v>115684.70000000001</v>
      </c>
      <c r="W130" s="82">
        <f t="shared" si="49"/>
        <v>0</v>
      </c>
      <c r="X130" s="82">
        <f t="shared" si="49"/>
        <v>162807.6</v>
      </c>
      <c r="Y130" s="82">
        <f t="shared" si="49"/>
        <v>0</v>
      </c>
      <c r="Z130" s="82">
        <f t="shared" si="49"/>
        <v>170402.8</v>
      </c>
      <c r="AA130" s="82">
        <f t="shared" si="49"/>
        <v>0</v>
      </c>
      <c r="AB130" s="82">
        <f t="shared" si="49"/>
        <v>160696.09999999998</v>
      </c>
      <c r="AC130" s="82">
        <f t="shared" si="49"/>
        <v>0</v>
      </c>
      <c r="AD130" s="82">
        <f t="shared" si="49"/>
        <v>418196.25000000006</v>
      </c>
      <c r="AE130" s="82">
        <f t="shared" si="49"/>
        <v>0</v>
      </c>
      <c r="AF130" s="39"/>
      <c r="AG130" s="15"/>
    </row>
    <row r="131" spans="1:33" ht="18.75" x14ac:dyDescent="0.3">
      <c r="A131" s="78" t="s">
        <v>28</v>
      </c>
      <c r="B131" s="69">
        <f>SUM(B33,B57,B69,B94)</f>
        <v>49215.600000000006</v>
      </c>
      <c r="C131" s="69">
        <f>SUM(C33,C57,C69,C94)</f>
        <v>21783.3</v>
      </c>
      <c r="D131" s="69">
        <f>SUM(D33,D57,D69,D94)</f>
        <v>15918.3</v>
      </c>
      <c r="E131" s="69">
        <f>SUM(E33,E57,E69,E94)</f>
        <v>15918.3</v>
      </c>
      <c r="F131" s="24">
        <f>E131/B131*100</f>
        <v>32.34401287396679</v>
      </c>
      <c r="G131" s="24">
        <f>E131/C131*100</f>
        <v>73.075704783021848</v>
      </c>
      <c r="H131" s="69">
        <f t="shared" ref="H131:AE131" si="50">SUM(H33,H57,H69,H94)</f>
        <v>4162.6000000000004</v>
      </c>
      <c r="I131" s="69">
        <f t="shared" si="50"/>
        <v>3914.5</v>
      </c>
      <c r="J131" s="69">
        <f t="shared" si="50"/>
        <v>4142.6000000000004</v>
      </c>
      <c r="K131" s="69">
        <f t="shared" si="50"/>
        <v>3854</v>
      </c>
      <c r="L131" s="69">
        <f t="shared" si="50"/>
        <v>4142.3999999999996</v>
      </c>
      <c r="M131" s="69">
        <f t="shared" si="50"/>
        <v>4133.8999999999996</v>
      </c>
      <c r="N131" s="69">
        <f t="shared" si="50"/>
        <v>4515.3999999999996</v>
      </c>
      <c r="O131" s="69">
        <f t="shared" si="50"/>
        <v>4015.9</v>
      </c>
      <c r="P131" s="69">
        <f t="shared" si="50"/>
        <v>7797.5</v>
      </c>
      <c r="Q131" s="69">
        <f t="shared" si="50"/>
        <v>0</v>
      </c>
      <c r="R131" s="69">
        <f t="shared" si="50"/>
        <v>7257.6</v>
      </c>
      <c r="S131" s="69">
        <f t="shared" si="50"/>
        <v>5865</v>
      </c>
      <c r="T131" s="69">
        <f t="shared" si="50"/>
        <v>212.8</v>
      </c>
      <c r="U131" s="69">
        <f t="shared" si="50"/>
        <v>0</v>
      </c>
      <c r="V131" s="69">
        <f t="shared" si="50"/>
        <v>589.1</v>
      </c>
      <c r="W131" s="69">
        <f t="shared" si="50"/>
        <v>0</v>
      </c>
      <c r="X131" s="69">
        <f t="shared" si="50"/>
        <v>4132.3999999999996</v>
      </c>
      <c r="Y131" s="69">
        <f t="shared" si="50"/>
        <v>0</v>
      </c>
      <c r="Z131" s="69">
        <f t="shared" si="50"/>
        <v>4132.3999999999996</v>
      </c>
      <c r="AA131" s="69">
        <f t="shared" si="50"/>
        <v>0</v>
      </c>
      <c r="AB131" s="69">
        <f t="shared" si="50"/>
        <v>4124.3999999999996</v>
      </c>
      <c r="AC131" s="69">
        <f t="shared" si="50"/>
        <v>0</v>
      </c>
      <c r="AD131" s="69">
        <f t="shared" si="50"/>
        <v>4006.4</v>
      </c>
      <c r="AE131" s="69">
        <f t="shared" si="50"/>
        <v>0</v>
      </c>
      <c r="AF131" s="39"/>
      <c r="AG131" s="15"/>
    </row>
    <row r="132" spans="1:33" ht="18.75" x14ac:dyDescent="0.3">
      <c r="A132" s="78" t="s">
        <v>26</v>
      </c>
      <c r="B132" s="69">
        <f t="shared" ref="B132:E133" si="51">SUM(B31,B55,B67,B91)</f>
        <v>2094024.1499999997</v>
      </c>
      <c r="C132" s="69">
        <f t="shared" si="51"/>
        <v>604321.29999999993</v>
      </c>
      <c r="D132" s="69">
        <f t="shared" si="51"/>
        <v>481874.60000000003</v>
      </c>
      <c r="E132" s="69">
        <f t="shared" si="51"/>
        <v>481874.60000000003</v>
      </c>
      <c r="F132" s="24">
        <f>E132/B132*100</f>
        <v>23.01189315319024</v>
      </c>
      <c r="G132" s="24">
        <f>E132/C132*100</f>
        <v>79.738145916749929</v>
      </c>
      <c r="H132" s="69">
        <f t="shared" ref="H132:AE133" si="52">SUM(H31,H55,H67,H91)</f>
        <v>31589.799999999988</v>
      </c>
      <c r="I132" s="69">
        <f t="shared" si="52"/>
        <v>26659.7</v>
      </c>
      <c r="J132" s="69">
        <f t="shared" si="52"/>
        <v>189197.9</v>
      </c>
      <c r="K132" s="69">
        <f t="shared" si="52"/>
        <v>156766.30000000002</v>
      </c>
      <c r="L132" s="69">
        <f t="shared" si="52"/>
        <v>184754.4</v>
      </c>
      <c r="M132" s="69">
        <f t="shared" si="52"/>
        <v>144114.19999999998</v>
      </c>
      <c r="N132" s="69">
        <f t="shared" si="52"/>
        <v>198203.3</v>
      </c>
      <c r="O132" s="69">
        <f t="shared" si="52"/>
        <v>154334.39999999999</v>
      </c>
      <c r="P132" s="69">
        <f t="shared" si="52"/>
        <v>341509.3</v>
      </c>
      <c r="Q132" s="69">
        <f t="shared" si="52"/>
        <v>0</v>
      </c>
      <c r="R132" s="69">
        <f t="shared" si="52"/>
        <v>171753.60000000001</v>
      </c>
      <c r="S132" s="69">
        <f t="shared" si="52"/>
        <v>161676.79999999999</v>
      </c>
      <c r="T132" s="69">
        <f t="shared" si="52"/>
        <v>137692.29999999999</v>
      </c>
      <c r="U132" s="69">
        <f t="shared" si="52"/>
        <v>0</v>
      </c>
      <c r="V132" s="69">
        <f t="shared" si="52"/>
        <v>91219.8</v>
      </c>
      <c r="W132" s="69">
        <f t="shared" si="52"/>
        <v>0</v>
      </c>
      <c r="X132" s="69">
        <f t="shared" si="52"/>
        <v>134335.1</v>
      </c>
      <c r="Y132" s="69">
        <f t="shared" si="52"/>
        <v>0</v>
      </c>
      <c r="Z132" s="69">
        <f t="shared" si="52"/>
        <v>134480.9</v>
      </c>
      <c r="AA132" s="69">
        <f t="shared" si="52"/>
        <v>0</v>
      </c>
      <c r="AB132" s="69">
        <f t="shared" si="52"/>
        <v>129842.9</v>
      </c>
      <c r="AC132" s="69">
        <f t="shared" si="52"/>
        <v>0</v>
      </c>
      <c r="AD132" s="69">
        <f t="shared" si="52"/>
        <v>349444.85000000003</v>
      </c>
      <c r="AE132" s="69">
        <f t="shared" si="52"/>
        <v>0</v>
      </c>
      <c r="AF132" s="39"/>
      <c r="AG132" s="15"/>
    </row>
    <row r="133" spans="1:33" ht="18.75" x14ac:dyDescent="0.3">
      <c r="A133" s="78" t="s">
        <v>27</v>
      </c>
      <c r="B133" s="69">
        <f t="shared" si="51"/>
        <v>524208.6</v>
      </c>
      <c r="C133" s="69">
        <f t="shared" si="51"/>
        <v>237717.99999999997</v>
      </c>
      <c r="D133" s="69">
        <f t="shared" si="51"/>
        <v>235116.7</v>
      </c>
      <c r="E133" s="69">
        <f t="shared" si="51"/>
        <v>235116.7</v>
      </c>
      <c r="F133" s="24">
        <f>E133/B133*100</f>
        <v>44.851744133919212</v>
      </c>
      <c r="G133" s="24">
        <f>E133/C133*100</f>
        <v>98.905720223121534</v>
      </c>
      <c r="H133" s="69">
        <f t="shared" si="52"/>
        <v>66018.8</v>
      </c>
      <c r="I133" s="69">
        <f t="shared" si="52"/>
        <v>65992.200000000012</v>
      </c>
      <c r="J133" s="69">
        <f t="shared" si="52"/>
        <v>53049.399999999994</v>
      </c>
      <c r="K133" s="69">
        <f t="shared" si="52"/>
        <v>53256</v>
      </c>
      <c r="L133" s="69">
        <f t="shared" si="52"/>
        <v>60882</v>
      </c>
      <c r="M133" s="69">
        <f t="shared" si="52"/>
        <v>60882</v>
      </c>
      <c r="N133" s="69">
        <f t="shared" si="52"/>
        <v>54990.5</v>
      </c>
      <c r="O133" s="69">
        <f t="shared" si="52"/>
        <v>54986.5</v>
      </c>
      <c r="P133" s="69">
        <f t="shared" si="52"/>
        <v>49293.8</v>
      </c>
      <c r="Q133" s="69">
        <f t="shared" si="52"/>
        <v>0</v>
      </c>
      <c r="R133" s="69">
        <f t="shared" si="52"/>
        <v>44711.4</v>
      </c>
      <c r="S133" s="69">
        <f t="shared" si="52"/>
        <v>37376.699999999997</v>
      </c>
      <c r="T133" s="69">
        <f t="shared" si="52"/>
        <v>36060.5</v>
      </c>
      <c r="U133" s="69">
        <f t="shared" si="52"/>
        <v>0</v>
      </c>
      <c r="V133" s="69">
        <f t="shared" si="52"/>
        <v>23875.8</v>
      </c>
      <c r="W133" s="69">
        <f t="shared" si="52"/>
        <v>0</v>
      </c>
      <c r="X133" s="69">
        <f t="shared" si="52"/>
        <v>24340.100000000002</v>
      </c>
      <c r="Y133" s="69">
        <f t="shared" si="52"/>
        <v>0</v>
      </c>
      <c r="Z133" s="69">
        <f t="shared" si="52"/>
        <v>30789.5</v>
      </c>
      <c r="AA133" s="69">
        <f t="shared" si="52"/>
        <v>0</v>
      </c>
      <c r="AB133" s="69">
        <f t="shared" si="52"/>
        <v>26728.800000000003</v>
      </c>
      <c r="AC133" s="69">
        <f t="shared" si="52"/>
        <v>0</v>
      </c>
      <c r="AD133" s="69">
        <f t="shared" si="52"/>
        <v>53468</v>
      </c>
      <c r="AE133" s="69">
        <f t="shared" si="52"/>
        <v>0</v>
      </c>
      <c r="AF133" s="39"/>
      <c r="AG133" s="15"/>
    </row>
    <row r="134" spans="1:33" ht="18.75" x14ac:dyDescent="0.3">
      <c r="A134" s="78" t="s">
        <v>55</v>
      </c>
      <c r="B134" s="69">
        <f>SUM(B34,B58,B70,B95)</f>
        <v>19453.400000000001</v>
      </c>
      <c r="C134" s="69">
        <f>SUM(C34,C58,C70,C95)</f>
        <v>7176.2999999999993</v>
      </c>
      <c r="D134" s="69">
        <f>SUM(D34,D58,D70,D95)</f>
        <v>7176.2999999999993</v>
      </c>
      <c r="E134" s="69">
        <f>SUM(E34,E58,E70,E95)</f>
        <v>7176.2999999999993</v>
      </c>
      <c r="F134" s="92">
        <f>IFERROR(E134/B134*100,0)</f>
        <v>36.889695374587468</v>
      </c>
      <c r="G134" s="92">
        <f>IFERROR(E134/C134*100,0)</f>
        <v>100</v>
      </c>
      <c r="H134" s="69">
        <f t="shared" ref="H134:AE134" si="53">SUM(H34,H58,H70,H95)</f>
        <v>353.6</v>
      </c>
      <c r="I134" s="69">
        <f t="shared" si="53"/>
        <v>353.6</v>
      </c>
      <c r="J134" s="69">
        <f t="shared" si="53"/>
        <v>1615.6</v>
      </c>
      <c r="K134" s="69">
        <f t="shared" si="53"/>
        <v>1615.5</v>
      </c>
      <c r="L134" s="69">
        <f t="shared" si="53"/>
        <v>0</v>
      </c>
      <c r="M134" s="69">
        <f t="shared" si="53"/>
        <v>0</v>
      </c>
      <c r="N134" s="69">
        <f t="shared" si="53"/>
        <v>5207.2</v>
      </c>
      <c r="O134" s="69">
        <f t="shared" si="53"/>
        <v>5207.2</v>
      </c>
      <c r="P134" s="69">
        <f t="shared" si="53"/>
        <v>0</v>
      </c>
      <c r="Q134" s="69">
        <f t="shared" si="53"/>
        <v>0</v>
      </c>
      <c r="R134" s="69">
        <f t="shared" si="53"/>
        <v>0</v>
      </c>
      <c r="S134" s="69">
        <f t="shared" si="53"/>
        <v>0</v>
      </c>
      <c r="T134" s="69">
        <f t="shared" si="53"/>
        <v>0</v>
      </c>
      <c r="U134" s="69">
        <f t="shared" si="53"/>
        <v>0</v>
      </c>
      <c r="V134" s="69">
        <f t="shared" si="53"/>
        <v>0</v>
      </c>
      <c r="W134" s="69">
        <f t="shared" si="53"/>
        <v>0</v>
      </c>
      <c r="X134" s="69">
        <f t="shared" si="53"/>
        <v>0</v>
      </c>
      <c r="Y134" s="69">
        <f t="shared" si="53"/>
        <v>0</v>
      </c>
      <c r="Z134" s="69">
        <f t="shared" si="53"/>
        <v>1000</v>
      </c>
      <c r="AA134" s="69">
        <f t="shared" si="53"/>
        <v>0</v>
      </c>
      <c r="AB134" s="69">
        <f t="shared" si="53"/>
        <v>0</v>
      </c>
      <c r="AC134" s="69">
        <f t="shared" si="53"/>
        <v>0</v>
      </c>
      <c r="AD134" s="69">
        <f t="shared" si="53"/>
        <v>11277</v>
      </c>
      <c r="AE134" s="69">
        <f t="shared" si="53"/>
        <v>0</v>
      </c>
      <c r="AF134" s="39"/>
      <c r="AG134" s="15"/>
    </row>
    <row r="135" spans="1:33" ht="20.25" x14ac:dyDescent="0.25">
      <c r="A135" s="127" t="s">
        <v>32</v>
      </c>
      <c r="B135" s="128">
        <f>H135+J135+L135+N135+P135+R135+T135+V135+X135+Z135+AB135+AD135</f>
        <v>0</v>
      </c>
      <c r="C135" s="128">
        <f>C138</f>
        <v>0</v>
      </c>
      <c r="D135" s="128">
        <f>D138</f>
        <v>0</v>
      </c>
      <c r="E135" s="128">
        <f>E138</f>
        <v>0</v>
      </c>
      <c r="F135" s="128"/>
      <c r="G135" s="128"/>
      <c r="H135" s="128">
        <f>H138</f>
        <v>0</v>
      </c>
      <c r="I135" s="128">
        <f>I138</f>
        <v>0</v>
      </c>
      <c r="J135" s="128">
        <f t="shared" ref="J135:AD135" si="54">J138</f>
        <v>0</v>
      </c>
      <c r="K135" s="128">
        <f>K138</f>
        <v>0</v>
      </c>
      <c r="L135" s="128">
        <f t="shared" si="54"/>
        <v>0</v>
      </c>
      <c r="M135" s="128">
        <f>M138</f>
        <v>0</v>
      </c>
      <c r="N135" s="128">
        <f t="shared" si="54"/>
        <v>0</v>
      </c>
      <c r="O135" s="128">
        <f>O138</f>
        <v>0</v>
      </c>
      <c r="P135" s="128">
        <f t="shared" si="54"/>
        <v>0</v>
      </c>
      <c r="Q135" s="128">
        <f>Q138</f>
        <v>0</v>
      </c>
      <c r="R135" s="128">
        <f t="shared" si="54"/>
        <v>0</v>
      </c>
      <c r="S135" s="128">
        <f>S138</f>
        <v>0</v>
      </c>
      <c r="T135" s="128">
        <f t="shared" si="54"/>
        <v>0</v>
      </c>
      <c r="U135" s="128">
        <f>U138</f>
        <v>0</v>
      </c>
      <c r="V135" s="128">
        <f t="shared" si="54"/>
        <v>0</v>
      </c>
      <c r="W135" s="128">
        <f>W138</f>
        <v>0</v>
      </c>
      <c r="X135" s="128">
        <f t="shared" si="54"/>
        <v>0</v>
      </c>
      <c r="Y135" s="128">
        <f>Y138</f>
        <v>0</v>
      </c>
      <c r="Z135" s="128">
        <f t="shared" si="54"/>
        <v>0</v>
      </c>
      <c r="AA135" s="128">
        <f>AA138</f>
        <v>0</v>
      </c>
      <c r="AB135" s="128">
        <f t="shared" si="54"/>
        <v>0</v>
      </c>
      <c r="AC135" s="128">
        <f>AC138</f>
        <v>0</v>
      </c>
      <c r="AD135" s="129">
        <f t="shared" si="54"/>
        <v>0</v>
      </c>
      <c r="AE135" s="93"/>
      <c r="AF135" s="32"/>
      <c r="AG135" s="15"/>
    </row>
    <row r="136" spans="1:33" ht="20.25" x14ac:dyDescent="0.25">
      <c r="A136" s="61" t="s">
        <v>57</v>
      </c>
      <c r="B136" s="84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  <c r="AD136" s="84"/>
      <c r="AE136" s="66"/>
      <c r="AF136" s="32"/>
      <c r="AG136" s="15"/>
    </row>
    <row r="137" spans="1:33" ht="20.25" x14ac:dyDescent="0.25">
      <c r="A137" s="111" t="s">
        <v>44</v>
      </c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  <c r="U137" s="112"/>
      <c r="V137" s="112"/>
      <c r="W137" s="112"/>
      <c r="X137" s="112"/>
      <c r="Y137" s="112"/>
      <c r="Z137" s="112"/>
      <c r="AA137" s="112"/>
      <c r="AB137" s="112"/>
      <c r="AC137" s="112"/>
      <c r="AD137" s="112"/>
      <c r="AE137" s="113"/>
      <c r="AF137" s="32"/>
      <c r="AG137" s="15"/>
    </row>
    <row r="138" spans="1:33" ht="18.75" x14ac:dyDescent="0.3">
      <c r="A138" s="17" t="s">
        <v>25</v>
      </c>
      <c r="B138" s="13">
        <f>H138+J138+L138+N138+P138+R138+T138+V138+X138+Z138+AB138+AD138</f>
        <v>0</v>
      </c>
      <c r="C138" s="13">
        <f>SUM(C139:C142)</f>
        <v>0</v>
      </c>
      <c r="D138" s="13">
        <f>SUM(D139:D142)</f>
        <v>0</v>
      </c>
      <c r="E138" s="13">
        <f>SUM(E139:E142)</f>
        <v>0</v>
      </c>
      <c r="F138" s="92">
        <f>IFERROR(E138/B138*100,0)</f>
        <v>0</v>
      </c>
      <c r="G138" s="92">
        <f>IFERROR(E138/C138*100,0)</f>
        <v>0</v>
      </c>
      <c r="H138" s="13">
        <f>SUM(H139:H142)</f>
        <v>0</v>
      </c>
      <c r="I138" s="13">
        <f t="shared" ref="I138:AE138" si="55">SUM(I139:I142)</f>
        <v>0</v>
      </c>
      <c r="J138" s="13">
        <f t="shared" si="55"/>
        <v>0</v>
      </c>
      <c r="K138" s="13">
        <f t="shared" si="55"/>
        <v>0</v>
      </c>
      <c r="L138" s="13">
        <f t="shared" si="55"/>
        <v>0</v>
      </c>
      <c r="M138" s="13">
        <f t="shared" si="55"/>
        <v>0</v>
      </c>
      <c r="N138" s="13">
        <f t="shared" si="55"/>
        <v>0</v>
      </c>
      <c r="O138" s="13">
        <f t="shared" si="55"/>
        <v>0</v>
      </c>
      <c r="P138" s="13">
        <f t="shared" si="55"/>
        <v>0</v>
      </c>
      <c r="Q138" s="13">
        <f t="shared" si="55"/>
        <v>0</v>
      </c>
      <c r="R138" s="13">
        <f t="shared" si="55"/>
        <v>0</v>
      </c>
      <c r="S138" s="13">
        <f t="shared" si="55"/>
        <v>0</v>
      </c>
      <c r="T138" s="13">
        <f t="shared" si="55"/>
        <v>0</v>
      </c>
      <c r="U138" s="13">
        <f t="shared" si="55"/>
        <v>0</v>
      </c>
      <c r="V138" s="13">
        <f t="shared" si="55"/>
        <v>0</v>
      </c>
      <c r="W138" s="13">
        <f t="shared" si="55"/>
        <v>0</v>
      </c>
      <c r="X138" s="13">
        <f t="shared" si="55"/>
        <v>0</v>
      </c>
      <c r="Y138" s="13">
        <f t="shared" si="55"/>
        <v>0</v>
      </c>
      <c r="Z138" s="13">
        <f t="shared" si="55"/>
        <v>0</v>
      </c>
      <c r="AA138" s="13">
        <f t="shared" si="55"/>
        <v>0</v>
      </c>
      <c r="AB138" s="13">
        <f t="shared" si="55"/>
        <v>0</v>
      </c>
      <c r="AC138" s="13">
        <f t="shared" si="55"/>
        <v>0</v>
      </c>
      <c r="AD138" s="13">
        <f t="shared" si="55"/>
        <v>0</v>
      </c>
      <c r="AE138" s="13">
        <f t="shared" si="55"/>
        <v>0</v>
      </c>
      <c r="AF138" s="32"/>
      <c r="AG138" s="15"/>
    </row>
    <row r="139" spans="1:33" ht="18.75" x14ac:dyDescent="0.3">
      <c r="A139" s="20" t="s">
        <v>26</v>
      </c>
      <c r="B139" s="21">
        <f>H139+J139+L139+N139+P139+R139+T139+V139+X139+Z139+AB139+AD139</f>
        <v>0</v>
      </c>
      <c r="C139" s="21">
        <f>H139</f>
        <v>0</v>
      </c>
      <c r="D139" s="21">
        <f>D145</f>
        <v>0</v>
      </c>
      <c r="E139" s="21">
        <f>I139+K139+M139+O139+Q139+S139+U139+W139+Y139+AA139+AC139+AE139</f>
        <v>0</v>
      </c>
      <c r="F139" s="91">
        <f>IFERROR(E139/B139*100,0)</f>
        <v>0</v>
      </c>
      <c r="G139" s="91">
        <f>IFERROR(E139/C139*100,0)</f>
        <v>0</v>
      </c>
      <c r="H139" s="21">
        <f>H145</f>
        <v>0</v>
      </c>
      <c r="I139" s="21">
        <f t="shared" ref="I139:AE142" si="56">I145</f>
        <v>0</v>
      </c>
      <c r="J139" s="21">
        <f t="shared" si="56"/>
        <v>0</v>
      </c>
      <c r="K139" s="21">
        <f t="shared" si="56"/>
        <v>0</v>
      </c>
      <c r="L139" s="21">
        <f t="shared" si="56"/>
        <v>0</v>
      </c>
      <c r="M139" s="21">
        <f t="shared" si="56"/>
        <v>0</v>
      </c>
      <c r="N139" s="21">
        <f t="shared" si="56"/>
        <v>0</v>
      </c>
      <c r="O139" s="21">
        <f t="shared" si="56"/>
        <v>0</v>
      </c>
      <c r="P139" s="21">
        <f t="shared" si="56"/>
        <v>0</v>
      </c>
      <c r="Q139" s="21">
        <f t="shared" si="56"/>
        <v>0</v>
      </c>
      <c r="R139" s="21">
        <f t="shared" si="56"/>
        <v>0</v>
      </c>
      <c r="S139" s="21">
        <f t="shared" si="56"/>
        <v>0</v>
      </c>
      <c r="T139" s="21">
        <f t="shared" si="56"/>
        <v>0</v>
      </c>
      <c r="U139" s="21">
        <f t="shared" si="56"/>
        <v>0</v>
      </c>
      <c r="V139" s="21">
        <f t="shared" si="56"/>
        <v>0</v>
      </c>
      <c r="W139" s="21">
        <f t="shared" si="56"/>
        <v>0</v>
      </c>
      <c r="X139" s="21">
        <f t="shared" si="56"/>
        <v>0</v>
      </c>
      <c r="Y139" s="21">
        <f t="shared" si="56"/>
        <v>0</v>
      </c>
      <c r="Z139" s="21">
        <f t="shared" si="56"/>
        <v>0</v>
      </c>
      <c r="AA139" s="21">
        <f t="shared" si="56"/>
        <v>0</v>
      </c>
      <c r="AB139" s="21">
        <f t="shared" si="56"/>
        <v>0</v>
      </c>
      <c r="AC139" s="21">
        <f t="shared" si="56"/>
        <v>0</v>
      </c>
      <c r="AD139" s="21">
        <f t="shared" si="56"/>
        <v>0</v>
      </c>
      <c r="AE139" s="21">
        <f t="shared" si="56"/>
        <v>0</v>
      </c>
      <c r="AF139" s="32"/>
      <c r="AG139" s="15"/>
    </row>
    <row r="140" spans="1:33" ht="18.75" x14ac:dyDescent="0.3">
      <c r="A140" s="20" t="s">
        <v>27</v>
      </c>
      <c r="B140" s="21">
        <f>H140+J140+L140+N140+P140+R140+T140+V140+X140+Z140+AB140+AD140</f>
        <v>0</v>
      </c>
      <c r="C140" s="21">
        <f>H140</f>
        <v>0</v>
      </c>
      <c r="D140" s="21">
        <f>D146</f>
        <v>0</v>
      </c>
      <c r="E140" s="21">
        <f>I140+K140+M140+O140+Q140+S140+U140+W140+Y140+AA140+AC140+AE140</f>
        <v>0</v>
      </c>
      <c r="F140" s="91">
        <f>IFERROR(E140/B140*100,0)</f>
        <v>0</v>
      </c>
      <c r="G140" s="91">
        <f>IFERROR(E140/C140*100,0)</f>
        <v>0</v>
      </c>
      <c r="H140" s="21">
        <f>H146</f>
        <v>0</v>
      </c>
      <c r="I140" s="21">
        <f t="shared" si="56"/>
        <v>0</v>
      </c>
      <c r="J140" s="21">
        <f t="shared" si="56"/>
        <v>0</v>
      </c>
      <c r="K140" s="21">
        <f t="shared" si="56"/>
        <v>0</v>
      </c>
      <c r="L140" s="21">
        <f t="shared" si="56"/>
        <v>0</v>
      </c>
      <c r="M140" s="21">
        <f t="shared" si="56"/>
        <v>0</v>
      </c>
      <c r="N140" s="21">
        <f t="shared" si="56"/>
        <v>0</v>
      </c>
      <c r="O140" s="21">
        <f t="shared" si="56"/>
        <v>0</v>
      </c>
      <c r="P140" s="21">
        <f t="shared" si="56"/>
        <v>0</v>
      </c>
      <c r="Q140" s="21">
        <f t="shared" si="56"/>
        <v>0</v>
      </c>
      <c r="R140" s="21">
        <f t="shared" si="56"/>
        <v>0</v>
      </c>
      <c r="S140" s="21">
        <f t="shared" si="56"/>
        <v>0</v>
      </c>
      <c r="T140" s="21">
        <f t="shared" si="56"/>
        <v>0</v>
      </c>
      <c r="U140" s="21">
        <f t="shared" si="56"/>
        <v>0</v>
      </c>
      <c r="V140" s="21">
        <f t="shared" si="56"/>
        <v>0</v>
      </c>
      <c r="W140" s="21">
        <f t="shared" si="56"/>
        <v>0</v>
      </c>
      <c r="X140" s="21">
        <f t="shared" si="56"/>
        <v>0</v>
      </c>
      <c r="Y140" s="21">
        <f t="shared" si="56"/>
        <v>0</v>
      </c>
      <c r="Z140" s="21">
        <f t="shared" si="56"/>
        <v>0</v>
      </c>
      <c r="AA140" s="21">
        <f t="shared" si="56"/>
        <v>0</v>
      </c>
      <c r="AB140" s="21">
        <f t="shared" si="56"/>
        <v>0</v>
      </c>
      <c r="AC140" s="21">
        <f t="shared" si="56"/>
        <v>0</v>
      </c>
      <c r="AD140" s="21">
        <f t="shared" si="56"/>
        <v>0</v>
      </c>
      <c r="AE140" s="21">
        <f t="shared" si="56"/>
        <v>0</v>
      </c>
      <c r="AF140" s="32"/>
      <c r="AG140" s="15"/>
    </row>
    <row r="141" spans="1:33" ht="18.75" x14ac:dyDescent="0.3">
      <c r="A141" s="20" t="s">
        <v>28</v>
      </c>
      <c r="B141" s="21">
        <f>H141+J141+L141+N141+P141+R141+T141+V141+X141+Z141+AB141+AD141</f>
        <v>0</v>
      </c>
      <c r="C141" s="21">
        <f>H141</f>
        <v>0</v>
      </c>
      <c r="D141" s="21">
        <f>D147</f>
        <v>0</v>
      </c>
      <c r="E141" s="21">
        <f>I141+K141+M141+O141+Q141+S141+U141+W141+Y141+AA141+AC141+AE141</f>
        <v>0</v>
      </c>
      <c r="F141" s="91">
        <f>IFERROR(E141/B141*100,0)</f>
        <v>0</v>
      </c>
      <c r="G141" s="91">
        <f>IFERROR(E141/C141*100,0)</f>
        <v>0</v>
      </c>
      <c r="H141" s="21">
        <f>H147</f>
        <v>0</v>
      </c>
      <c r="I141" s="21">
        <f t="shared" si="56"/>
        <v>0</v>
      </c>
      <c r="J141" s="21">
        <f t="shared" si="56"/>
        <v>0</v>
      </c>
      <c r="K141" s="21">
        <f t="shared" si="56"/>
        <v>0</v>
      </c>
      <c r="L141" s="21">
        <f t="shared" si="56"/>
        <v>0</v>
      </c>
      <c r="M141" s="21">
        <f t="shared" si="56"/>
        <v>0</v>
      </c>
      <c r="N141" s="21">
        <f t="shared" si="56"/>
        <v>0</v>
      </c>
      <c r="O141" s="21">
        <f t="shared" si="56"/>
        <v>0</v>
      </c>
      <c r="P141" s="21">
        <f t="shared" si="56"/>
        <v>0</v>
      </c>
      <c r="Q141" s="21">
        <f t="shared" si="56"/>
        <v>0</v>
      </c>
      <c r="R141" s="21">
        <f t="shared" si="56"/>
        <v>0</v>
      </c>
      <c r="S141" s="21">
        <f t="shared" si="56"/>
        <v>0</v>
      </c>
      <c r="T141" s="21">
        <f t="shared" si="56"/>
        <v>0</v>
      </c>
      <c r="U141" s="21">
        <f t="shared" si="56"/>
        <v>0</v>
      </c>
      <c r="V141" s="21">
        <f t="shared" si="56"/>
        <v>0</v>
      </c>
      <c r="W141" s="21">
        <f t="shared" si="56"/>
        <v>0</v>
      </c>
      <c r="X141" s="21">
        <f t="shared" si="56"/>
        <v>0</v>
      </c>
      <c r="Y141" s="21">
        <f t="shared" si="56"/>
        <v>0</v>
      </c>
      <c r="Z141" s="21">
        <f t="shared" si="56"/>
        <v>0</v>
      </c>
      <c r="AA141" s="21">
        <f t="shared" si="56"/>
        <v>0</v>
      </c>
      <c r="AB141" s="21">
        <f t="shared" si="56"/>
        <v>0</v>
      </c>
      <c r="AC141" s="21">
        <f t="shared" si="56"/>
        <v>0</v>
      </c>
      <c r="AD141" s="21">
        <f t="shared" si="56"/>
        <v>0</v>
      </c>
      <c r="AE141" s="21">
        <f t="shared" si="56"/>
        <v>0</v>
      </c>
      <c r="AF141" s="32"/>
      <c r="AG141" s="15"/>
    </row>
    <row r="142" spans="1:33" ht="18.75" x14ac:dyDescent="0.3">
      <c r="A142" s="20" t="s">
        <v>29</v>
      </c>
      <c r="B142" s="21">
        <f>H142+J142+L142+N142+P142+R142+T142+V142+X142+Z142+AB142+AD142</f>
        <v>0</v>
      </c>
      <c r="C142" s="21">
        <f>H142</f>
        <v>0</v>
      </c>
      <c r="D142" s="21">
        <f>D148</f>
        <v>0</v>
      </c>
      <c r="E142" s="21">
        <f>I142+K142+M142+O142+Q142+S142+U142+W142+Y142+AA142+AC142+AE142</f>
        <v>0</v>
      </c>
      <c r="F142" s="91">
        <f>IFERROR(E142/B142*100,0)</f>
        <v>0</v>
      </c>
      <c r="G142" s="91">
        <f>IFERROR(E142/C142*100,0)</f>
        <v>0</v>
      </c>
      <c r="H142" s="21">
        <f>H148</f>
        <v>0</v>
      </c>
      <c r="I142" s="21">
        <f t="shared" si="56"/>
        <v>0</v>
      </c>
      <c r="J142" s="21">
        <f t="shared" si="56"/>
        <v>0</v>
      </c>
      <c r="K142" s="21">
        <f t="shared" si="56"/>
        <v>0</v>
      </c>
      <c r="L142" s="21">
        <f t="shared" si="56"/>
        <v>0</v>
      </c>
      <c r="M142" s="21">
        <f t="shared" si="56"/>
        <v>0</v>
      </c>
      <c r="N142" s="21">
        <f t="shared" si="56"/>
        <v>0</v>
      </c>
      <c r="O142" s="21">
        <f t="shared" si="56"/>
        <v>0</v>
      </c>
      <c r="P142" s="21">
        <f t="shared" si="56"/>
        <v>0</v>
      </c>
      <c r="Q142" s="21">
        <f t="shared" si="56"/>
        <v>0</v>
      </c>
      <c r="R142" s="21">
        <f t="shared" si="56"/>
        <v>0</v>
      </c>
      <c r="S142" s="21">
        <f t="shared" si="56"/>
        <v>0</v>
      </c>
      <c r="T142" s="21">
        <f t="shared" si="56"/>
        <v>0</v>
      </c>
      <c r="U142" s="21">
        <f t="shared" si="56"/>
        <v>0</v>
      </c>
      <c r="V142" s="21">
        <f t="shared" si="56"/>
        <v>0</v>
      </c>
      <c r="W142" s="21">
        <f t="shared" si="56"/>
        <v>0</v>
      </c>
      <c r="X142" s="21">
        <f t="shared" si="56"/>
        <v>0</v>
      </c>
      <c r="Y142" s="21">
        <f t="shared" si="56"/>
        <v>0</v>
      </c>
      <c r="Z142" s="21">
        <f t="shared" si="56"/>
        <v>0</v>
      </c>
      <c r="AA142" s="21">
        <f t="shared" si="56"/>
        <v>0</v>
      </c>
      <c r="AB142" s="21">
        <f t="shared" si="56"/>
        <v>0</v>
      </c>
      <c r="AC142" s="21">
        <f t="shared" si="56"/>
        <v>0</v>
      </c>
      <c r="AD142" s="21">
        <f t="shared" si="56"/>
        <v>0</v>
      </c>
      <c r="AE142" s="21">
        <f t="shared" si="56"/>
        <v>0</v>
      </c>
      <c r="AF142" s="32"/>
      <c r="AG142" s="15"/>
    </row>
    <row r="143" spans="1:33" ht="18.75" x14ac:dyDescent="0.25">
      <c r="A143" s="114" t="s">
        <v>33</v>
      </c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  <c r="Y143" s="115"/>
      <c r="Z143" s="115"/>
      <c r="AA143" s="115"/>
      <c r="AB143" s="115"/>
      <c r="AC143" s="115"/>
      <c r="AD143" s="115"/>
      <c r="AE143" s="116"/>
      <c r="AF143" s="32"/>
      <c r="AG143" s="15"/>
    </row>
    <row r="144" spans="1:33" ht="18.75" x14ac:dyDescent="0.3">
      <c r="A144" s="17" t="s">
        <v>25</v>
      </c>
      <c r="B144" s="25">
        <f t="shared" ref="B144:B149" si="57">H144+J144+L144+N144+P144+R144+T144+V144+X144+Z144+AB144+AD144</f>
        <v>0</v>
      </c>
      <c r="C144" s="18">
        <f>SUM(C145:C148)</f>
        <v>0</v>
      </c>
      <c r="D144" s="18">
        <f>SUM(D145:D148)</f>
        <v>0</v>
      </c>
      <c r="E144" s="18">
        <f>SUM(E145:E148)</f>
        <v>0</v>
      </c>
      <c r="F144" s="92">
        <f t="shared" ref="F144:F153" si="58">IFERROR(E144/B144*100,0)</f>
        <v>0</v>
      </c>
      <c r="G144" s="92">
        <f t="shared" ref="G144:G153" si="59">IFERROR(E144/C144*100,0)</f>
        <v>0</v>
      </c>
      <c r="H144" s="13">
        <f t="shared" ref="H144:AE144" si="60">H145+H146+H147+H148</f>
        <v>0</v>
      </c>
      <c r="I144" s="13">
        <f t="shared" si="60"/>
        <v>0</v>
      </c>
      <c r="J144" s="13">
        <f t="shared" si="60"/>
        <v>0</v>
      </c>
      <c r="K144" s="13">
        <f t="shared" si="60"/>
        <v>0</v>
      </c>
      <c r="L144" s="13">
        <f t="shared" si="60"/>
        <v>0</v>
      </c>
      <c r="M144" s="13">
        <f t="shared" si="60"/>
        <v>0</v>
      </c>
      <c r="N144" s="13">
        <f t="shared" si="60"/>
        <v>0</v>
      </c>
      <c r="O144" s="13">
        <f t="shared" si="60"/>
        <v>0</v>
      </c>
      <c r="P144" s="13">
        <f t="shared" si="60"/>
        <v>0</v>
      </c>
      <c r="Q144" s="13">
        <f t="shared" si="60"/>
        <v>0</v>
      </c>
      <c r="R144" s="13">
        <f t="shared" si="60"/>
        <v>0</v>
      </c>
      <c r="S144" s="13">
        <f t="shared" si="60"/>
        <v>0</v>
      </c>
      <c r="T144" s="13">
        <f t="shared" si="60"/>
        <v>0</v>
      </c>
      <c r="U144" s="13">
        <f t="shared" si="60"/>
        <v>0</v>
      </c>
      <c r="V144" s="13">
        <f t="shared" si="60"/>
        <v>0</v>
      </c>
      <c r="W144" s="13">
        <f t="shared" si="60"/>
        <v>0</v>
      </c>
      <c r="X144" s="13">
        <f t="shared" si="60"/>
        <v>0</v>
      </c>
      <c r="Y144" s="13">
        <f t="shared" si="60"/>
        <v>0</v>
      </c>
      <c r="Z144" s="13">
        <f t="shared" si="60"/>
        <v>0</v>
      </c>
      <c r="AA144" s="13">
        <f t="shared" si="60"/>
        <v>0</v>
      </c>
      <c r="AB144" s="13">
        <f t="shared" si="60"/>
        <v>0</v>
      </c>
      <c r="AC144" s="13">
        <f t="shared" si="60"/>
        <v>0</v>
      </c>
      <c r="AD144" s="13">
        <f t="shared" si="60"/>
        <v>0</v>
      </c>
      <c r="AE144" s="13">
        <f t="shared" si="60"/>
        <v>0</v>
      </c>
      <c r="AF144" s="32"/>
      <c r="AG144" s="15"/>
    </row>
    <row r="145" spans="1:33" ht="18.75" x14ac:dyDescent="0.3">
      <c r="A145" s="20" t="s">
        <v>26</v>
      </c>
      <c r="B145" s="26">
        <f t="shared" si="57"/>
        <v>0</v>
      </c>
      <c r="C145" s="26">
        <f>H145</f>
        <v>0</v>
      </c>
      <c r="D145" s="27"/>
      <c r="E145" s="27">
        <f>I145+K145+M145+O145+Q145+S145+U145+W145+Y145+AA145+AC145+AE145</f>
        <v>0</v>
      </c>
      <c r="F145" s="91">
        <f t="shared" si="58"/>
        <v>0</v>
      </c>
      <c r="G145" s="91">
        <f t="shared" si="59"/>
        <v>0</v>
      </c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32"/>
      <c r="AG145" s="15"/>
    </row>
    <row r="146" spans="1:33" ht="18.75" x14ac:dyDescent="0.3">
      <c r="A146" s="20" t="s">
        <v>27</v>
      </c>
      <c r="B146" s="26">
        <f t="shared" si="57"/>
        <v>0</v>
      </c>
      <c r="C146" s="26">
        <f>H146</f>
        <v>0</v>
      </c>
      <c r="D146" s="26"/>
      <c r="E146" s="27">
        <f>I146+K146+M146+O146+Q146+S146+U146+W146+Y146+AA146+AC146+AE146</f>
        <v>0</v>
      </c>
      <c r="F146" s="91">
        <f t="shared" si="58"/>
        <v>0</v>
      </c>
      <c r="G146" s="91">
        <f t="shared" si="59"/>
        <v>0</v>
      </c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32"/>
      <c r="AG146" s="15"/>
    </row>
    <row r="147" spans="1:33" ht="18.75" x14ac:dyDescent="0.3">
      <c r="A147" s="20" t="s">
        <v>28</v>
      </c>
      <c r="B147" s="26">
        <f t="shared" si="57"/>
        <v>0</v>
      </c>
      <c r="C147" s="26">
        <f>H147</f>
        <v>0</v>
      </c>
      <c r="D147" s="27"/>
      <c r="E147" s="27">
        <f>I147+K147+M147+O147+Q147+S147+U147+W147+Y147+AA147+AC147+AE147</f>
        <v>0</v>
      </c>
      <c r="F147" s="91">
        <v>0</v>
      </c>
      <c r="G147" s="91" t="e">
        <f>E147/C147*100</f>
        <v>#DIV/0!</v>
      </c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32"/>
      <c r="AG147" s="15"/>
    </row>
    <row r="148" spans="1:33" ht="18.75" x14ac:dyDescent="0.3">
      <c r="A148" s="20" t="s">
        <v>29</v>
      </c>
      <c r="B148" s="26">
        <f t="shared" si="57"/>
        <v>0</v>
      </c>
      <c r="C148" s="26">
        <f>H148</f>
        <v>0</v>
      </c>
      <c r="D148" s="27"/>
      <c r="E148" s="27">
        <f>I148+K148+M148+O148+Q148+S148+U148+W148+Y148+AA148+AC148+AE148</f>
        <v>0</v>
      </c>
      <c r="F148" s="91">
        <f t="shared" si="58"/>
        <v>0</v>
      </c>
      <c r="G148" s="91">
        <f t="shared" si="59"/>
        <v>0</v>
      </c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32"/>
      <c r="AG148" s="15"/>
    </row>
    <row r="149" spans="1:33" ht="93.75" x14ac:dyDescent="0.3">
      <c r="A149" s="67" t="s">
        <v>58</v>
      </c>
      <c r="B149" s="68">
        <f t="shared" si="57"/>
        <v>0</v>
      </c>
      <c r="C149" s="7">
        <f>C155+C156+C158+C159</f>
        <v>0</v>
      </c>
      <c r="D149" s="7">
        <f>D155+D156+D158+D159</f>
        <v>0</v>
      </c>
      <c r="E149" s="7">
        <f>E155+E156+E158+E159</f>
        <v>0</v>
      </c>
      <c r="F149" s="92">
        <f t="shared" si="58"/>
        <v>0</v>
      </c>
      <c r="G149" s="92">
        <f t="shared" si="59"/>
        <v>0</v>
      </c>
      <c r="H149" s="7">
        <f>H155+H156+H158+H159</f>
        <v>0</v>
      </c>
      <c r="I149" s="7">
        <f t="shared" ref="I149:AE149" si="61">I155+I156+I158+I159</f>
        <v>0</v>
      </c>
      <c r="J149" s="7">
        <f t="shared" si="61"/>
        <v>0</v>
      </c>
      <c r="K149" s="7">
        <f t="shared" si="61"/>
        <v>0</v>
      </c>
      <c r="L149" s="7">
        <f t="shared" si="61"/>
        <v>0</v>
      </c>
      <c r="M149" s="7">
        <f t="shared" si="61"/>
        <v>0</v>
      </c>
      <c r="N149" s="7">
        <f t="shared" si="61"/>
        <v>0</v>
      </c>
      <c r="O149" s="7">
        <f t="shared" si="61"/>
        <v>0</v>
      </c>
      <c r="P149" s="7">
        <f t="shared" si="61"/>
        <v>0</v>
      </c>
      <c r="Q149" s="7">
        <f t="shared" si="61"/>
        <v>0</v>
      </c>
      <c r="R149" s="7">
        <f t="shared" si="61"/>
        <v>0</v>
      </c>
      <c r="S149" s="7">
        <f t="shared" si="61"/>
        <v>0</v>
      </c>
      <c r="T149" s="7">
        <f t="shared" si="61"/>
        <v>0</v>
      </c>
      <c r="U149" s="7">
        <f t="shared" si="61"/>
        <v>0</v>
      </c>
      <c r="V149" s="7">
        <f t="shared" si="61"/>
        <v>0</v>
      </c>
      <c r="W149" s="7">
        <f t="shared" si="61"/>
        <v>0</v>
      </c>
      <c r="X149" s="7">
        <f t="shared" si="61"/>
        <v>0</v>
      </c>
      <c r="Y149" s="7">
        <f t="shared" si="61"/>
        <v>0</v>
      </c>
      <c r="Z149" s="7">
        <f t="shared" si="61"/>
        <v>0</v>
      </c>
      <c r="AA149" s="7">
        <f t="shared" si="61"/>
        <v>0</v>
      </c>
      <c r="AB149" s="7">
        <f t="shared" si="61"/>
        <v>0</v>
      </c>
      <c r="AC149" s="7">
        <f t="shared" si="61"/>
        <v>0</v>
      </c>
      <c r="AD149" s="7">
        <f t="shared" si="61"/>
        <v>0</v>
      </c>
      <c r="AE149" s="7">
        <f t="shared" si="61"/>
        <v>0</v>
      </c>
      <c r="AF149" s="39"/>
      <c r="AG149" s="15"/>
    </row>
    <row r="150" spans="1:33" ht="18.75" x14ac:dyDescent="0.3">
      <c r="A150" s="67" t="s">
        <v>26</v>
      </c>
      <c r="B150" s="69">
        <f>B125+B101+B89+B59+B46</f>
        <v>0</v>
      </c>
      <c r="C150" s="69">
        <f>C125+C101+C89+C59+C46</f>
        <v>0</v>
      </c>
      <c r="D150" s="69">
        <f>D125+D101+D89+D59+D46</f>
        <v>0</v>
      </c>
      <c r="E150" s="69">
        <f>E125+E101+E89+E59+E46</f>
        <v>0</v>
      </c>
      <c r="F150" s="91">
        <v>0</v>
      </c>
      <c r="G150" s="91">
        <v>0</v>
      </c>
      <c r="H150" s="69">
        <f t="shared" ref="H150:AE150" si="62">H125+H101+H89+H59+H46</f>
        <v>0</v>
      </c>
      <c r="I150" s="69">
        <f t="shared" si="62"/>
        <v>0</v>
      </c>
      <c r="J150" s="69">
        <f t="shared" si="62"/>
        <v>0</v>
      </c>
      <c r="K150" s="69">
        <f t="shared" si="62"/>
        <v>0</v>
      </c>
      <c r="L150" s="69">
        <f t="shared" si="62"/>
        <v>0</v>
      </c>
      <c r="M150" s="69">
        <f t="shared" si="62"/>
        <v>0</v>
      </c>
      <c r="N150" s="69">
        <f t="shared" si="62"/>
        <v>0</v>
      </c>
      <c r="O150" s="69">
        <f t="shared" si="62"/>
        <v>0</v>
      </c>
      <c r="P150" s="69">
        <f t="shared" si="62"/>
        <v>0</v>
      </c>
      <c r="Q150" s="69">
        <f t="shared" si="62"/>
        <v>0</v>
      </c>
      <c r="R150" s="69">
        <f t="shared" si="62"/>
        <v>0</v>
      </c>
      <c r="S150" s="69">
        <f t="shared" si="62"/>
        <v>0</v>
      </c>
      <c r="T150" s="69">
        <f t="shared" si="62"/>
        <v>0</v>
      </c>
      <c r="U150" s="69">
        <f t="shared" si="62"/>
        <v>0</v>
      </c>
      <c r="V150" s="69">
        <f t="shared" si="62"/>
        <v>0</v>
      </c>
      <c r="W150" s="69">
        <f t="shared" si="62"/>
        <v>0</v>
      </c>
      <c r="X150" s="69">
        <f t="shared" si="62"/>
        <v>0</v>
      </c>
      <c r="Y150" s="69">
        <f t="shared" si="62"/>
        <v>0</v>
      </c>
      <c r="Z150" s="69">
        <f t="shared" si="62"/>
        <v>0</v>
      </c>
      <c r="AA150" s="69">
        <f t="shared" si="62"/>
        <v>0</v>
      </c>
      <c r="AB150" s="69">
        <f t="shared" si="62"/>
        <v>0</v>
      </c>
      <c r="AC150" s="69">
        <f t="shared" si="62"/>
        <v>0</v>
      </c>
      <c r="AD150" s="69">
        <f t="shared" si="62"/>
        <v>0</v>
      </c>
      <c r="AE150" s="69">
        <f t="shared" si="62"/>
        <v>0</v>
      </c>
      <c r="AF150" s="39"/>
      <c r="AG150" s="15"/>
    </row>
    <row r="151" spans="1:33" ht="18.75" x14ac:dyDescent="0.3">
      <c r="A151" s="67" t="s">
        <v>27</v>
      </c>
      <c r="B151" s="69"/>
      <c r="C151" s="69"/>
      <c r="D151" s="69"/>
      <c r="E151" s="69"/>
      <c r="F151" s="91">
        <f t="shared" si="58"/>
        <v>0</v>
      </c>
      <c r="G151" s="91">
        <f t="shared" si="59"/>
        <v>0</v>
      </c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39"/>
      <c r="AG151" s="15"/>
    </row>
    <row r="152" spans="1:33" ht="18.75" x14ac:dyDescent="0.3">
      <c r="A152" s="67" t="s">
        <v>28</v>
      </c>
      <c r="B152" s="69"/>
      <c r="C152" s="69"/>
      <c r="D152" s="69"/>
      <c r="E152" s="69"/>
      <c r="F152" s="91">
        <f t="shared" si="58"/>
        <v>0</v>
      </c>
      <c r="G152" s="91">
        <f t="shared" si="59"/>
        <v>0</v>
      </c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39"/>
      <c r="AG152" s="15"/>
    </row>
    <row r="153" spans="1:33" ht="18.75" x14ac:dyDescent="0.3">
      <c r="A153" s="67" t="s">
        <v>29</v>
      </c>
      <c r="B153" s="69"/>
      <c r="C153" s="69"/>
      <c r="D153" s="69"/>
      <c r="E153" s="69"/>
      <c r="F153" s="91">
        <f t="shared" si="58"/>
        <v>0</v>
      </c>
      <c r="G153" s="91">
        <f t="shared" si="59"/>
        <v>0</v>
      </c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39"/>
      <c r="AG153" s="15"/>
    </row>
    <row r="154" spans="1:33" ht="18.75" x14ac:dyDescent="0.3">
      <c r="A154" s="70" t="s">
        <v>59</v>
      </c>
      <c r="B154" s="71"/>
      <c r="C154" s="71"/>
      <c r="D154" s="71"/>
      <c r="E154" s="71"/>
      <c r="F154" s="72"/>
      <c r="G154" s="72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3"/>
      <c r="AE154" s="69"/>
      <c r="AF154" s="39"/>
      <c r="AG154" s="15"/>
    </row>
    <row r="155" spans="1:33" ht="18.75" x14ac:dyDescent="0.3">
      <c r="A155" s="78" t="s">
        <v>60</v>
      </c>
      <c r="B155" s="79"/>
      <c r="C155" s="79"/>
      <c r="D155" s="79"/>
      <c r="E155" s="79"/>
      <c r="F155" s="80"/>
      <c r="G155" s="80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79"/>
      <c r="AB155" s="79"/>
      <c r="AC155" s="79"/>
      <c r="AD155" s="81"/>
      <c r="AE155" s="82"/>
      <c r="AF155" s="39"/>
      <c r="AG155" s="15"/>
    </row>
    <row r="156" spans="1:33" ht="18.75" x14ac:dyDescent="0.3">
      <c r="A156" s="78" t="s">
        <v>54</v>
      </c>
      <c r="B156" s="82">
        <f>B157+B158+B159+B160</f>
        <v>0</v>
      </c>
      <c r="C156" s="82">
        <f>C157+C158+C159+C160</f>
        <v>0</v>
      </c>
      <c r="D156" s="82">
        <f>D157+D158+D159+D160</f>
        <v>0</v>
      </c>
      <c r="E156" s="82">
        <f>E157+E158+E159+E160</f>
        <v>0</v>
      </c>
      <c r="F156" s="82">
        <f>IFERROR(E156/B156*100,0)</f>
        <v>0</v>
      </c>
      <c r="G156" s="82">
        <f>IFERROR(E156/C156*100,0)</f>
        <v>0</v>
      </c>
      <c r="H156" s="82">
        <f t="shared" ref="H156:AE156" si="63">H157+H158+H159+H160</f>
        <v>0</v>
      </c>
      <c r="I156" s="82">
        <f t="shared" si="63"/>
        <v>0</v>
      </c>
      <c r="J156" s="82">
        <f t="shared" si="63"/>
        <v>0</v>
      </c>
      <c r="K156" s="82">
        <f t="shared" si="63"/>
        <v>0</v>
      </c>
      <c r="L156" s="82">
        <f t="shared" si="63"/>
        <v>0</v>
      </c>
      <c r="M156" s="82">
        <f t="shared" si="63"/>
        <v>0</v>
      </c>
      <c r="N156" s="82">
        <f t="shared" si="63"/>
        <v>0</v>
      </c>
      <c r="O156" s="82">
        <f t="shared" si="63"/>
        <v>0</v>
      </c>
      <c r="P156" s="82">
        <f t="shared" si="63"/>
        <v>0</v>
      </c>
      <c r="Q156" s="82">
        <f t="shared" si="63"/>
        <v>0</v>
      </c>
      <c r="R156" s="82">
        <f t="shared" si="63"/>
        <v>0</v>
      </c>
      <c r="S156" s="82">
        <f t="shared" si="63"/>
        <v>0</v>
      </c>
      <c r="T156" s="82">
        <f t="shared" si="63"/>
        <v>0</v>
      </c>
      <c r="U156" s="82">
        <f t="shared" si="63"/>
        <v>0</v>
      </c>
      <c r="V156" s="82">
        <f t="shared" si="63"/>
        <v>0</v>
      </c>
      <c r="W156" s="82">
        <f t="shared" si="63"/>
        <v>0</v>
      </c>
      <c r="X156" s="82">
        <f t="shared" si="63"/>
        <v>0</v>
      </c>
      <c r="Y156" s="82">
        <f t="shared" si="63"/>
        <v>0</v>
      </c>
      <c r="Z156" s="82">
        <f t="shared" si="63"/>
        <v>0</v>
      </c>
      <c r="AA156" s="82">
        <f t="shared" si="63"/>
        <v>0</v>
      </c>
      <c r="AB156" s="82">
        <f t="shared" si="63"/>
        <v>0</v>
      </c>
      <c r="AC156" s="82">
        <f t="shared" si="63"/>
        <v>0</v>
      </c>
      <c r="AD156" s="82">
        <f t="shared" si="63"/>
        <v>0</v>
      </c>
      <c r="AE156" s="82">
        <f t="shared" si="63"/>
        <v>0</v>
      </c>
      <c r="AF156" s="39"/>
      <c r="AG156" s="15"/>
    </row>
    <row r="157" spans="1:33" ht="18.75" x14ac:dyDescent="0.3">
      <c r="A157" s="78" t="s">
        <v>28</v>
      </c>
      <c r="B157" s="69">
        <f>B141</f>
        <v>0</v>
      </c>
      <c r="C157" s="69">
        <f>C141</f>
        <v>0</v>
      </c>
      <c r="D157" s="69">
        <f>D141</f>
        <v>0</v>
      </c>
      <c r="E157" s="69">
        <f>E141</f>
        <v>0</v>
      </c>
      <c r="F157" s="91">
        <f>IFERROR(E157/B157*100,0)</f>
        <v>0</v>
      </c>
      <c r="G157" s="91">
        <f>IFERROR(E157/C157*100,0)</f>
        <v>0</v>
      </c>
      <c r="H157" s="69">
        <f t="shared" ref="H157:AE157" si="64">H141</f>
        <v>0</v>
      </c>
      <c r="I157" s="69">
        <f t="shared" si="64"/>
        <v>0</v>
      </c>
      <c r="J157" s="69">
        <f t="shared" si="64"/>
        <v>0</v>
      </c>
      <c r="K157" s="69">
        <f t="shared" si="64"/>
        <v>0</v>
      </c>
      <c r="L157" s="69">
        <f t="shared" si="64"/>
        <v>0</v>
      </c>
      <c r="M157" s="69">
        <f t="shared" si="64"/>
        <v>0</v>
      </c>
      <c r="N157" s="69">
        <f t="shared" si="64"/>
        <v>0</v>
      </c>
      <c r="O157" s="69">
        <f t="shared" si="64"/>
        <v>0</v>
      </c>
      <c r="P157" s="69">
        <f t="shared" si="64"/>
        <v>0</v>
      </c>
      <c r="Q157" s="69">
        <f t="shared" si="64"/>
        <v>0</v>
      </c>
      <c r="R157" s="69">
        <f t="shared" si="64"/>
        <v>0</v>
      </c>
      <c r="S157" s="69">
        <f t="shared" si="64"/>
        <v>0</v>
      </c>
      <c r="T157" s="69">
        <f t="shared" si="64"/>
        <v>0</v>
      </c>
      <c r="U157" s="69">
        <f t="shared" si="64"/>
        <v>0</v>
      </c>
      <c r="V157" s="69">
        <f t="shared" si="64"/>
        <v>0</v>
      </c>
      <c r="W157" s="69">
        <f t="shared" si="64"/>
        <v>0</v>
      </c>
      <c r="X157" s="69">
        <f t="shared" si="64"/>
        <v>0</v>
      </c>
      <c r="Y157" s="69">
        <f t="shared" si="64"/>
        <v>0</v>
      </c>
      <c r="Z157" s="69">
        <f t="shared" si="64"/>
        <v>0</v>
      </c>
      <c r="AA157" s="69">
        <f t="shared" si="64"/>
        <v>0</v>
      </c>
      <c r="AB157" s="69">
        <f t="shared" si="64"/>
        <v>0</v>
      </c>
      <c r="AC157" s="69">
        <f t="shared" si="64"/>
        <v>0</v>
      </c>
      <c r="AD157" s="69">
        <f t="shared" si="64"/>
        <v>0</v>
      </c>
      <c r="AE157" s="69">
        <f t="shared" si="64"/>
        <v>0</v>
      </c>
      <c r="AF157" s="39"/>
      <c r="AG157" s="15"/>
    </row>
    <row r="158" spans="1:33" ht="18.75" x14ac:dyDescent="0.3">
      <c r="A158" s="78" t="s">
        <v>26</v>
      </c>
      <c r="B158" s="69">
        <f>B139</f>
        <v>0</v>
      </c>
      <c r="C158" s="69">
        <f t="shared" ref="C158:E159" si="65">C139</f>
        <v>0</v>
      </c>
      <c r="D158" s="69">
        <f t="shared" si="65"/>
        <v>0</v>
      </c>
      <c r="E158" s="69">
        <f t="shared" si="65"/>
        <v>0</v>
      </c>
      <c r="F158" s="91">
        <f>IFERROR(E158/B158*100,0)</f>
        <v>0</v>
      </c>
      <c r="G158" s="91">
        <f>IFERROR(E158/C158*100,0)</f>
        <v>0</v>
      </c>
      <c r="H158" s="69">
        <f t="shared" ref="H158:AE159" si="66">H139</f>
        <v>0</v>
      </c>
      <c r="I158" s="69">
        <f t="shared" si="66"/>
        <v>0</v>
      </c>
      <c r="J158" s="69">
        <f t="shared" si="66"/>
        <v>0</v>
      </c>
      <c r="K158" s="69">
        <f t="shared" si="66"/>
        <v>0</v>
      </c>
      <c r="L158" s="69">
        <f t="shared" si="66"/>
        <v>0</v>
      </c>
      <c r="M158" s="69">
        <f t="shared" si="66"/>
        <v>0</v>
      </c>
      <c r="N158" s="69">
        <f t="shared" si="66"/>
        <v>0</v>
      </c>
      <c r="O158" s="69">
        <f t="shared" si="66"/>
        <v>0</v>
      </c>
      <c r="P158" s="69">
        <f t="shared" si="66"/>
        <v>0</v>
      </c>
      <c r="Q158" s="69">
        <f t="shared" si="66"/>
        <v>0</v>
      </c>
      <c r="R158" s="69">
        <f t="shared" si="66"/>
        <v>0</v>
      </c>
      <c r="S158" s="69">
        <f t="shared" si="66"/>
        <v>0</v>
      </c>
      <c r="T158" s="69">
        <f t="shared" si="66"/>
        <v>0</v>
      </c>
      <c r="U158" s="69">
        <f t="shared" si="66"/>
        <v>0</v>
      </c>
      <c r="V158" s="69">
        <f t="shared" si="66"/>
        <v>0</v>
      </c>
      <c r="W158" s="69">
        <f t="shared" si="66"/>
        <v>0</v>
      </c>
      <c r="X158" s="69">
        <f t="shared" si="66"/>
        <v>0</v>
      </c>
      <c r="Y158" s="69">
        <f t="shared" si="66"/>
        <v>0</v>
      </c>
      <c r="Z158" s="69">
        <f t="shared" si="66"/>
        <v>0</v>
      </c>
      <c r="AA158" s="69">
        <f t="shared" si="66"/>
        <v>0</v>
      </c>
      <c r="AB158" s="69">
        <f t="shared" si="66"/>
        <v>0</v>
      </c>
      <c r="AC158" s="69">
        <f t="shared" si="66"/>
        <v>0</v>
      </c>
      <c r="AD158" s="69">
        <f t="shared" si="66"/>
        <v>0</v>
      </c>
      <c r="AE158" s="69">
        <f t="shared" si="66"/>
        <v>0</v>
      </c>
      <c r="AF158" s="39"/>
      <c r="AG158" s="15"/>
    </row>
    <row r="159" spans="1:33" ht="18.75" x14ac:dyDescent="0.3">
      <c r="A159" s="78" t="s">
        <v>27</v>
      </c>
      <c r="B159" s="69">
        <f>B140</f>
        <v>0</v>
      </c>
      <c r="C159" s="69">
        <f t="shared" si="65"/>
        <v>0</v>
      </c>
      <c r="D159" s="69">
        <f t="shared" si="65"/>
        <v>0</v>
      </c>
      <c r="E159" s="69">
        <f t="shared" si="65"/>
        <v>0</v>
      </c>
      <c r="F159" s="91">
        <f>IFERROR(E159/B159*100,0)</f>
        <v>0</v>
      </c>
      <c r="G159" s="91">
        <f>IFERROR(E159/C159*100,0)</f>
        <v>0</v>
      </c>
      <c r="H159" s="69">
        <f t="shared" si="66"/>
        <v>0</v>
      </c>
      <c r="I159" s="69">
        <f t="shared" si="66"/>
        <v>0</v>
      </c>
      <c r="J159" s="69">
        <f t="shared" si="66"/>
        <v>0</v>
      </c>
      <c r="K159" s="69">
        <f t="shared" si="66"/>
        <v>0</v>
      </c>
      <c r="L159" s="69">
        <f t="shared" si="66"/>
        <v>0</v>
      </c>
      <c r="M159" s="69">
        <f t="shared" si="66"/>
        <v>0</v>
      </c>
      <c r="N159" s="69">
        <f t="shared" si="66"/>
        <v>0</v>
      </c>
      <c r="O159" s="69">
        <f t="shared" si="66"/>
        <v>0</v>
      </c>
      <c r="P159" s="69">
        <f t="shared" si="66"/>
        <v>0</v>
      </c>
      <c r="Q159" s="69">
        <f t="shared" si="66"/>
        <v>0</v>
      </c>
      <c r="R159" s="69">
        <f t="shared" si="66"/>
        <v>0</v>
      </c>
      <c r="S159" s="69">
        <f t="shared" si="66"/>
        <v>0</v>
      </c>
      <c r="T159" s="69">
        <f t="shared" si="66"/>
        <v>0</v>
      </c>
      <c r="U159" s="69">
        <f t="shared" si="66"/>
        <v>0</v>
      </c>
      <c r="V159" s="69">
        <f t="shared" si="66"/>
        <v>0</v>
      </c>
      <c r="W159" s="69">
        <f t="shared" si="66"/>
        <v>0</v>
      </c>
      <c r="X159" s="69">
        <f t="shared" si="66"/>
        <v>0</v>
      </c>
      <c r="Y159" s="69">
        <f t="shared" si="66"/>
        <v>0</v>
      </c>
      <c r="Z159" s="69">
        <f t="shared" si="66"/>
        <v>0</v>
      </c>
      <c r="AA159" s="69">
        <f t="shared" si="66"/>
        <v>0</v>
      </c>
      <c r="AB159" s="69">
        <f t="shared" si="66"/>
        <v>0</v>
      </c>
      <c r="AC159" s="69">
        <f t="shared" si="66"/>
        <v>0</v>
      </c>
      <c r="AD159" s="69">
        <f t="shared" si="66"/>
        <v>0</v>
      </c>
      <c r="AE159" s="69">
        <f t="shared" si="66"/>
        <v>0</v>
      </c>
      <c r="AF159" s="39"/>
      <c r="AG159" s="15"/>
    </row>
    <row r="160" spans="1:33" ht="18.75" x14ac:dyDescent="0.3">
      <c r="A160" s="78" t="s">
        <v>55</v>
      </c>
      <c r="B160" s="69">
        <f>B142</f>
        <v>0</v>
      </c>
      <c r="C160" s="69">
        <f>C142</f>
        <v>0</v>
      </c>
      <c r="D160" s="69">
        <f>D142</f>
        <v>0</v>
      </c>
      <c r="E160" s="69">
        <f>E142</f>
        <v>0</v>
      </c>
      <c r="F160" s="91">
        <f>IFERROR(E160/B160*100,0)</f>
        <v>0</v>
      </c>
      <c r="G160" s="91">
        <f>IFERROR(E160/C160*100,0)</f>
        <v>0</v>
      </c>
      <c r="H160" s="69">
        <f t="shared" ref="H160:AE160" si="67">H142</f>
        <v>0</v>
      </c>
      <c r="I160" s="69">
        <f t="shared" si="67"/>
        <v>0</v>
      </c>
      <c r="J160" s="69">
        <f t="shared" si="67"/>
        <v>0</v>
      </c>
      <c r="K160" s="69">
        <f t="shared" si="67"/>
        <v>0</v>
      </c>
      <c r="L160" s="69">
        <f t="shared" si="67"/>
        <v>0</v>
      </c>
      <c r="M160" s="69">
        <f t="shared" si="67"/>
        <v>0</v>
      </c>
      <c r="N160" s="69">
        <f t="shared" si="67"/>
        <v>0</v>
      </c>
      <c r="O160" s="69">
        <f t="shared" si="67"/>
        <v>0</v>
      </c>
      <c r="P160" s="69">
        <f t="shared" si="67"/>
        <v>0</v>
      </c>
      <c r="Q160" s="69">
        <f t="shared" si="67"/>
        <v>0</v>
      </c>
      <c r="R160" s="69">
        <f t="shared" si="67"/>
        <v>0</v>
      </c>
      <c r="S160" s="69">
        <f t="shared" si="67"/>
        <v>0</v>
      </c>
      <c r="T160" s="69">
        <f t="shared" si="67"/>
        <v>0</v>
      </c>
      <c r="U160" s="69">
        <f t="shared" si="67"/>
        <v>0</v>
      </c>
      <c r="V160" s="69">
        <f t="shared" si="67"/>
        <v>0</v>
      </c>
      <c r="W160" s="69">
        <f t="shared" si="67"/>
        <v>0</v>
      </c>
      <c r="X160" s="69">
        <f t="shared" si="67"/>
        <v>0</v>
      </c>
      <c r="Y160" s="69">
        <f t="shared" si="67"/>
        <v>0</v>
      </c>
      <c r="Z160" s="69">
        <f t="shared" si="67"/>
        <v>0</v>
      </c>
      <c r="AA160" s="69">
        <f t="shared" si="67"/>
        <v>0</v>
      </c>
      <c r="AB160" s="69">
        <f t="shared" si="67"/>
        <v>0</v>
      </c>
      <c r="AC160" s="69">
        <f t="shared" si="67"/>
        <v>0</v>
      </c>
      <c r="AD160" s="69">
        <f t="shared" si="67"/>
        <v>0</v>
      </c>
      <c r="AE160" s="69">
        <f t="shared" si="67"/>
        <v>0</v>
      </c>
      <c r="AF160" s="39"/>
      <c r="AG160" s="15"/>
    </row>
    <row r="161" spans="1:33" ht="20.25" x14ac:dyDescent="0.25">
      <c r="A161" s="127" t="s">
        <v>34</v>
      </c>
      <c r="B161" s="128"/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  <c r="S161" s="128"/>
      <c r="T161" s="128"/>
      <c r="U161" s="128"/>
      <c r="V161" s="128"/>
      <c r="W161" s="128"/>
      <c r="X161" s="128"/>
      <c r="Y161" s="128"/>
      <c r="Z161" s="128"/>
      <c r="AA161" s="128"/>
      <c r="AB161" s="128"/>
      <c r="AC161" s="128"/>
      <c r="AD161" s="129"/>
      <c r="AE161" s="93"/>
      <c r="AF161" s="32"/>
      <c r="AG161" s="15"/>
    </row>
    <row r="162" spans="1:33" ht="20.25" x14ac:dyDescent="0.25">
      <c r="A162" s="58" t="s">
        <v>50</v>
      </c>
      <c r="B162" s="75"/>
      <c r="C162" s="75"/>
      <c r="D162" s="75"/>
      <c r="E162" s="75"/>
      <c r="F162" s="76"/>
      <c r="G162" s="76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39"/>
      <c r="AG162" s="15"/>
    </row>
    <row r="163" spans="1:33" ht="20.25" x14ac:dyDescent="0.25">
      <c r="A163" s="111" t="s">
        <v>88</v>
      </c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112"/>
      <c r="U163" s="112"/>
      <c r="V163" s="112"/>
      <c r="W163" s="112"/>
      <c r="X163" s="112"/>
      <c r="Y163" s="112"/>
      <c r="Z163" s="112"/>
      <c r="AA163" s="112"/>
      <c r="AB163" s="112"/>
      <c r="AC163" s="112"/>
      <c r="AD163" s="112"/>
      <c r="AE163" s="113"/>
      <c r="AF163" s="32"/>
      <c r="AG163" s="15"/>
    </row>
    <row r="164" spans="1:33" ht="18.75" x14ac:dyDescent="0.3">
      <c r="A164" s="17" t="s">
        <v>25</v>
      </c>
      <c r="B164" s="41">
        <f>B165</f>
        <v>11</v>
      </c>
      <c r="C164" s="41">
        <f t="shared" ref="C164:AE164" si="68">C165</f>
        <v>7</v>
      </c>
      <c r="D164" s="41">
        <f t="shared" si="68"/>
        <v>7</v>
      </c>
      <c r="E164" s="41">
        <f t="shared" si="68"/>
        <v>7</v>
      </c>
      <c r="F164" s="89">
        <f>E164/B164*100</f>
        <v>63.636363636363633</v>
      </c>
      <c r="G164" s="89">
        <f>E164/C164*100</f>
        <v>100</v>
      </c>
      <c r="H164" s="42">
        <f t="shared" si="68"/>
        <v>2</v>
      </c>
      <c r="I164" s="42">
        <f t="shared" si="68"/>
        <v>2</v>
      </c>
      <c r="J164" s="42">
        <f t="shared" si="68"/>
        <v>2</v>
      </c>
      <c r="K164" s="42">
        <f t="shared" si="68"/>
        <v>2</v>
      </c>
      <c r="L164" s="42">
        <f t="shared" si="68"/>
        <v>0</v>
      </c>
      <c r="M164" s="42">
        <f t="shared" si="68"/>
        <v>0</v>
      </c>
      <c r="N164" s="42">
        <f t="shared" si="68"/>
        <v>3</v>
      </c>
      <c r="O164" s="42">
        <f t="shared" si="68"/>
        <v>3</v>
      </c>
      <c r="P164" s="42">
        <f t="shared" si="68"/>
        <v>0</v>
      </c>
      <c r="Q164" s="42">
        <f t="shared" si="68"/>
        <v>0</v>
      </c>
      <c r="R164" s="42">
        <f t="shared" si="68"/>
        <v>0</v>
      </c>
      <c r="S164" s="42">
        <f t="shared" si="68"/>
        <v>0</v>
      </c>
      <c r="T164" s="42">
        <f t="shared" si="68"/>
        <v>0</v>
      </c>
      <c r="U164" s="42">
        <f t="shared" si="68"/>
        <v>0</v>
      </c>
      <c r="V164" s="42">
        <f t="shared" si="68"/>
        <v>2</v>
      </c>
      <c r="W164" s="42">
        <f t="shared" si="68"/>
        <v>0</v>
      </c>
      <c r="X164" s="42">
        <f t="shared" si="68"/>
        <v>0</v>
      </c>
      <c r="Y164" s="42">
        <f t="shared" si="68"/>
        <v>0</v>
      </c>
      <c r="Z164" s="42">
        <f t="shared" si="68"/>
        <v>0</v>
      </c>
      <c r="AA164" s="42">
        <f t="shared" si="68"/>
        <v>0</v>
      </c>
      <c r="AB164" s="42">
        <f t="shared" si="68"/>
        <v>2</v>
      </c>
      <c r="AC164" s="42">
        <f t="shared" si="68"/>
        <v>0</v>
      </c>
      <c r="AD164" s="42">
        <f t="shared" si="68"/>
        <v>0</v>
      </c>
      <c r="AE164" s="42">
        <f t="shared" si="68"/>
        <v>0</v>
      </c>
      <c r="AF164" s="43"/>
      <c r="AG164" s="15"/>
    </row>
    <row r="165" spans="1:33" ht="18.75" x14ac:dyDescent="0.3">
      <c r="A165" s="20" t="s">
        <v>27</v>
      </c>
      <c r="B165" s="21">
        <f>B168</f>
        <v>11</v>
      </c>
      <c r="C165" s="21">
        <f>C168</f>
        <v>7</v>
      </c>
      <c r="D165" s="21">
        <f>D168</f>
        <v>7</v>
      </c>
      <c r="E165" s="21">
        <f>E168</f>
        <v>7</v>
      </c>
      <c r="F165" s="94">
        <f>E165/B165*100</f>
        <v>63.636363636363633</v>
      </c>
      <c r="G165" s="94">
        <f>E165/C165*100</f>
        <v>100</v>
      </c>
      <c r="H165" s="21">
        <f>H168</f>
        <v>2</v>
      </c>
      <c r="I165" s="21">
        <f>I168</f>
        <v>2</v>
      </c>
      <c r="J165" s="21">
        <f t="shared" ref="J165:AE165" si="69">J168</f>
        <v>2</v>
      </c>
      <c r="K165" s="21">
        <f t="shared" si="69"/>
        <v>2</v>
      </c>
      <c r="L165" s="21">
        <f t="shared" si="69"/>
        <v>0</v>
      </c>
      <c r="M165" s="21">
        <f t="shared" si="69"/>
        <v>0</v>
      </c>
      <c r="N165" s="21">
        <f t="shared" si="69"/>
        <v>3</v>
      </c>
      <c r="O165" s="21">
        <f t="shared" si="69"/>
        <v>3</v>
      </c>
      <c r="P165" s="21">
        <f t="shared" si="69"/>
        <v>0</v>
      </c>
      <c r="Q165" s="21">
        <f t="shared" si="69"/>
        <v>0</v>
      </c>
      <c r="R165" s="21">
        <f t="shared" si="69"/>
        <v>0</v>
      </c>
      <c r="S165" s="21">
        <f t="shared" si="69"/>
        <v>0</v>
      </c>
      <c r="T165" s="21">
        <f t="shared" si="69"/>
        <v>0</v>
      </c>
      <c r="U165" s="21">
        <f t="shared" si="69"/>
        <v>0</v>
      </c>
      <c r="V165" s="21">
        <f t="shared" si="69"/>
        <v>2</v>
      </c>
      <c r="W165" s="21">
        <f t="shared" si="69"/>
        <v>0</v>
      </c>
      <c r="X165" s="21">
        <f t="shared" si="69"/>
        <v>0</v>
      </c>
      <c r="Y165" s="21">
        <f t="shared" si="69"/>
        <v>0</v>
      </c>
      <c r="Z165" s="21">
        <f t="shared" si="69"/>
        <v>0</v>
      </c>
      <c r="AA165" s="21">
        <f t="shared" si="69"/>
        <v>0</v>
      </c>
      <c r="AB165" s="21">
        <f t="shared" si="69"/>
        <v>2</v>
      </c>
      <c r="AC165" s="21">
        <f t="shared" si="69"/>
        <v>0</v>
      </c>
      <c r="AD165" s="21">
        <f t="shared" si="69"/>
        <v>0</v>
      </c>
      <c r="AE165" s="21">
        <f t="shared" si="69"/>
        <v>0</v>
      </c>
      <c r="AF165" s="32"/>
      <c r="AG165" s="15"/>
    </row>
    <row r="166" spans="1:33" ht="18.75" x14ac:dyDescent="0.25">
      <c r="A166" s="114" t="s">
        <v>89</v>
      </c>
      <c r="B166" s="115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  <c r="T166" s="115"/>
      <c r="U166" s="115"/>
      <c r="V166" s="115"/>
      <c r="W166" s="115"/>
      <c r="X166" s="115"/>
      <c r="Y166" s="115"/>
      <c r="Z166" s="115"/>
      <c r="AA166" s="115"/>
      <c r="AB166" s="115"/>
      <c r="AC166" s="115"/>
      <c r="AD166" s="115"/>
      <c r="AE166" s="116"/>
      <c r="AF166" s="32"/>
      <c r="AG166" s="15"/>
    </row>
    <row r="167" spans="1:33" ht="18.75" x14ac:dyDescent="0.3">
      <c r="A167" s="17" t="s">
        <v>25</v>
      </c>
      <c r="B167" s="41">
        <f>B168</f>
        <v>11</v>
      </c>
      <c r="C167" s="41">
        <f t="shared" ref="C167:AE167" si="70">C168</f>
        <v>7</v>
      </c>
      <c r="D167" s="41">
        <f t="shared" si="70"/>
        <v>7</v>
      </c>
      <c r="E167" s="41">
        <f t="shared" si="70"/>
        <v>7</v>
      </c>
      <c r="F167" s="95">
        <f>E167/B167*100</f>
        <v>63.636363636363633</v>
      </c>
      <c r="G167" s="95">
        <f>E167/C167*100</f>
        <v>100</v>
      </c>
      <c r="H167" s="42">
        <f t="shared" si="70"/>
        <v>2</v>
      </c>
      <c r="I167" s="42">
        <f t="shared" si="70"/>
        <v>2</v>
      </c>
      <c r="J167" s="42">
        <f t="shared" si="70"/>
        <v>2</v>
      </c>
      <c r="K167" s="42">
        <f t="shared" si="70"/>
        <v>2</v>
      </c>
      <c r="L167" s="42">
        <f t="shared" si="70"/>
        <v>0</v>
      </c>
      <c r="M167" s="42">
        <f t="shared" si="70"/>
        <v>0</v>
      </c>
      <c r="N167" s="42">
        <f t="shared" si="70"/>
        <v>3</v>
      </c>
      <c r="O167" s="42">
        <f t="shared" si="70"/>
        <v>3</v>
      </c>
      <c r="P167" s="42">
        <f t="shared" si="70"/>
        <v>0</v>
      </c>
      <c r="Q167" s="42">
        <f t="shared" si="70"/>
        <v>0</v>
      </c>
      <c r="R167" s="42">
        <f t="shared" si="70"/>
        <v>0</v>
      </c>
      <c r="S167" s="42">
        <f t="shared" si="70"/>
        <v>0</v>
      </c>
      <c r="T167" s="42">
        <f t="shared" si="70"/>
        <v>0</v>
      </c>
      <c r="U167" s="42">
        <f t="shared" si="70"/>
        <v>0</v>
      </c>
      <c r="V167" s="42">
        <f t="shared" si="70"/>
        <v>2</v>
      </c>
      <c r="W167" s="42">
        <f t="shared" si="70"/>
        <v>0</v>
      </c>
      <c r="X167" s="42">
        <f t="shared" si="70"/>
        <v>0</v>
      </c>
      <c r="Y167" s="42">
        <f t="shared" si="70"/>
        <v>0</v>
      </c>
      <c r="Z167" s="42">
        <f t="shared" si="70"/>
        <v>0</v>
      </c>
      <c r="AA167" s="42">
        <f t="shared" si="70"/>
        <v>0</v>
      </c>
      <c r="AB167" s="42">
        <f t="shared" si="70"/>
        <v>2</v>
      </c>
      <c r="AC167" s="42">
        <f t="shared" si="70"/>
        <v>0</v>
      </c>
      <c r="AD167" s="42">
        <f t="shared" si="70"/>
        <v>0</v>
      </c>
      <c r="AE167" s="42">
        <f t="shared" si="70"/>
        <v>0</v>
      </c>
      <c r="AF167" s="43"/>
      <c r="AG167" s="15"/>
    </row>
    <row r="168" spans="1:33" ht="37.5" x14ac:dyDescent="0.3">
      <c r="A168" s="20" t="s">
        <v>27</v>
      </c>
      <c r="B168" s="21">
        <f>H168+J168+L168+N168+P168+R168+T168+V168+X168+Z168+AB168+AD168</f>
        <v>11</v>
      </c>
      <c r="C168" s="27">
        <f>H168+J168+L168+N168</f>
        <v>7</v>
      </c>
      <c r="D168" s="21">
        <f>E168</f>
        <v>7</v>
      </c>
      <c r="E168" s="26">
        <f>I168+K168+M168+O168+Q168+S168+U168+W168+Y168+AA168+AC168+AE168</f>
        <v>7</v>
      </c>
      <c r="F168" s="100">
        <f>E168/B168*100</f>
        <v>63.636363636363633</v>
      </c>
      <c r="G168" s="100">
        <f>E168/C168*100</f>
        <v>100</v>
      </c>
      <c r="H168" s="13">
        <v>2</v>
      </c>
      <c r="I168" s="13">
        <v>2</v>
      </c>
      <c r="J168" s="13">
        <v>2</v>
      </c>
      <c r="K168" s="13">
        <v>2</v>
      </c>
      <c r="L168" s="13"/>
      <c r="M168" s="13"/>
      <c r="N168" s="13">
        <v>3</v>
      </c>
      <c r="O168" s="13">
        <v>3</v>
      </c>
      <c r="P168" s="13"/>
      <c r="Q168" s="13"/>
      <c r="R168" s="13"/>
      <c r="S168" s="13"/>
      <c r="T168" s="13"/>
      <c r="U168" s="13"/>
      <c r="V168" s="13">
        <v>2</v>
      </c>
      <c r="W168" s="13"/>
      <c r="X168" s="13"/>
      <c r="Y168" s="13"/>
      <c r="Z168" s="13"/>
      <c r="AA168" s="13"/>
      <c r="AB168" s="13">
        <v>2</v>
      </c>
      <c r="AC168" s="13"/>
      <c r="AD168" s="13"/>
      <c r="AE168" s="13"/>
      <c r="AF168" s="32" t="s">
        <v>47</v>
      </c>
      <c r="AG168" s="15"/>
    </row>
    <row r="169" spans="1:33" ht="20.25" x14ac:dyDescent="0.25">
      <c r="A169" s="111" t="s">
        <v>90</v>
      </c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112"/>
      <c r="U169" s="112"/>
      <c r="V169" s="112"/>
      <c r="W169" s="112"/>
      <c r="X169" s="112"/>
      <c r="Y169" s="112"/>
      <c r="Z169" s="112"/>
      <c r="AA169" s="112"/>
      <c r="AB169" s="112"/>
      <c r="AC169" s="112"/>
      <c r="AD169" s="112"/>
      <c r="AE169" s="113"/>
      <c r="AF169" s="32"/>
      <c r="AG169" s="15"/>
    </row>
    <row r="170" spans="1:33" ht="18.75" x14ac:dyDescent="0.3">
      <c r="A170" s="17" t="s">
        <v>25</v>
      </c>
      <c r="B170" s="13">
        <f>B171+B172+B173</f>
        <v>1195.5</v>
      </c>
      <c r="C170" s="13">
        <f t="shared" ref="C170:E170" si="71">C171+C172+C173</f>
        <v>101.1</v>
      </c>
      <c r="D170" s="13">
        <f t="shared" si="71"/>
        <v>0</v>
      </c>
      <c r="E170" s="13">
        <f t="shared" si="71"/>
        <v>297.96000000000004</v>
      </c>
      <c r="F170" s="95">
        <f>E170/B170*100</f>
        <v>24.923462986198246</v>
      </c>
      <c r="G170" s="95">
        <f>E170/C170*100</f>
        <v>294.71810089020778</v>
      </c>
      <c r="H170" s="13">
        <f>H171+H172+H173</f>
        <v>101.1</v>
      </c>
      <c r="I170" s="13">
        <f t="shared" ref="I170:AE170" si="72">I171+I172+I173</f>
        <v>0</v>
      </c>
      <c r="J170" s="13">
        <f t="shared" si="72"/>
        <v>101.1</v>
      </c>
      <c r="K170" s="13">
        <f t="shared" si="72"/>
        <v>86.56</v>
      </c>
      <c r="L170" s="13">
        <f t="shared" si="72"/>
        <v>101.1</v>
      </c>
      <c r="M170" s="13">
        <f t="shared" si="72"/>
        <v>142.30000000000001</v>
      </c>
      <c r="N170" s="13">
        <f t="shared" si="72"/>
        <v>101.1</v>
      </c>
      <c r="O170" s="13">
        <f t="shared" si="72"/>
        <v>69.099999999999994</v>
      </c>
      <c r="P170" s="13">
        <f t="shared" si="72"/>
        <v>101.1</v>
      </c>
      <c r="Q170" s="13">
        <f t="shared" si="72"/>
        <v>0</v>
      </c>
      <c r="R170" s="13">
        <f t="shared" si="72"/>
        <v>101.1</v>
      </c>
      <c r="S170" s="13">
        <f t="shared" si="72"/>
        <v>0</v>
      </c>
      <c r="T170" s="13">
        <f t="shared" si="72"/>
        <v>101.1</v>
      </c>
      <c r="U170" s="13">
        <f t="shared" si="72"/>
        <v>0</v>
      </c>
      <c r="V170" s="13">
        <f t="shared" si="72"/>
        <v>101.1</v>
      </c>
      <c r="W170" s="13">
        <f t="shared" si="72"/>
        <v>0</v>
      </c>
      <c r="X170" s="13">
        <f t="shared" si="72"/>
        <v>101.1</v>
      </c>
      <c r="Y170" s="13">
        <f t="shared" si="72"/>
        <v>0</v>
      </c>
      <c r="Z170" s="13">
        <f t="shared" si="72"/>
        <v>101.1</v>
      </c>
      <c r="AA170" s="13">
        <f t="shared" si="72"/>
        <v>0</v>
      </c>
      <c r="AB170" s="13">
        <f t="shared" si="72"/>
        <v>101.1</v>
      </c>
      <c r="AC170" s="13">
        <f t="shared" si="72"/>
        <v>0</v>
      </c>
      <c r="AD170" s="13">
        <f t="shared" si="72"/>
        <v>83.4</v>
      </c>
      <c r="AE170" s="13">
        <f t="shared" si="72"/>
        <v>0</v>
      </c>
      <c r="AF170" s="108" t="s">
        <v>116</v>
      </c>
      <c r="AG170" s="15">
        <f>C170-E170</f>
        <v>-196.86000000000004</v>
      </c>
    </row>
    <row r="171" spans="1:33" ht="18.75" x14ac:dyDescent="0.3">
      <c r="A171" s="20" t="s">
        <v>26</v>
      </c>
      <c r="B171" s="26">
        <f t="shared" ref="B171:B173" si="73">H171+J171+L171+N171+P171+R171+T171+V171+X171+Z171+AB171+AD171</f>
        <v>721.90000000000009</v>
      </c>
      <c r="C171" s="26">
        <f>H171</f>
        <v>60.1</v>
      </c>
      <c r="D171" s="27"/>
      <c r="E171" s="27">
        <f>I171+K171+M171+O171+Q171+S171+U171+W171+Y171+AA171+AC171+AE171</f>
        <v>180</v>
      </c>
      <c r="F171" s="91">
        <f t="shared" ref="F171:F173" si="74">IFERROR(E171/B171*100,0)</f>
        <v>24.934201412938076</v>
      </c>
      <c r="G171" s="91">
        <f t="shared" ref="G171:G173" si="75">IFERROR(E171/C171*100,0)</f>
        <v>299.5008319467554</v>
      </c>
      <c r="H171" s="13">
        <f>H176</f>
        <v>60.1</v>
      </c>
      <c r="I171" s="13">
        <f t="shared" ref="I171:AE173" si="76">I176</f>
        <v>0</v>
      </c>
      <c r="J171" s="13">
        <f t="shared" si="76"/>
        <v>60.1</v>
      </c>
      <c r="K171" s="13">
        <f t="shared" si="76"/>
        <v>52.3</v>
      </c>
      <c r="L171" s="13">
        <f t="shared" si="76"/>
        <v>60.1</v>
      </c>
      <c r="M171" s="13">
        <f t="shared" si="76"/>
        <v>85.9</v>
      </c>
      <c r="N171" s="13">
        <f t="shared" si="76"/>
        <v>60.1</v>
      </c>
      <c r="O171" s="13">
        <f t="shared" si="76"/>
        <v>41.8</v>
      </c>
      <c r="P171" s="13">
        <f t="shared" si="76"/>
        <v>60.1</v>
      </c>
      <c r="Q171" s="13">
        <f t="shared" si="76"/>
        <v>0</v>
      </c>
      <c r="R171" s="13">
        <f t="shared" si="76"/>
        <v>60.1</v>
      </c>
      <c r="S171" s="13">
        <f t="shared" si="76"/>
        <v>0</v>
      </c>
      <c r="T171" s="13">
        <f t="shared" si="76"/>
        <v>60.1</v>
      </c>
      <c r="U171" s="13">
        <f t="shared" si="76"/>
        <v>0</v>
      </c>
      <c r="V171" s="13">
        <f t="shared" si="76"/>
        <v>60.1</v>
      </c>
      <c r="W171" s="13">
        <f t="shared" si="76"/>
        <v>0</v>
      </c>
      <c r="X171" s="13">
        <f t="shared" si="76"/>
        <v>60.1</v>
      </c>
      <c r="Y171" s="13">
        <f t="shared" si="76"/>
        <v>0</v>
      </c>
      <c r="Z171" s="13">
        <f t="shared" si="76"/>
        <v>60.1</v>
      </c>
      <c r="AA171" s="13">
        <f t="shared" si="76"/>
        <v>0</v>
      </c>
      <c r="AB171" s="13">
        <f t="shared" si="76"/>
        <v>60.1</v>
      </c>
      <c r="AC171" s="13">
        <f t="shared" si="76"/>
        <v>0</v>
      </c>
      <c r="AD171" s="13">
        <f t="shared" si="76"/>
        <v>60.8</v>
      </c>
      <c r="AE171" s="13">
        <f t="shared" si="76"/>
        <v>0</v>
      </c>
      <c r="AF171" s="109"/>
      <c r="AG171" s="15"/>
    </row>
    <row r="172" spans="1:33" ht="18.75" x14ac:dyDescent="0.3">
      <c r="A172" s="20" t="s">
        <v>27</v>
      </c>
      <c r="B172" s="26">
        <f t="shared" si="73"/>
        <v>12</v>
      </c>
      <c r="C172" s="26">
        <f>H172</f>
        <v>1</v>
      </c>
      <c r="D172" s="26"/>
      <c r="E172" s="27">
        <f>I172+K172+M172+O172+Q172+S172+U172+W172+Y172+AA172+AC172+AE172</f>
        <v>2.86</v>
      </c>
      <c r="F172" s="91">
        <f t="shared" si="74"/>
        <v>23.833333333333332</v>
      </c>
      <c r="G172" s="91">
        <f t="shared" si="75"/>
        <v>286</v>
      </c>
      <c r="H172" s="13">
        <f t="shared" ref="H172:W173" si="77">H177</f>
        <v>1</v>
      </c>
      <c r="I172" s="13">
        <f t="shared" si="77"/>
        <v>0</v>
      </c>
      <c r="J172" s="13">
        <f t="shared" si="77"/>
        <v>1</v>
      </c>
      <c r="K172" s="13">
        <f t="shared" si="77"/>
        <v>0.86</v>
      </c>
      <c r="L172" s="13">
        <f t="shared" si="77"/>
        <v>1</v>
      </c>
      <c r="M172" s="13">
        <f t="shared" si="77"/>
        <v>1.4</v>
      </c>
      <c r="N172" s="13">
        <f t="shared" si="77"/>
        <v>1</v>
      </c>
      <c r="O172" s="13">
        <f t="shared" si="77"/>
        <v>0.6</v>
      </c>
      <c r="P172" s="13">
        <f t="shared" si="77"/>
        <v>1</v>
      </c>
      <c r="Q172" s="13">
        <f t="shared" si="77"/>
        <v>0</v>
      </c>
      <c r="R172" s="13">
        <f t="shared" si="77"/>
        <v>1</v>
      </c>
      <c r="S172" s="13">
        <f t="shared" si="77"/>
        <v>0</v>
      </c>
      <c r="T172" s="13">
        <f t="shared" si="77"/>
        <v>1</v>
      </c>
      <c r="U172" s="13">
        <f t="shared" si="77"/>
        <v>0</v>
      </c>
      <c r="V172" s="13">
        <f t="shared" si="77"/>
        <v>1</v>
      </c>
      <c r="W172" s="13">
        <f t="shared" si="77"/>
        <v>0</v>
      </c>
      <c r="X172" s="13">
        <f t="shared" si="76"/>
        <v>1</v>
      </c>
      <c r="Y172" s="13">
        <f t="shared" si="76"/>
        <v>0</v>
      </c>
      <c r="Z172" s="13">
        <f t="shared" si="76"/>
        <v>1</v>
      </c>
      <c r="AA172" s="13">
        <f t="shared" si="76"/>
        <v>0</v>
      </c>
      <c r="AB172" s="13">
        <f t="shared" si="76"/>
        <v>1</v>
      </c>
      <c r="AC172" s="13">
        <f t="shared" si="76"/>
        <v>0</v>
      </c>
      <c r="AD172" s="13">
        <f t="shared" si="76"/>
        <v>1</v>
      </c>
      <c r="AE172" s="13">
        <f t="shared" si="76"/>
        <v>0</v>
      </c>
      <c r="AF172" s="109"/>
      <c r="AG172" s="15"/>
    </row>
    <row r="173" spans="1:33" ht="18.75" x14ac:dyDescent="0.3">
      <c r="A173" s="20" t="s">
        <v>28</v>
      </c>
      <c r="B173" s="26">
        <f t="shared" si="73"/>
        <v>461.6</v>
      </c>
      <c r="C173" s="26">
        <f>H173</f>
        <v>40</v>
      </c>
      <c r="D173" s="27"/>
      <c r="E173" s="27">
        <f>I173+K173+M173+O173+Q173+S173+U173+W173+Y173+AA173+AC173+AE173</f>
        <v>115.10000000000001</v>
      </c>
      <c r="F173" s="91">
        <f t="shared" si="74"/>
        <v>24.935008665511265</v>
      </c>
      <c r="G173" s="91">
        <f t="shared" si="75"/>
        <v>287.75000000000006</v>
      </c>
      <c r="H173" s="13">
        <f t="shared" si="77"/>
        <v>40</v>
      </c>
      <c r="I173" s="13">
        <f t="shared" si="76"/>
        <v>0</v>
      </c>
      <c r="J173" s="13">
        <f t="shared" si="76"/>
        <v>40</v>
      </c>
      <c r="K173" s="13">
        <f t="shared" si="76"/>
        <v>33.4</v>
      </c>
      <c r="L173" s="13">
        <f t="shared" si="76"/>
        <v>40</v>
      </c>
      <c r="M173" s="13">
        <f t="shared" si="76"/>
        <v>55</v>
      </c>
      <c r="N173" s="13">
        <f t="shared" si="76"/>
        <v>40</v>
      </c>
      <c r="O173" s="13">
        <f t="shared" si="76"/>
        <v>26.7</v>
      </c>
      <c r="P173" s="13">
        <f t="shared" si="76"/>
        <v>40</v>
      </c>
      <c r="Q173" s="13">
        <f t="shared" si="76"/>
        <v>0</v>
      </c>
      <c r="R173" s="13">
        <f t="shared" si="76"/>
        <v>40</v>
      </c>
      <c r="S173" s="13">
        <f t="shared" si="76"/>
        <v>0</v>
      </c>
      <c r="T173" s="13">
        <f t="shared" si="76"/>
        <v>40</v>
      </c>
      <c r="U173" s="13">
        <f t="shared" si="76"/>
        <v>0</v>
      </c>
      <c r="V173" s="13">
        <f t="shared" si="76"/>
        <v>40</v>
      </c>
      <c r="W173" s="13">
        <f t="shared" si="76"/>
        <v>0</v>
      </c>
      <c r="X173" s="13">
        <f t="shared" si="76"/>
        <v>40</v>
      </c>
      <c r="Y173" s="13">
        <f t="shared" si="76"/>
        <v>0</v>
      </c>
      <c r="Z173" s="13">
        <f t="shared" si="76"/>
        <v>40</v>
      </c>
      <c r="AA173" s="13">
        <f t="shared" si="76"/>
        <v>0</v>
      </c>
      <c r="AB173" s="13">
        <f t="shared" si="76"/>
        <v>40</v>
      </c>
      <c r="AC173" s="13">
        <f t="shared" si="76"/>
        <v>0</v>
      </c>
      <c r="AD173" s="13">
        <f t="shared" si="76"/>
        <v>21.6</v>
      </c>
      <c r="AE173" s="13">
        <f t="shared" si="76"/>
        <v>0</v>
      </c>
      <c r="AF173" s="109"/>
      <c r="AG173" s="15"/>
    </row>
    <row r="174" spans="1:33" ht="18.75" x14ac:dyDescent="0.25">
      <c r="A174" s="114" t="s">
        <v>91</v>
      </c>
      <c r="B174" s="115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  <c r="T174" s="115"/>
      <c r="U174" s="115"/>
      <c r="V174" s="115"/>
      <c r="W174" s="115"/>
      <c r="X174" s="115"/>
      <c r="Y174" s="115"/>
      <c r="Z174" s="115"/>
      <c r="AA174" s="115"/>
      <c r="AB174" s="115"/>
      <c r="AC174" s="115"/>
      <c r="AD174" s="115"/>
      <c r="AE174" s="116"/>
      <c r="AF174" s="109"/>
      <c r="AG174" s="15"/>
    </row>
    <row r="175" spans="1:33" ht="18.75" x14ac:dyDescent="0.3">
      <c r="A175" s="17" t="s">
        <v>25</v>
      </c>
      <c r="B175" s="13">
        <f>B176+B177+B178</f>
        <v>1195.5</v>
      </c>
      <c r="C175" s="13">
        <f t="shared" ref="C175:E175" si="78">C176+C177+C178</f>
        <v>404.4</v>
      </c>
      <c r="D175" s="13">
        <f t="shared" si="78"/>
        <v>297.96000000000004</v>
      </c>
      <c r="E175" s="13">
        <f t="shared" si="78"/>
        <v>297.96000000000004</v>
      </c>
      <c r="F175" s="95">
        <f>E175/B175*100</f>
        <v>24.923462986198246</v>
      </c>
      <c r="G175" s="95">
        <f>E175/C175*100</f>
        <v>73.679525222551945</v>
      </c>
      <c r="H175" s="13">
        <f>H176+H177+H178</f>
        <v>101.1</v>
      </c>
      <c r="I175" s="13">
        <f t="shared" ref="I175:AE175" si="79">I176+I177+I178</f>
        <v>0</v>
      </c>
      <c r="J175" s="13">
        <f t="shared" si="79"/>
        <v>101.1</v>
      </c>
      <c r="K175" s="13">
        <f t="shared" si="79"/>
        <v>86.56</v>
      </c>
      <c r="L175" s="13">
        <f t="shared" si="79"/>
        <v>101.1</v>
      </c>
      <c r="M175" s="13">
        <f t="shared" si="79"/>
        <v>142.30000000000001</v>
      </c>
      <c r="N175" s="13">
        <f t="shared" si="79"/>
        <v>101.1</v>
      </c>
      <c r="O175" s="13">
        <f t="shared" si="79"/>
        <v>69.099999999999994</v>
      </c>
      <c r="P175" s="13">
        <f t="shared" si="79"/>
        <v>101.1</v>
      </c>
      <c r="Q175" s="13">
        <f t="shared" si="79"/>
        <v>0</v>
      </c>
      <c r="R175" s="13">
        <f t="shared" si="79"/>
        <v>101.1</v>
      </c>
      <c r="S175" s="13">
        <f t="shared" si="79"/>
        <v>0</v>
      </c>
      <c r="T175" s="13">
        <f t="shared" si="79"/>
        <v>101.1</v>
      </c>
      <c r="U175" s="13">
        <f t="shared" si="79"/>
        <v>0</v>
      </c>
      <c r="V175" s="13">
        <f t="shared" si="79"/>
        <v>101.1</v>
      </c>
      <c r="W175" s="13">
        <f t="shared" si="79"/>
        <v>0</v>
      </c>
      <c r="X175" s="13">
        <f t="shared" si="79"/>
        <v>101.1</v>
      </c>
      <c r="Y175" s="13">
        <f t="shared" si="79"/>
        <v>0</v>
      </c>
      <c r="Z175" s="13">
        <f t="shared" si="79"/>
        <v>101.1</v>
      </c>
      <c r="AA175" s="13">
        <f t="shared" si="79"/>
        <v>0</v>
      </c>
      <c r="AB175" s="13">
        <f t="shared" si="79"/>
        <v>101.1</v>
      </c>
      <c r="AC175" s="13">
        <f t="shared" si="79"/>
        <v>0</v>
      </c>
      <c r="AD175" s="13">
        <f t="shared" si="79"/>
        <v>83.4</v>
      </c>
      <c r="AE175" s="13">
        <f t="shared" si="79"/>
        <v>0</v>
      </c>
      <c r="AF175" s="109"/>
      <c r="AG175" s="15"/>
    </row>
    <row r="176" spans="1:33" ht="18.75" x14ac:dyDescent="0.3">
      <c r="A176" s="20" t="s">
        <v>26</v>
      </c>
      <c r="B176" s="26">
        <f t="shared" ref="B176:B178" si="80">H176+J176+L176+N176+P176+R176+T176+V176+X176+Z176+AB176+AD176</f>
        <v>721.90000000000009</v>
      </c>
      <c r="C176" s="26">
        <f>H176+J176+L176+N176</f>
        <v>240.4</v>
      </c>
      <c r="D176" s="21">
        <f t="shared" ref="D176:D178" si="81">E176</f>
        <v>180</v>
      </c>
      <c r="E176" s="26">
        <f t="shared" ref="E176:E178" si="82">I176+K176+M176+O176+Q176+S176+U176+W176+Y176+AA176+AC176+AE176</f>
        <v>180</v>
      </c>
      <c r="F176" s="91">
        <f t="shared" ref="F176:F178" si="83">IFERROR(E176/B176*100,0)</f>
        <v>24.934201412938076</v>
      </c>
      <c r="G176" s="91">
        <f t="shared" ref="G176:G178" si="84">IFERROR(E176/C176*100,0)</f>
        <v>74.875207986688849</v>
      </c>
      <c r="H176" s="13">
        <v>60.1</v>
      </c>
      <c r="I176" s="13"/>
      <c r="J176" s="13">
        <v>60.1</v>
      </c>
      <c r="K176" s="13">
        <v>52.3</v>
      </c>
      <c r="L176" s="13">
        <v>60.1</v>
      </c>
      <c r="M176" s="13">
        <v>85.9</v>
      </c>
      <c r="N176" s="13">
        <v>60.1</v>
      </c>
      <c r="O176" s="13">
        <v>41.8</v>
      </c>
      <c r="P176" s="13">
        <v>60.1</v>
      </c>
      <c r="Q176" s="13"/>
      <c r="R176" s="13">
        <v>60.1</v>
      </c>
      <c r="S176" s="13"/>
      <c r="T176" s="13">
        <v>60.1</v>
      </c>
      <c r="U176" s="13"/>
      <c r="V176" s="13">
        <v>60.1</v>
      </c>
      <c r="W176" s="13"/>
      <c r="X176" s="13">
        <v>60.1</v>
      </c>
      <c r="Y176" s="13"/>
      <c r="Z176" s="13">
        <v>60.1</v>
      </c>
      <c r="AA176" s="13"/>
      <c r="AB176" s="13">
        <v>60.1</v>
      </c>
      <c r="AC176" s="13"/>
      <c r="AD176" s="13">
        <v>60.8</v>
      </c>
      <c r="AE176" s="13"/>
      <c r="AF176" s="109"/>
      <c r="AG176" s="15"/>
    </row>
    <row r="177" spans="1:33" ht="18.75" x14ac:dyDescent="0.3">
      <c r="A177" s="20" t="s">
        <v>27</v>
      </c>
      <c r="B177" s="26">
        <f t="shared" si="80"/>
        <v>12</v>
      </c>
      <c r="C177" s="26">
        <f>H177+J177+L177+N177</f>
        <v>4</v>
      </c>
      <c r="D177" s="21">
        <f t="shared" si="81"/>
        <v>2.86</v>
      </c>
      <c r="E177" s="26">
        <f t="shared" si="82"/>
        <v>2.86</v>
      </c>
      <c r="F177" s="91">
        <f t="shared" si="83"/>
        <v>23.833333333333332</v>
      </c>
      <c r="G177" s="91">
        <f t="shared" si="84"/>
        <v>71.5</v>
      </c>
      <c r="H177" s="13">
        <v>1</v>
      </c>
      <c r="I177" s="13"/>
      <c r="J177" s="13">
        <v>1</v>
      </c>
      <c r="K177" s="13">
        <v>0.86</v>
      </c>
      <c r="L177" s="13">
        <v>1</v>
      </c>
      <c r="M177" s="13">
        <v>1.4</v>
      </c>
      <c r="N177" s="13">
        <v>1</v>
      </c>
      <c r="O177" s="13">
        <v>0.6</v>
      </c>
      <c r="P177" s="13">
        <v>1</v>
      </c>
      <c r="Q177" s="13"/>
      <c r="R177" s="13">
        <v>1</v>
      </c>
      <c r="S177" s="13"/>
      <c r="T177" s="13">
        <v>1</v>
      </c>
      <c r="U177" s="13"/>
      <c r="V177" s="13">
        <v>1</v>
      </c>
      <c r="W177" s="13"/>
      <c r="X177" s="13">
        <v>1</v>
      </c>
      <c r="Y177" s="13"/>
      <c r="Z177" s="13">
        <v>1</v>
      </c>
      <c r="AA177" s="13"/>
      <c r="AB177" s="13">
        <v>1</v>
      </c>
      <c r="AC177" s="13"/>
      <c r="AD177" s="13">
        <v>1</v>
      </c>
      <c r="AE177" s="13"/>
      <c r="AF177" s="109"/>
      <c r="AG177" s="15"/>
    </row>
    <row r="178" spans="1:33" ht="18.75" x14ac:dyDescent="0.3">
      <c r="A178" s="20" t="s">
        <v>28</v>
      </c>
      <c r="B178" s="26">
        <f t="shared" si="80"/>
        <v>461.6</v>
      </c>
      <c r="C178" s="26">
        <f>H178+J178+L178+N178</f>
        <v>160</v>
      </c>
      <c r="D178" s="21">
        <f t="shared" si="81"/>
        <v>115.10000000000001</v>
      </c>
      <c r="E178" s="26">
        <f t="shared" si="82"/>
        <v>115.10000000000001</v>
      </c>
      <c r="F178" s="91">
        <f t="shared" si="83"/>
        <v>24.935008665511265</v>
      </c>
      <c r="G178" s="91">
        <f t="shared" si="84"/>
        <v>71.937500000000014</v>
      </c>
      <c r="H178" s="13">
        <v>40</v>
      </c>
      <c r="I178" s="13"/>
      <c r="J178" s="13">
        <v>40</v>
      </c>
      <c r="K178" s="13">
        <v>33.4</v>
      </c>
      <c r="L178" s="13">
        <v>40</v>
      </c>
      <c r="M178" s="13">
        <v>55</v>
      </c>
      <c r="N178" s="13">
        <v>40</v>
      </c>
      <c r="O178" s="13">
        <v>26.7</v>
      </c>
      <c r="P178" s="13">
        <v>40</v>
      </c>
      <c r="Q178" s="13"/>
      <c r="R178" s="13">
        <v>40</v>
      </c>
      <c r="S178" s="13"/>
      <c r="T178" s="13">
        <v>40</v>
      </c>
      <c r="U178" s="13"/>
      <c r="V178" s="13">
        <v>40</v>
      </c>
      <c r="W178" s="13"/>
      <c r="X178" s="13">
        <v>40</v>
      </c>
      <c r="Y178" s="13"/>
      <c r="Z178" s="13">
        <v>40</v>
      </c>
      <c r="AA178" s="13"/>
      <c r="AB178" s="13">
        <v>40</v>
      </c>
      <c r="AC178" s="13"/>
      <c r="AD178" s="13">
        <v>21.6</v>
      </c>
      <c r="AE178" s="13"/>
      <c r="AF178" s="110"/>
      <c r="AG178" s="15"/>
    </row>
    <row r="179" spans="1:33" ht="20.25" x14ac:dyDescent="0.25">
      <c r="A179" s="61" t="s">
        <v>51</v>
      </c>
      <c r="B179" s="62"/>
      <c r="C179" s="63"/>
      <c r="D179" s="63"/>
      <c r="E179" s="62"/>
      <c r="F179" s="64"/>
      <c r="G179" s="64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5"/>
      <c r="AA179" s="65"/>
      <c r="AB179" s="65"/>
      <c r="AC179" s="65"/>
      <c r="AD179" s="65"/>
      <c r="AE179" s="66"/>
      <c r="AF179" s="105"/>
      <c r="AG179" s="15"/>
    </row>
    <row r="180" spans="1:33" ht="20.25" x14ac:dyDescent="0.25">
      <c r="A180" s="111" t="s">
        <v>92</v>
      </c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112"/>
      <c r="U180" s="112"/>
      <c r="V180" s="112"/>
      <c r="W180" s="112"/>
      <c r="X180" s="112"/>
      <c r="Y180" s="112"/>
      <c r="Z180" s="112"/>
      <c r="AA180" s="112"/>
      <c r="AB180" s="112"/>
      <c r="AC180" s="112"/>
      <c r="AD180" s="112"/>
      <c r="AE180" s="113"/>
      <c r="AF180" s="32"/>
      <c r="AG180" s="15"/>
    </row>
    <row r="181" spans="1:33" ht="18.75" x14ac:dyDescent="0.3">
      <c r="A181" s="17" t="s">
        <v>25</v>
      </c>
      <c r="B181" s="25">
        <f>H181+J181+L181+N181+P181+R181+T181+V181+X181+Z181+AB181+AD181</f>
        <v>1899.7</v>
      </c>
      <c r="C181" s="25">
        <f>SUM(C182:C185)</f>
        <v>920.2</v>
      </c>
      <c r="D181" s="25">
        <f>SUM(D182:D185)</f>
        <v>330</v>
      </c>
      <c r="E181" s="25">
        <f>SUM(E182:E185)</f>
        <v>330</v>
      </c>
      <c r="F181" s="24">
        <f>E181/B181*100</f>
        <v>17.371163867979153</v>
      </c>
      <c r="G181" s="24">
        <f>E181/C181*100</f>
        <v>35.86176918061291</v>
      </c>
      <c r="H181" s="13">
        <f>SUM(H182:H185)</f>
        <v>0</v>
      </c>
      <c r="I181" s="13">
        <f t="shared" ref="I181:AE181" si="85">SUM(I182:I185)</f>
        <v>0</v>
      </c>
      <c r="J181" s="13">
        <f t="shared" si="85"/>
        <v>642.1</v>
      </c>
      <c r="K181" s="13">
        <f t="shared" si="85"/>
        <v>229.9</v>
      </c>
      <c r="L181" s="13">
        <f t="shared" si="85"/>
        <v>201.9</v>
      </c>
      <c r="M181" s="13">
        <f t="shared" si="85"/>
        <v>0</v>
      </c>
      <c r="N181" s="13">
        <f t="shared" si="85"/>
        <v>76.2</v>
      </c>
      <c r="O181" s="13">
        <f t="shared" si="85"/>
        <v>100.1</v>
      </c>
      <c r="P181" s="13">
        <f t="shared" si="85"/>
        <v>78.7</v>
      </c>
      <c r="Q181" s="13">
        <f t="shared" si="85"/>
        <v>0</v>
      </c>
      <c r="R181" s="13">
        <f t="shared" si="85"/>
        <v>0</v>
      </c>
      <c r="S181" s="13">
        <f t="shared" si="85"/>
        <v>0</v>
      </c>
      <c r="T181" s="13">
        <f t="shared" si="85"/>
        <v>65</v>
      </c>
      <c r="U181" s="13">
        <f t="shared" si="85"/>
        <v>0</v>
      </c>
      <c r="V181" s="13">
        <f t="shared" si="85"/>
        <v>74.5</v>
      </c>
      <c r="W181" s="13">
        <f t="shared" si="85"/>
        <v>0</v>
      </c>
      <c r="X181" s="13">
        <f t="shared" si="85"/>
        <v>76.3</v>
      </c>
      <c r="Y181" s="13">
        <f t="shared" si="85"/>
        <v>0</v>
      </c>
      <c r="Z181" s="13">
        <f t="shared" si="85"/>
        <v>0</v>
      </c>
      <c r="AA181" s="13">
        <f t="shared" si="85"/>
        <v>0</v>
      </c>
      <c r="AB181" s="13">
        <f t="shared" si="85"/>
        <v>5</v>
      </c>
      <c r="AC181" s="13">
        <f t="shared" si="85"/>
        <v>0</v>
      </c>
      <c r="AD181" s="13">
        <f t="shared" si="85"/>
        <v>680</v>
      </c>
      <c r="AE181" s="13">
        <f t="shared" si="85"/>
        <v>0</v>
      </c>
      <c r="AF181" s="32"/>
      <c r="AG181" s="15"/>
    </row>
    <row r="182" spans="1:33" ht="18.75" x14ac:dyDescent="0.3">
      <c r="A182" s="20" t="s">
        <v>26</v>
      </c>
      <c r="B182" s="26">
        <f>H182+J182+L182+N182+P182+R182+T182+V182+X182+Z182+AB182+AD182</f>
        <v>0</v>
      </c>
      <c r="C182" s="27">
        <f t="shared" ref="C182:E185" si="86">C188+C194</f>
        <v>0</v>
      </c>
      <c r="D182" s="27">
        <f t="shared" si="86"/>
        <v>0</v>
      </c>
      <c r="E182" s="27">
        <f t="shared" si="86"/>
        <v>0</v>
      </c>
      <c r="F182" s="91">
        <f>IFERROR(E182/B182*100,0)</f>
        <v>0</v>
      </c>
      <c r="G182" s="91">
        <f>IFERROR(E182/C182*100,0)</f>
        <v>0</v>
      </c>
      <c r="H182" s="21">
        <f>H188+H194</f>
        <v>0</v>
      </c>
      <c r="I182" s="21">
        <f t="shared" ref="I182:AE185" si="87">I188+I194</f>
        <v>0</v>
      </c>
      <c r="J182" s="21">
        <f t="shared" si="87"/>
        <v>0</v>
      </c>
      <c r="K182" s="21">
        <f t="shared" si="87"/>
        <v>0</v>
      </c>
      <c r="L182" s="21">
        <f t="shared" si="87"/>
        <v>0</v>
      </c>
      <c r="M182" s="21">
        <f t="shared" si="87"/>
        <v>0</v>
      </c>
      <c r="N182" s="21">
        <f t="shared" si="87"/>
        <v>0</v>
      </c>
      <c r="O182" s="21">
        <f t="shared" si="87"/>
        <v>0</v>
      </c>
      <c r="P182" s="21">
        <f t="shared" si="87"/>
        <v>0</v>
      </c>
      <c r="Q182" s="21">
        <f t="shared" si="87"/>
        <v>0</v>
      </c>
      <c r="R182" s="21">
        <f t="shared" si="87"/>
        <v>0</v>
      </c>
      <c r="S182" s="21">
        <f t="shared" si="87"/>
        <v>0</v>
      </c>
      <c r="T182" s="21">
        <f t="shared" si="87"/>
        <v>0</v>
      </c>
      <c r="U182" s="21">
        <f t="shared" si="87"/>
        <v>0</v>
      </c>
      <c r="V182" s="21">
        <f t="shared" si="87"/>
        <v>0</v>
      </c>
      <c r="W182" s="21">
        <f t="shared" si="87"/>
        <v>0</v>
      </c>
      <c r="X182" s="21">
        <f t="shared" si="87"/>
        <v>0</v>
      </c>
      <c r="Y182" s="21">
        <f t="shared" si="87"/>
        <v>0</v>
      </c>
      <c r="Z182" s="21">
        <f t="shared" si="87"/>
        <v>0</v>
      </c>
      <c r="AA182" s="21">
        <f t="shared" si="87"/>
        <v>0</v>
      </c>
      <c r="AB182" s="21">
        <f t="shared" si="87"/>
        <v>0</v>
      </c>
      <c r="AC182" s="21">
        <f t="shared" si="87"/>
        <v>0</v>
      </c>
      <c r="AD182" s="21">
        <f t="shared" si="87"/>
        <v>0</v>
      </c>
      <c r="AE182" s="21">
        <f t="shared" si="87"/>
        <v>0</v>
      </c>
      <c r="AF182" s="32"/>
      <c r="AG182" s="15"/>
    </row>
    <row r="183" spans="1:33" ht="18.75" x14ac:dyDescent="0.3">
      <c r="A183" s="20" t="s">
        <v>27</v>
      </c>
      <c r="B183" s="26">
        <f>H183+J183+L183+N183+P183+R183+T183+V183+X183+Z183+AB183+AD183</f>
        <v>1899.7</v>
      </c>
      <c r="C183" s="27">
        <f>C189+C195</f>
        <v>920.2</v>
      </c>
      <c r="D183" s="27">
        <f t="shared" si="86"/>
        <v>330</v>
      </c>
      <c r="E183" s="27">
        <f t="shared" si="86"/>
        <v>330</v>
      </c>
      <c r="F183" s="91">
        <f>IFERROR(E183/B183*100,0)</f>
        <v>17.371163867979153</v>
      </c>
      <c r="G183" s="91">
        <f>IFERROR(E183/C183*100,0)</f>
        <v>35.86176918061291</v>
      </c>
      <c r="H183" s="21">
        <f>H189+H195</f>
        <v>0</v>
      </c>
      <c r="I183" s="21">
        <f t="shared" si="87"/>
        <v>0</v>
      </c>
      <c r="J183" s="21">
        <f t="shared" si="87"/>
        <v>642.1</v>
      </c>
      <c r="K183" s="21">
        <f t="shared" si="87"/>
        <v>229.9</v>
      </c>
      <c r="L183" s="21">
        <f t="shared" si="87"/>
        <v>201.9</v>
      </c>
      <c r="M183" s="21">
        <f t="shared" si="87"/>
        <v>0</v>
      </c>
      <c r="N183" s="21">
        <f t="shared" si="87"/>
        <v>76.2</v>
      </c>
      <c r="O183" s="21">
        <f t="shared" si="87"/>
        <v>100.1</v>
      </c>
      <c r="P183" s="21">
        <f t="shared" si="87"/>
        <v>78.7</v>
      </c>
      <c r="Q183" s="21">
        <f t="shared" si="87"/>
        <v>0</v>
      </c>
      <c r="R183" s="21">
        <f t="shared" si="87"/>
        <v>0</v>
      </c>
      <c r="S183" s="21">
        <f t="shared" si="87"/>
        <v>0</v>
      </c>
      <c r="T183" s="21">
        <f t="shared" si="87"/>
        <v>65</v>
      </c>
      <c r="U183" s="21">
        <f t="shared" si="87"/>
        <v>0</v>
      </c>
      <c r="V183" s="21">
        <f t="shared" si="87"/>
        <v>74.5</v>
      </c>
      <c r="W183" s="21">
        <f t="shared" si="87"/>
        <v>0</v>
      </c>
      <c r="X183" s="21">
        <f t="shared" si="87"/>
        <v>76.3</v>
      </c>
      <c r="Y183" s="21">
        <f t="shared" si="87"/>
        <v>0</v>
      </c>
      <c r="Z183" s="21">
        <f t="shared" si="87"/>
        <v>0</v>
      </c>
      <c r="AA183" s="21">
        <f t="shared" si="87"/>
        <v>0</v>
      </c>
      <c r="AB183" s="21">
        <f t="shared" si="87"/>
        <v>5</v>
      </c>
      <c r="AC183" s="21">
        <f t="shared" si="87"/>
        <v>0</v>
      </c>
      <c r="AD183" s="21">
        <f t="shared" si="87"/>
        <v>680</v>
      </c>
      <c r="AE183" s="21">
        <f t="shared" si="87"/>
        <v>0</v>
      </c>
      <c r="AF183" s="32"/>
      <c r="AG183" s="15"/>
    </row>
    <row r="184" spans="1:33" ht="18.75" x14ac:dyDescent="0.3">
      <c r="A184" s="20" t="s">
        <v>28</v>
      </c>
      <c r="B184" s="26">
        <f>H184+J184+L184+N184+P184+R184+T184+V184+X184+Z184+AB184+AD184</f>
        <v>0</v>
      </c>
      <c r="C184" s="27">
        <f t="shared" si="86"/>
        <v>0</v>
      </c>
      <c r="D184" s="27">
        <f t="shared" si="86"/>
        <v>0</v>
      </c>
      <c r="E184" s="27">
        <f t="shared" si="86"/>
        <v>0</v>
      </c>
      <c r="F184" s="91">
        <f>IFERROR(E184/B184*100,0)</f>
        <v>0</v>
      </c>
      <c r="G184" s="91">
        <f>IFERROR(E184/C184*100,0)</f>
        <v>0</v>
      </c>
      <c r="H184" s="21">
        <f t="shared" ref="H184:W185" si="88">H190+H196</f>
        <v>0</v>
      </c>
      <c r="I184" s="21">
        <f t="shared" si="88"/>
        <v>0</v>
      </c>
      <c r="J184" s="21">
        <f t="shared" si="88"/>
        <v>0</v>
      </c>
      <c r="K184" s="21">
        <f t="shared" si="88"/>
        <v>0</v>
      </c>
      <c r="L184" s="21">
        <f t="shared" si="88"/>
        <v>0</v>
      </c>
      <c r="M184" s="21">
        <f t="shared" si="88"/>
        <v>0</v>
      </c>
      <c r="N184" s="21">
        <f t="shared" si="88"/>
        <v>0</v>
      </c>
      <c r="O184" s="21">
        <f t="shared" si="88"/>
        <v>0</v>
      </c>
      <c r="P184" s="21">
        <f t="shared" si="88"/>
        <v>0</v>
      </c>
      <c r="Q184" s="21">
        <f t="shared" si="88"/>
        <v>0</v>
      </c>
      <c r="R184" s="21">
        <f t="shared" si="88"/>
        <v>0</v>
      </c>
      <c r="S184" s="21">
        <f t="shared" si="88"/>
        <v>0</v>
      </c>
      <c r="T184" s="21">
        <f t="shared" si="88"/>
        <v>0</v>
      </c>
      <c r="U184" s="21">
        <f t="shared" si="88"/>
        <v>0</v>
      </c>
      <c r="V184" s="21">
        <f t="shared" si="88"/>
        <v>0</v>
      </c>
      <c r="W184" s="21">
        <f t="shared" si="88"/>
        <v>0</v>
      </c>
      <c r="X184" s="21">
        <f t="shared" si="87"/>
        <v>0</v>
      </c>
      <c r="Y184" s="21">
        <f t="shared" si="87"/>
        <v>0</v>
      </c>
      <c r="Z184" s="21">
        <f t="shared" si="87"/>
        <v>0</v>
      </c>
      <c r="AA184" s="21">
        <f t="shared" si="87"/>
        <v>0</v>
      </c>
      <c r="AB184" s="21">
        <f t="shared" si="87"/>
        <v>0</v>
      </c>
      <c r="AC184" s="21">
        <f t="shared" si="87"/>
        <v>0</v>
      </c>
      <c r="AD184" s="21">
        <f t="shared" si="87"/>
        <v>0</v>
      </c>
      <c r="AE184" s="21">
        <f t="shared" si="87"/>
        <v>0</v>
      </c>
      <c r="AF184" s="32"/>
      <c r="AG184" s="15"/>
    </row>
    <row r="185" spans="1:33" ht="18.75" x14ac:dyDescent="0.3">
      <c r="A185" s="20" t="s">
        <v>29</v>
      </c>
      <c r="B185" s="26">
        <f>H185+J185+L185+N185+P185+R185+T185+V185+X185+Z185+AB185+AD185</f>
        <v>0</v>
      </c>
      <c r="C185" s="27">
        <f t="shared" si="86"/>
        <v>0</v>
      </c>
      <c r="D185" s="27">
        <f t="shared" si="86"/>
        <v>0</v>
      </c>
      <c r="E185" s="27">
        <f t="shared" si="86"/>
        <v>0</v>
      </c>
      <c r="F185" s="91">
        <f>IFERROR(E185/B185*100,0)</f>
        <v>0</v>
      </c>
      <c r="G185" s="91">
        <f>IFERROR(E185/C185*100,0)</f>
        <v>0</v>
      </c>
      <c r="H185" s="21">
        <f t="shared" si="88"/>
        <v>0</v>
      </c>
      <c r="I185" s="21">
        <f t="shared" si="87"/>
        <v>0</v>
      </c>
      <c r="J185" s="21">
        <f t="shared" si="87"/>
        <v>0</v>
      </c>
      <c r="K185" s="21">
        <f t="shared" si="87"/>
        <v>0</v>
      </c>
      <c r="L185" s="21">
        <f t="shared" si="87"/>
        <v>0</v>
      </c>
      <c r="M185" s="21">
        <f t="shared" si="87"/>
        <v>0</v>
      </c>
      <c r="N185" s="21">
        <f t="shared" si="87"/>
        <v>0</v>
      </c>
      <c r="O185" s="21">
        <f t="shared" si="87"/>
        <v>0</v>
      </c>
      <c r="P185" s="21">
        <f t="shared" si="87"/>
        <v>0</v>
      </c>
      <c r="Q185" s="21">
        <f t="shared" si="87"/>
        <v>0</v>
      </c>
      <c r="R185" s="21">
        <f t="shared" si="87"/>
        <v>0</v>
      </c>
      <c r="S185" s="21">
        <f t="shared" si="87"/>
        <v>0</v>
      </c>
      <c r="T185" s="21">
        <f t="shared" si="87"/>
        <v>0</v>
      </c>
      <c r="U185" s="21">
        <f t="shared" si="87"/>
        <v>0</v>
      </c>
      <c r="V185" s="21">
        <f t="shared" si="87"/>
        <v>0</v>
      </c>
      <c r="W185" s="21">
        <f t="shared" si="87"/>
        <v>0</v>
      </c>
      <c r="X185" s="21">
        <f t="shared" si="87"/>
        <v>0</v>
      </c>
      <c r="Y185" s="21">
        <f t="shared" si="87"/>
        <v>0</v>
      </c>
      <c r="Z185" s="21">
        <f t="shared" si="87"/>
        <v>0</v>
      </c>
      <c r="AA185" s="21">
        <f t="shared" si="87"/>
        <v>0</v>
      </c>
      <c r="AB185" s="21">
        <f t="shared" si="87"/>
        <v>0</v>
      </c>
      <c r="AC185" s="21">
        <f t="shared" si="87"/>
        <v>0</v>
      </c>
      <c r="AD185" s="21">
        <f t="shared" si="87"/>
        <v>0</v>
      </c>
      <c r="AE185" s="21">
        <f t="shared" si="87"/>
        <v>0</v>
      </c>
      <c r="AF185" s="32"/>
      <c r="AG185" s="15"/>
    </row>
    <row r="186" spans="1:33" ht="18.75" x14ac:dyDescent="0.25">
      <c r="A186" s="114" t="s">
        <v>93</v>
      </c>
      <c r="B186" s="115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  <c r="T186" s="115"/>
      <c r="U186" s="115"/>
      <c r="V186" s="115"/>
      <c r="W186" s="115"/>
      <c r="X186" s="115"/>
      <c r="Y186" s="115"/>
      <c r="Z186" s="115"/>
      <c r="AA186" s="115"/>
      <c r="AB186" s="115"/>
      <c r="AC186" s="115"/>
      <c r="AD186" s="115"/>
      <c r="AE186" s="116"/>
      <c r="AF186" s="108" t="s">
        <v>49</v>
      </c>
      <c r="AG186" s="15"/>
    </row>
    <row r="187" spans="1:33" ht="18.75" x14ac:dyDescent="0.3">
      <c r="A187" s="17" t="s">
        <v>25</v>
      </c>
      <c r="B187" s="25">
        <f>H187+J187+L187+N187+P187+R187+T187+V187+X187+Z187+AB187+AD187</f>
        <v>1799.7</v>
      </c>
      <c r="C187" s="25">
        <f>C188+C189+C190+C191</f>
        <v>820.2</v>
      </c>
      <c r="D187" s="25">
        <f>D188+D189+D190+D191</f>
        <v>230</v>
      </c>
      <c r="E187" s="25">
        <f>E188+E189+E190+E191</f>
        <v>230</v>
      </c>
      <c r="F187" s="92">
        <f>IFERROR(E187/B187*100,0)</f>
        <v>12.779907762404846</v>
      </c>
      <c r="G187" s="92">
        <f>IFERROR(E187/C187*100,0)</f>
        <v>28.041940990002434</v>
      </c>
      <c r="H187" s="13">
        <f>SUM(H188:H191)</f>
        <v>0</v>
      </c>
      <c r="I187" s="13">
        <f t="shared" ref="I187:AE187" si="89">SUM(I188:I191)</f>
        <v>0</v>
      </c>
      <c r="J187" s="13">
        <f t="shared" si="89"/>
        <v>542.1</v>
      </c>
      <c r="K187" s="13">
        <f t="shared" si="89"/>
        <v>129.9</v>
      </c>
      <c r="L187" s="13">
        <f t="shared" si="89"/>
        <v>201.9</v>
      </c>
      <c r="M187" s="13">
        <f t="shared" si="89"/>
        <v>0</v>
      </c>
      <c r="N187" s="13">
        <f t="shared" si="89"/>
        <v>76.2</v>
      </c>
      <c r="O187" s="13">
        <f t="shared" si="89"/>
        <v>100.1</v>
      </c>
      <c r="P187" s="13">
        <f t="shared" si="89"/>
        <v>78.7</v>
      </c>
      <c r="Q187" s="13">
        <f t="shared" si="89"/>
        <v>0</v>
      </c>
      <c r="R187" s="13">
        <f t="shared" si="89"/>
        <v>0</v>
      </c>
      <c r="S187" s="13">
        <f t="shared" si="89"/>
        <v>0</v>
      </c>
      <c r="T187" s="13">
        <f t="shared" si="89"/>
        <v>65</v>
      </c>
      <c r="U187" s="13">
        <f t="shared" si="89"/>
        <v>0</v>
      </c>
      <c r="V187" s="13">
        <f t="shared" si="89"/>
        <v>74.5</v>
      </c>
      <c r="W187" s="13">
        <f t="shared" si="89"/>
        <v>0</v>
      </c>
      <c r="X187" s="13">
        <f t="shared" si="89"/>
        <v>76.3</v>
      </c>
      <c r="Y187" s="13">
        <f t="shared" si="89"/>
        <v>0</v>
      </c>
      <c r="Z187" s="13">
        <f t="shared" si="89"/>
        <v>0</v>
      </c>
      <c r="AA187" s="13">
        <f t="shared" si="89"/>
        <v>0</v>
      </c>
      <c r="AB187" s="13">
        <f t="shared" si="89"/>
        <v>5</v>
      </c>
      <c r="AC187" s="13">
        <f t="shared" si="89"/>
        <v>0</v>
      </c>
      <c r="AD187" s="13">
        <f t="shared" si="89"/>
        <v>680</v>
      </c>
      <c r="AE187" s="13">
        <f t="shared" si="89"/>
        <v>0</v>
      </c>
      <c r="AF187" s="109"/>
      <c r="AG187" s="15"/>
    </row>
    <row r="188" spans="1:33" ht="18.75" x14ac:dyDescent="0.3">
      <c r="A188" s="20" t="s">
        <v>26</v>
      </c>
      <c r="B188" s="26">
        <f>H188+J188+L188+N188+P188+R188+T188+V188+X188+Z188+AB188+AD188</f>
        <v>0</v>
      </c>
      <c r="C188" s="27">
        <f>H188</f>
        <v>0</v>
      </c>
      <c r="D188" s="27"/>
      <c r="E188" s="26">
        <f>I188+K188+M188+O188+Q188+S188+U188+W188+Y188+AA188+AC188+AE188</f>
        <v>0</v>
      </c>
      <c r="F188" s="91">
        <f>IFERROR(E188/B188*100,0)</f>
        <v>0</v>
      </c>
      <c r="G188" s="91">
        <f>IFERROR(E188/C188*100,0)</f>
        <v>0</v>
      </c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09"/>
      <c r="AG188" s="15"/>
    </row>
    <row r="189" spans="1:33" ht="18.75" x14ac:dyDescent="0.3">
      <c r="A189" s="20" t="s">
        <v>27</v>
      </c>
      <c r="B189" s="26">
        <f>H189+J189+L189+N189+P189+R189+T189+V189+X189+Z189+AB189+AD189</f>
        <v>1799.7</v>
      </c>
      <c r="C189" s="27">
        <f>H189+J189+L189+N189</f>
        <v>820.2</v>
      </c>
      <c r="D189" s="27">
        <f>E189</f>
        <v>230</v>
      </c>
      <c r="E189" s="26">
        <f>I189+K189+M189+O189+Q189+S189+U189+W189+Y189+AA189+AC189+AE189</f>
        <v>230</v>
      </c>
      <c r="F189" s="91">
        <f>IFERROR(E189/B189*100,0)</f>
        <v>12.779907762404846</v>
      </c>
      <c r="G189" s="91">
        <f>IFERROR(E189/C189*100,0)</f>
        <v>28.041940990002434</v>
      </c>
      <c r="H189" s="13"/>
      <c r="I189" s="13"/>
      <c r="J189" s="13">
        <v>542.1</v>
      </c>
      <c r="K189" s="13">
        <v>129.9</v>
      </c>
      <c r="L189" s="13">
        <v>201.9</v>
      </c>
      <c r="M189" s="13"/>
      <c r="N189" s="13">
        <v>76.2</v>
      </c>
      <c r="O189" s="13">
        <v>100.1</v>
      </c>
      <c r="P189" s="13">
        <v>78.7</v>
      </c>
      <c r="Q189" s="13"/>
      <c r="R189" s="13"/>
      <c r="S189" s="13"/>
      <c r="T189" s="13">
        <v>65</v>
      </c>
      <c r="U189" s="13"/>
      <c r="V189" s="13">
        <v>74.5</v>
      </c>
      <c r="W189" s="13"/>
      <c r="X189" s="13">
        <v>76.3</v>
      </c>
      <c r="Y189" s="13"/>
      <c r="Z189" s="13"/>
      <c r="AA189" s="13"/>
      <c r="AB189" s="13">
        <v>5</v>
      </c>
      <c r="AC189" s="13"/>
      <c r="AD189" s="13">
        <v>680</v>
      </c>
      <c r="AE189" s="13"/>
      <c r="AF189" s="109"/>
      <c r="AG189" s="15"/>
    </row>
    <row r="190" spans="1:33" ht="18.75" x14ac:dyDescent="0.3">
      <c r="A190" s="20" t="s">
        <v>28</v>
      </c>
      <c r="B190" s="26">
        <f>H190+J190+L190+N190+P190+R190+T190+V190+X190+Z190+AB190+AD190</f>
        <v>0</v>
      </c>
      <c r="C190" s="27">
        <f>H190</f>
        <v>0</v>
      </c>
      <c r="D190" s="27"/>
      <c r="E190" s="26">
        <f>I190+K190+M190+O190+Q190+S190+U190+W190+Y190+AA190+AC190+AE190</f>
        <v>0</v>
      </c>
      <c r="F190" s="91">
        <f>IFERROR(E190/B190*100,0)</f>
        <v>0</v>
      </c>
      <c r="G190" s="91">
        <f>IFERROR(E190/C190*100,0)</f>
        <v>0</v>
      </c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09"/>
      <c r="AG190" s="15"/>
    </row>
    <row r="191" spans="1:33" ht="18.75" x14ac:dyDescent="0.3">
      <c r="A191" s="20" t="s">
        <v>29</v>
      </c>
      <c r="B191" s="26">
        <f>H191+J191+L191+N191+P191+R191+T191+V191+X191+Z191+AB191+AD191</f>
        <v>0</v>
      </c>
      <c r="C191" s="27">
        <f>H191</f>
        <v>0</v>
      </c>
      <c r="D191" s="27"/>
      <c r="E191" s="26">
        <f>I191+K191+M191+O191+Q191+S191+U191+W191+Y191+AA191+AC191+AE191</f>
        <v>0</v>
      </c>
      <c r="F191" s="91">
        <f>IFERROR(E191/B191*100,0)</f>
        <v>0</v>
      </c>
      <c r="G191" s="91">
        <f>IFERROR(E191/C191*100,0)</f>
        <v>0</v>
      </c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10"/>
      <c r="AG191" s="15"/>
    </row>
    <row r="192" spans="1:33" ht="18.75" x14ac:dyDescent="0.25">
      <c r="A192" s="114" t="s">
        <v>94</v>
      </c>
      <c r="B192" s="115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  <c r="Y192" s="115"/>
      <c r="Z192" s="115"/>
      <c r="AA192" s="115"/>
      <c r="AB192" s="115"/>
      <c r="AC192" s="115"/>
      <c r="AD192" s="115"/>
      <c r="AE192" s="116"/>
      <c r="AF192" s="108" t="s">
        <v>35</v>
      </c>
      <c r="AG192" s="15"/>
    </row>
    <row r="193" spans="1:33" ht="18.75" x14ac:dyDescent="0.3">
      <c r="A193" s="17" t="s">
        <v>25</v>
      </c>
      <c r="B193" s="25">
        <f>H193+J193+L193+N193+P193+R193+T193+V193+X193+Z193+AB193+AD193</f>
        <v>100</v>
      </c>
      <c r="C193" s="25">
        <f>C194+C195+C196+C197</f>
        <v>100</v>
      </c>
      <c r="D193" s="25">
        <f>D194+D195+D196+D197</f>
        <v>100</v>
      </c>
      <c r="E193" s="25">
        <f>E194+E195+E196+E197</f>
        <v>100</v>
      </c>
      <c r="F193" s="92">
        <f>IFERROR(E193/B193*100,0)</f>
        <v>100</v>
      </c>
      <c r="G193" s="92">
        <f>IFERROR(E193/C193*100,0)</f>
        <v>100</v>
      </c>
      <c r="H193" s="13">
        <f>SUM(H194:H197)</f>
        <v>0</v>
      </c>
      <c r="I193" s="13">
        <f t="shared" ref="I193:AE193" si="90">SUM(I194:I197)</f>
        <v>0</v>
      </c>
      <c r="J193" s="13">
        <f t="shared" si="90"/>
        <v>100</v>
      </c>
      <c r="K193" s="13">
        <f t="shared" si="90"/>
        <v>100</v>
      </c>
      <c r="L193" s="13">
        <f t="shared" si="90"/>
        <v>0</v>
      </c>
      <c r="M193" s="13">
        <f t="shared" si="90"/>
        <v>0</v>
      </c>
      <c r="N193" s="13">
        <f t="shared" si="90"/>
        <v>0</v>
      </c>
      <c r="O193" s="13">
        <f t="shared" si="90"/>
        <v>0</v>
      </c>
      <c r="P193" s="13">
        <f t="shared" si="90"/>
        <v>0</v>
      </c>
      <c r="Q193" s="13">
        <f t="shared" si="90"/>
        <v>0</v>
      </c>
      <c r="R193" s="13">
        <f t="shared" si="90"/>
        <v>0</v>
      </c>
      <c r="S193" s="13">
        <f t="shared" si="90"/>
        <v>0</v>
      </c>
      <c r="T193" s="13">
        <f t="shared" si="90"/>
        <v>0</v>
      </c>
      <c r="U193" s="13">
        <f t="shared" si="90"/>
        <v>0</v>
      </c>
      <c r="V193" s="13">
        <f t="shared" si="90"/>
        <v>0</v>
      </c>
      <c r="W193" s="13">
        <f t="shared" si="90"/>
        <v>0</v>
      </c>
      <c r="X193" s="13">
        <f t="shared" si="90"/>
        <v>0</v>
      </c>
      <c r="Y193" s="13">
        <f t="shared" si="90"/>
        <v>0</v>
      </c>
      <c r="Z193" s="13">
        <f t="shared" si="90"/>
        <v>0</v>
      </c>
      <c r="AA193" s="13">
        <f t="shared" si="90"/>
        <v>0</v>
      </c>
      <c r="AB193" s="13">
        <f t="shared" si="90"/>
        <v>0</v>
      </c>
      <c r="AC193" s="13">
        <f t="shared" si="90"/>
        <v>0</v>
      </c>
      <c r="AD193" s="13">
        <f t="shared" si="90"/>
        <v>0</v>
      </c>
      <c r="AE193" s="13">
        <f t="shared" si="90"/>
        <v>0</v>
      </c>
      <c r="AF193" s="109"/>
      <c r="AG193" s="15"/>
    </row>
    <row r="194" spans="1:33" ht="18.75" x14ac:dyDescent="0.3">
      <c r="A194" s="20" t="s">
        <v>26</v>
      </c>
      <c r="B194" s="26">
        <f>H194+J194+L194+N194+P194+R194+T194+V194+X194+Z194+AB194+AD194</f>
        <v>0</v>
      </c>
      <c r="C194" s="27">
        <f>H194</f>
        <v>0</v>
      </c>
      <c r="D194" s="27"/>
      <c r="E194" s="26">
        <f>I194+K194+M194+O194+Q194+S194+U194+W194+Y194+AA194+AC194+AE194</f>
        <v>0</v>
      </c>
      <c r="F194" s="91">
        <f>IFERROR(E194/B194*100,0)</f>
        <v>0</v>
      </c>
      <c r="G194" s="91">
        <f>IFERROR(E194/C194*100,0)</f>
        <v>0</v>
      </c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09"/>
      <c r="AG194" s="15"/>
    </row>
    <row r="195" spans="1:33" ht="18.75" x14ac:dyDescent="0.3">
      <c r="A195" s="20" t="s">
        <v>27</v>
      </c>
      <c r="B195" s="26">
        <f>H195+J195+L195+N195+P195+R195+T195+V195+X195+Z195+AB195+AD195</f>
        <v>100</v>
      </c>
      <c r="C195" s="27">
        <f>H195+J195</f>
        <v>100</v>
      </c>
      <c r="D195" s="27">
        <f>E195</f>
        <v>100</v>
      </c>
      <c r="E195" s="26">
        <f>I195+K195+M195+O195+Q195+S195+U195+W195+Y195+AA195+AC195+AE195</f>
        <v>100</v>
      </c>
      <c r="F195" s="91">
        <f>IFERROR(E195/B195*100,0)</f>
        <v>100</v>
      </c>
      <c r="G195" s="91">
        <f>IFERROR(E195/C195*100,0)</f>
        <v>100</v>
      </c>
      <c r="H195" s="13"/>
      <c r="I195" s="13"/>
      <c r="J195" s="21">
        <v>100</v>
      </c>
      <c r="K195" s="21">
        <v>100</v>
      </c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10"/>
      <c r="AG195" s="15"/>
    </row>
    <row r="196" spans="1:33" ht="18.75" x14ac:dyDescent="0.3">
      <c r="A196" s="20" t="s">
        <v>28</v>
      </c>
      <c r="B196" s="26">
        <f>H196+J196+L196+N196+P196+R196+T196+V196+X196+Z196+AB196+AD196</f>
        <v>0</v>
      </c>
      <c r="C196" s="27">
        <f>H196</f>
        <v>0</v>
      </c>
      <c r="D196" s="27"/>
      <c r="E196" s="26">
        <f>I196+K196+M196+O196+Q196+S196+U196+W196+Y196+AA196+AC196+AE196</f>
        <v>0</v>
      </c>
      <c r="F196" s="91">
        <f>IFERROR(E196/B196*100,0)</f>
        <v>0</v>
      </c>
      <c r="G196" s="91">
        <f>IFERROR(E196/C196*100,0)</f>
        <v>0</v>
      </c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32"/>
      <c r="AG196" s="15"/>
    </row>
    <row r="197" spans="1:33" ht="18.75" x14ac:dyDescent="0.3">
      <c r="A197" s="20" t="s">
        <v>29</v>
      </c>
      <c r="B197" s="26">
        <f>H197+J197+L197+N197+P197+R197+T197+V197+X197+Z197+AB197+AD197</f>
        <v>0</v>
      </c>
      <c r="C197" s="27">
        <f>H197</f>
        <v>0</v>
      </c>
      <c r="D197" s="27"/>
      <c r="E197" s="26">
        <f>I197+K197+M197+O197+Q197+S197+U197+W197+Y197+AA197+AC197+AE197</f>
        <v>0</v>
      </c>
      <c r="F197" s="91">
        <f>IFERROR(E197/B197*100,0)</f>
        <v>0</v>
      </c>
      <c r="G197" s="91">
        <f>IFERROR(E197/C197*100,0)</f>
        <v>0</v>
      </c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32"/>
      <c r="AG197" s="15"/>
    </row>
    <row r="198" spans="1:33" ht="20.25" x14ac:dyDescent="0.25">
      <c r="A198" s="111" t="s">
        <v>95</v>
      </c>
      <c r="B198" s="112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  <c r="T198" s="112"/>
      <c r="U198" s="112"/>
      <c r="V198" s="112"/>
      <c r="W198" s="112"/>
      <c r="X198" s="112"/>
      <c r="Y198" s="112"/>
      <c r="Z198" s="112"/>
      <c r="AA198" s="112"/>
      <c r="AB198" s="112"/>
      <c r="AC198" s="112"/>
      <c r="AD198" s="112"/>
      <c r="AE198" s="113"/>
      <c r="AF198" s="32"/>
      <c r="AG198" s="15"/>
    </row>
    <row r="199" spans="1:33" ht="18.75" x14ac:dyDescent="0.3">
      <c r="A199" s="17" t="s">
        <v>25</v>
      </c>
      <c r="B199" s="13">
        <f>H199+J199+L199+N199+P199+R199+T199+V199+X199+Z199+AB199+AD199</f>
        <v>4389.5</v>
      </c>
      <c r="C199" s="13">
        <f>C200+C201+C202+C203</f>
        <v>3890.7</v>
      </c>
      <c r="D199" s="13">
        <f>D200+D201+D202+D203</f>
        <v>325.8</v>
      </c>
      <c r="E199" s="13">
        <f>E200+E201+E202+E203</f>
        <v>325.8</v>
      </c>
      <c r="F199" s="24">
        <f>E199/B199*100</f>
        <v>7.4222576603257773</v>
      </c>
      <c r="G199" s="24">
        <f>E199/C199*100</f>
        <v>8.373814480684711</v>
      </c>
      <c r="H199" s="13">
        <f>H200+H201+H202+H203</f>
        <v>2681.5</v>
      </c>
      <c r="I199" s="13">
        <f t="shared" ref="I199:AE199" si="91">I200+I201+I202+I203</f>
        <v>0</v>
      </c>
      <c r="J199" s="13">
        <f t="shared" si="91"/>
        <v>572.5</v>
      </c>
      <c r="K199" s="13">
        <f t="shared" si="91"/>
        <v>325.8</v>
      </c>
      <c r="L199" s="13">
        <f t="shared" si="91"/>
        <v>39.5</v>
      </c>
      <c r="M199" s="13">
        <f t="shared" si="91"/>
        <v>0</v>
      </c>
      <c r="N199" s="13">
        <f t="shared" si="91"/>
        <v>0</v>
      </c>
      <c r="O199" s="13">
        <f t="shared" si="91"/>
        <v>0</v>
      </c>
      <c r="P199" s="13">
        <f t="shared" si="91"/>
        <v>463.8</v>
      </c>
      <c r="Q199" s="13">
        <f t="shared" si="91"/>
        <v>0</v>
      </c>
      <c r="R199" s="13">
        <f t="shared" si="91"/>
        <v>0</v>
      </c>
      <c r="S199" s="13">
        <f t="shared" si="91"/>
        <v>0</v>
      </c>
      <c r="T199" s="13">
        <f t="shared" si="91"/>
        <v>0</v>
      </c>
      <c r="U199" s="13">
        <f t="shared" si="91"/>
        <v>0</v>
      </c>
      <c r="V199" s="13">
        <f t="shared" si="91"/>
        <v>94.4</v>
      </c>
      <c r="W199" s="13">
        <f t="shared" si="91"/>
        <v>0</v>
      </c>
      <c r="X199" s="13">
        <f t="shared" si="91"/>
        <v>99.6</v>
      </c>
      <c r="Y199" s="13">
        <f t="shared" si="91"/>
        <v>0</v>
      </c>
      <c r="Z199" s="13">
        <f t="shared" si="91"/>
        <v>33.799999999999997</v>
      </c>
      <c r="AA199" s="13">
        <f t="shared" si="91"/>
        <v>0</v>
      </c>
      <c r="AB199" s="13">
        <f t="shared" si="91"/>
        <v>254.4</v>
      </c>
      <c r="AC199" s="13">
        <f t="shared" si="91"/>
        <v>0</v>
      </c>
      <c r="AD199" s="13">
        <f t="shared" si="91"/>
        <v>150</v>
      </c>
      <c r="AE199" s="13">
        <f t="shared" si="91"/>
        <v>0</v>
      </c>
      <c r="AF199" s="32"/>
      <c r="AG199" s="15"/>
    </row>
    <row r="200" spans="1:33" ht="18.75" x14ac:dyDescent="0.3">
      <c r="A200" s="20" t="s">
        <v>26</v>
      </c>
      <c r="B200" s="27">
        <f t="shared" ref="B200:E203" si="92">B206+B212+B218+B224</f>
        <v>0</v>
      </c>
      <c r="C200" s="27">
        <f t="shared" si="92"/>
        <v>0</v>
      </c>
      <c r="D200" s="27">
        <f t="shared" si="92"/>
        <v>0</v>
      </c>
      <c r="E200" s="27">
        <f t="shared" si="92"/>
        <v>0</v>
      </c>
      <c r="F200" s="91">
        <f>IFERROR(E200/B200*100,0)</f>
        <v>0</v>
      </c>
      <c r="G200" s="91">
        <f>IFERROR(E200/C200*100,0)</f>
        <v>0</v>
      </c>
      <c r="H200" s="27">
        <f>H206+H212+H218+H224</f>
        <v>0</v>
      </c>
      <c r="I200" s="27">
        <f t="shared" ref="I200:AE203" si="93">I206+I212+I218+I224</f>
        <v>0</v>
      </c>
      <c r="J200" s="27">
        <f t="shared" si="93"/>
        <v>0</v>
      </c>
      <c r="K200" s="27">
        <f t="shared" si="93"/>
        <v>0</v>
      </c>
      <c r="L200" s="27">
        <f t="shared" si="93"/>
        <v>0</v>
      </c>
      <c r="M200" s="27">
        <f t="shared" si="93"/>
        <v>0</v>
      </c>
      <c r="N200" s="27">
        <f t="shared" si="93"/>
        <v>0</v>
      </c>
      <c r="O200" s="27">
        <f t="shared" si="93"/>
        <v>0</v>
      </c>
      <c r="P200" s="27">
        <f t="shared" si="93"/>
        <v>0</v>
      </c>
      <c r="Q200" s="27">
        <f t="shared" si="93"/>
        <v>0</v>
      </c>
      <c r="R200" s="27">
        <f t="shared" si="93"/>
        <v>0</v>
      </c>
      <c r="S200" s="27">
        <f t="shared" si="93"/>
        <v>0</v>
      </c>
      <c r="T200" s="27">
        <f t="shared" si="93"/>
        <v>0</v>
      </c>
      <c r="U200" s="27">
        <f t="shared" si="93"/>
        <v>0</v>
      </c>
      <c r="V200" s="27">
        <f t="shared" si="93"/>
        <v>0</v>
      </c>
      <c r="W200" s="27">
        <f t="shared" si="93"/>
        <v>0</v>
      </c>
      <c r="X200" s="27">
        <f t="shared" si="93"/>
        <v>0</v>
      </c>
      <c r="Y200" s="27">
        <f t="shared" si="93"/>
        <v>0</v>
      </c>
      <c r="Z200" s="27">
        <f t="shared" si="93"/>
        <v>0</v>
      </c>
      <c r="AA200" s="27">
        <f t="shared" si="93"/>
        <v>0</v>
      </c>
      <c r="AB200" s="27">
        <f t="shared" si="93"/>
        <v>0</v>
      </c>
      <c r="AC200" s="27">
        <f t="shared" si="93"/>
        <v>0</v>
      </c>
      <c r="AD200" s="27">
        <f t="shared" si="93"/>
        <v>0</v>
      </c>
      <c r="AE200" s="27">
        <f t="shared" si="93"/>
        <v>0</v>
      </c>
      <c r="AF200" s="32"/>
      <c r="AG200" s="15"/>
    </row>
    <row r="201" spans="1:33" ht="18.75" x14ac:dyDescent="0.3">
      <c r="A201" s="20" t="s">
        <v>27</v>
      </c>
      <c r="B201" s="27">
        <f t="shared" si="92"/>
        <v>4389.5</v>
      </c>
      <c r="C201" s="27">
        <f t="shared" si="92"/>
        <v>3890.7</v>
      </c>
      <c r="D201" s="27">
        <f t="shared" si="92"/>
        <v>325.8</v>
      </c>
      <c r="E201" s="27">
        <f t="shared" si="92"/>
        <v>325.8</v>
      </c>
      <c r="F201" s="23">
        <f>E201/B201*100</f>
        <v>7.4222576603257773</v>
      </c>
      <c r="G201" s="23">
        <f>E201/C201*100</f>
        <v>8.373814480684711</v>
      </c>
      <c r="H201" s="27">
        <f>H207+H213+H219+H225</f>
        <v>2681.5</v>
      </c>
      <c r="I201" s="27">
        <f t="shared" si="93"/>
        <v>0</v>
      </c>
      <c r="J201" s="27">
        <f t="shared" si="93"/>
        <v>572.5</v>
      </c>
      <c r="K201" s="27">
        <f t="shared" si="93"/>
        <v>325.8</v>
      </c>
      <c r="L201" s="27">
        <f t="shared" si="93"/>
        <v>39.5</v>
      </c>
      <c r="M201" s="27">
        <f t="shared" si="93"/>
        <v>0</v>
      </c>
      <c r="N201" s="27">
        <f t="shared" si="93"/>
        <v>0</v>
      </c>
      <c r="O201" s="27">
        <f t="shared" si="93"/>
        <v>0</v>
      </c>
      <c r="P201" s="27">
        <f t="shared" si="93"/>
        <v>463.8</v>
      </c>
      <c r="Q201" s="27">
        <f t="shared" si="93"/>
        <v>0</v>
      </c>
      <c r="R201" s="27">
        <f t="shared" si="93"/>
        <v>0</v>
      </c>
      <c r="S201" s="27">
        <f t="shared" si="93"/>
        <v>0</v>
      </c>
      <c r="T201" s="27">
        <f t="shared" si="93"/>
        <v>0</v>
      </c>
      <c r="U201" s="27">
        <f t="shared" si="93"/>
        <v>0</v>
      </c>
      <c r="V201" s="27">
        <f t="shared" si="93"/>
        <v>94.4</v>
      </c>
      <c r="W201" s="27">
        <f t="shared" si="93"/>
        <v>0</v>
      </c>
      <c r="X201" s="27">
        <f t="shared" si="93"/>
        <v>99.6</v>
      </c>
      <c r="Y201" s="27">
        <f t="shared" si="93"/>
        <v>0</v>
      </c>
      <c r="Z201" s="27">
        <f t="shared" si="93"/>
        <v>33.799999999999997</v>
      </c>
      <c r="AA201" s="27">
        <f t="shared" si="93"/>
        <v>0</v>
      </c>
      <c r="AB201" s="27">
        <f t="shared" si="93"/>
        <v>254.4</v>
      </c>
      <c r="AC201" s="27">
        <f t="shared" si="93"/>
        <v>0</v>
      </c>
      <c r="AD201" s="27">
        <f t="shared" si="93"/>
        <v>150</v>
      </c>
      <c r="AE201" s="27">
        <f t="shared" si="93"/>
        <v>0</v>
      </c>
      <c r="AF201" s="32"/>
      <c r="AG201" s="15"/>
    </row>
    <row r="202" spans="1:33" ht="18.75" x14ac:dyDescent="0.3">
      <c r="A202" s="20" t="s">
        <v>28</v>
      </c>
      <c r="B202" s="27">
        <f t="shared" si="92"/>
        <v>0</v>
      </c>
      <c r="C202" s="27">
        <f t="shared" si="92"/>
        <v>0</v>
      </c>
      <c r="D202" s="27">
        <f t="shared" si="92"/>
        <v>0</v>
      </c>
      <c r="E202" s="27">
        <f t="shared" si="92"/>
        <v>0</v>
      </c>
      <c r="F202" s="96"/>
      <c r="G202" s="96"/>
      <c r="H202" s="27">
        <f>H208+H214+H220+H226</f>
        <v>0</v>
      </c>
      <c r="I202" s="27">
        <f t="shared" si="93"/>
        <v>0</v>
      </c>
      <c r="J202" s="27">
        <f t="shared" si="93"/>
        <v>0</v>
      </c>
      <c r="K202" s="27">
        <f t="shared" si="93"/>
        <v>0</v>
      </c>
      <c r="L202" s="27">
        <f t="shared" si="93"/>
        <v>0</v>
      </c>
      <c r="M202" s="27">
        <f t="shared" si="93"/>
        <v>0</v>
      </c>
      <c r="N202" s="27">
        <f t="shared" si="93"/>
        <v>0</v>
      </c>
      <c r="O202" s="27">
        <f t="shared" si="93"/>
        <v>0</v>
      </c>
      <c r="P202" s="27">
        <f t="shared" si="93"/>
        <v>0</v>
      </c>
      <c r="Q202" s="27">
        <f t="shared" si="93"/>
        <v>0</v>
      </c>
      <c r="R202" s="27">
        <f t="shared" si="93"/>
        <v>0</v>
      </c>
      <c r="S202" s="27">
        <f t="shared" si="93"/>
        <v>0</v>
      </c>
      <c r="T202" s="27">
        <f t="shared" si="93"/>
        <v>0</v>
      </c>
      <c r="U202" s="27">
        <f t="shared" si="93"/>
        <v>0</v>
      </c>
      <c r="V202" s="27">
        <f t="shared" si="93"/>
        <v>0</v>
      </c>
      <c r="W202" s="27">
        <f t="shared" si="93"/>
        <v>0</v>
      </c>
      <c r="X202" s="27">
        <f t="shared" si="93"/>
        <v>0</v>
      </c>
      <c r="Y202" s="27">
        <f t="shared" si="93"/>
        <v>0</v>
      </c>
      <c r="Z202" s="27">
        <f t="shared" si="93"/>
        <v>0</v>
      </c>
      <c r="AA202" s="27">
        <f t="shared" si="93"/>
        <v>0</v>
      </c>
      <c r="AB202" s="27">
        <f t="shared" si="93"/>
        <v>0</v>
      </c>
      <c r="AC202" s="27">
        <f t="shared" si="93"/>
        <v>0</v>
      </c>
      <c r="AD202" s="27">
        <f t="shared" si="93"/>
        <v>0</v>
      </c>
      <c r="AE202" s="27">
        <f t="shared" si="93"/>
        <v>0</v>
      </c>
      <c r="AF202" s="32"/>
      <c r="AG202" s="15"/>
    </row>
    <row r="203" spans="1:33" ht="18.75" x14ac:dyDescent="0.3">
      <c r="A203" s="20" t="s">
        <v>29</v>
      </c>
      <c r="B203" s="27">
        <f t="shared" si="92"/>
        <v>0</v>
      </c>
      <c r="C203" s="27">
        <f t="shared" si="92"/>
        <v>0</v>
      </c>
      <c r="D203" s="27">
        <f t="shared" si="92"/>
        <v>0</v>
      </c>
      <c r="E203" s="27">
        <f t="shared" si="92"/>
        <v>0</v>
      </c>
      <c r="F203" s="40"/>
      <c r="G203" s="40"/>
      <c r="H203" s="27">
        <f>H209+H215+H221+H227</f>
        <v>0</v>
      </c>
      <c r="I203" s="27">
        <f t="shared" si="93"/>
        <v>0</v>
      </c>
      <c r="J203" s="27">
        <f t="shared" si="93"/>
        <v>0</v>
      </c>
      <c r="K203" s="27">
        <f t="shared" si="93"/>
        <v>0</v>
      </c>
      <c r="L203" s="27">
        <f t="shared" si="93"/>
        <v>0</v>
      </c>
      <c r="M203" s="27">
        <f t="shared" si="93"/>
        <v>0</v>
      </c>
      <c r="N203" s="27">
        <f t="shared" si="93"/>
        <v>0</v>
      </c>
      <c r="O203" s="27">
        <f t="shared" si="93"/>
        <v>0</v>
      </c>
      <c r="P203" s="27">
        <f t="shared" si="93"/>
        <v>0</v>
      </c>
      <c r="Q203" s="27">
        <f t="shared" si="93"/>
        <v>0</v>
      </c>
      <c r="R203" s="27">
        <f t="shared" si="93"/>
        <v>0</v>
      </c>
      <c r="S203" s="27">
        <f t="shared" si="93"/>
        <v>0</v>
      </c>
      <c r="T203" s="27">
        <f t="shared" si="93"/>
        <v>0</v>
      </c>
      <c r="U203" s="27">
        <f t="shared" si="93"/>
        <v>0</v>
      </c>
      <c r="V203" s="27">
        <f t="shared" si="93"/>
        <v>0</v>
      </c>
      <c r="W203" s="27">
        <f t="shared" si="93"/>
        <v>0</v>
      </c>
      <c r="X203" s="27">
        <f t="shared" si="93"/>
        <v>0</v>
      </c>
      <c r="Y203" s="27">
        <f t="shared" si="93"/>
        <v>0</v>
      </c>
      <c r="Z203" s="27">
        <f t="shared" si="93"/>
        <v>0</v>
      </c>
      <c r="AA203" s="27">
        <f t="shared" si="93"/>
        <v>0</v>
      </c>
      <c r="AB203" s="27">
        <f t="shared" si="93"/>
        <v>0</v>
      </c>
      <c r="AC203" s="27">
        <f t="shared" si="93"/>
        <v>0</v>
      </c>
      <c r="AD203" s="27">
        <f t="shared" si="93"/>
        <v>0</v>
      </c>
      <c r="AE203" s="27">
        <f t="shared" si="93"/>
        <v>0</v>
      </c>
      <c r="AF203" s="32"/>
      <c r="AG203" s="15"/>
    </row>
    <row r="204" spans="1:33" ht="18.75" x14ac:dyDescent="0.25">
      <c r="A204" s="114" t="s">
        <v>96</v>
      </c>
      <c r="B204" s="115"/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5"/>
      <c r="T204" s="115"/>
      <c r="U204" s="115"/>
      <c r="V204" s="115"/>
      <c r="W204" s="115"/>
      <c r="X204" s="115"/>
      <c r="Y204" s="115"/>
      <c r="Z204" s="115"/>
      <c r="AA204" s="115"/>
      <c r="AB204" s="115"/>
      <c r="AC204" s="115"/>
      <c r="AD204" s="115"/>
      <c r="AE204" s="116"/>
      <c r="AF204" s="108" t="s">
        <v>49</v>
      </c>
      <c r="AG204" s="15"/>
    </row>
    <row r="205" spans="1:33" ht="18.75" x14ac:dyDescent="0.3">
      <c r="A205" s="17" t="s">
        <v>25</v>
      </c>
      <c r="B205" s="25">
        <f>H205+J205+L205+N205+P205+R205+T205+V205+X205+Z205+AB205+AD205</f>
        <v>1554.7</v>
      </c>
      <c r="C205" s="25">
        <f>C206+C207+C208+C209</f>
        <v>1205.8999999999999</v>
      </c>
      <c r="D205" s="25">
        <f>D206+D207+D208+D209</f>
        <v>325.8</v>
      </c>
      <c r="E205" s="25">
        <f>E206+E207+E208+E209</f>
        <v>325.8</v>
      </c>
      <c r="F205" s="24">
        <f>E205/B205*100</f>
        <v>20.955811410561523</v>
      </c>
      <c r="G205" s="24">
        <f>E205/C205*100</f>
        <v>27.0171656024546</v>
      </c>
      <c r="H205" s="13">
        <f t="shared" ref="H205:AE205" si="94">H206+H207+H208+H209</f>
        <v>0</v>
      </c>
      <c r="I205" s="13">
        <f t="shared" si="94"/>
        <v>0</v>
      </c>
      <c r="J205" s="13">
        <f t="shared" si="94"/>
        <v>569.20000000000005</v>
      </c>
      <c r="K205" s="13">
        <f t="shared" si="94"/>
        <v>325.8</v>
      </c>
      <c r="L205" s="13">
        <f t="shared" si="94"/>
        <v>39.5</v>
      </c>
      <c r="M205" s="13">
        <f t="shared" si="94"/>
        <v>0</v>
      </c>
      <c r="N205" s="13">
        <f t="shared" si="94"/>
        <v>0</v>
      </c>
      <c r="O205" s="13">
        <f t="shared" si="94"/>
        <v>0</v>
      </c>
      <c r="P205" s="13">
        <f t="shared" si="94"/>
        <v>463.8</v>
      </c>
      <c r="Q205" s="13">
        <f t="shared" si="94"/>
        <v>0</v>
      </c>
      <c r="R205" s="13">
        <f t="shared" si="94"/>
        <v>0</v>
      </c>
      <c r="S205" s="13">
        <f t="shared" si="94"/>
        <v>0</v>
      </c>
      <c r="T205" s="13">
        <f t="shared" si="94"/>
        <v>0</v>
      </c>
      <c r="U205" s="13">
        <f t="shared" si="94"/>
        <v>0</v>
      </c>
      <c r="V205" s="13">
        <f t="shared" si="94"/>
        <v>94.4</v>
      </c>
      <c r="W205" s="13">
        <f t="shared" si="94"/>
        <v>0</v>
      </c>
      <c r="X205" s="13">
        <f t="shared" si="94"/>
        <v>99.6</v>
      </c>
      <c r="Y205" s="13">
        <f t="shared" si="94"/>
        <v>0</v>
      </c>
      <c r="Z205" s="13">
        <f t="shared" si="94"/>
        <v>33.799999999999997</v>
      </c>
      <c r="AA205" s="13">
        <f t="shared" si="94"/>
        <v>0</v>
      </c>
      <c r="AB205" s="13">
        <f t="shared" si="94"/>
        <v>254.4</v>
      </c>
      <c r="AC205" s="13">
        <f t="shared" si="94"/>
        <v>0</v>
      </c>
      <c r="AD205" s="13">
        <f t="shared" si="94"/>
        <v>0</v>
      </c>
      <c r="AE205" s="13">
        <f t="shared" si="94"/>
        <v>0</v>
      </c>
      <c r="AF205" s="109"/>
      <c r="AG205" s="15"/>
    </row>
    <row r="206" spans="1:33" ht="18.75" x14ac:dyDescent="0.3">
      <c r="A206" s="20" t="s">
        <v>26</v>
      </c>
      <c r="B206" s="26">
        <f>H206+J206+L206+N206+P206+R206+T206+V206+X206+Z206+AB206+AD206</f>
        <v>0</v>
      </c>
      <c r="C206" s="27">
        <f>H206</f>
        <v>0</v>
      </c>
      <c r="D206" s="27"/>
      <c r="E206" s="26">
        <f>I206+K206+M206+O206+Q206+S206+U206+W206+Y206+AA206+AC206+AE206</f>
        <v>0</v>
      </c>
      <c r="F206" s="91">
        <f>IFERROR(E206/B206*100,0)</f>
        <v>0</v>
      </c>
      <c r="G206" s="91">
        <f>IFERROR(E206/C206*100,0)</f>
        <v>0</v>
      </c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09"/>
      <c r="AG206" s="15"/>
    </row>
    <row r="207" spans="1:33" ht="18.75" x14ac:dyDescent="0.3">
      <c r="A207" s="20" t="s">
        <v>27</v>
      </c>
      <c r="B207" s="26">
        <f>H207+J207+L207+N207+P207+R207+T207+V207+X207+Z207+AB207+AD207</f>
        <v>1554.7</v>
      </c>
      <c r="C207" s="27">
        <f>H207+J207+L207+N207+P207+R207+T207+X207+Z207</f>
        <v>1205.8999999999999</v>
      </c>
      <c r="D207" s="27">
        <f>E207</f>
        <v>325.8</v>
      </c>
      <c r="E207" s="26">
        <f>I207+K207+M207+O207+Q207+S207+U207+W207+Y207+AA207+AC207+AE207</f>
        <v>325.8</v>
      </c>
      <c r="F207" s="91">
        <f>IFERROR(E207/B207*100,0)</f>
        <v>20.955811410561523</v>
      </c>
      <c r="G207" s="91">
        <f>IFERROR(E207/C207*100,0)</f>
        <v>27.0171656024546</v>
      </c>
      <c r="H207" s="13"/>
      <c r="I207" s="13"/>
      <c r="J207" s="21">
        <v>569.20000000000005</v>
      </c>
      <c r="K207" s="21">
        <v>325.8</v>
      </c>
      <c r="L207" s="21">
        <v>39.5</v>
      </c>
      <c r="M207" s="21"/>
      <c r="N207" s="21"/>
      <c r="O207" s="21"/>
      <c r="P207" s="21">
        <v>463.8</v>
      </c>
      <c r="Q207" s="21"/>
      <c r="R207" s="21"/>
      <c r="S207" s="21"/>
      <c r="T207" s="21"/>
      <c r="U207" s="21"/>
      <c r="V207" s="21">
        <v>94.4</v>
      </c>
      <c r="W207" s="21"/>
      <c r="X207" s="21">
        <v>99.6</v>
      </c>
      <c r="Y207" s="21"/>
      <c r="Z207" s="21">
        <v>33.799999999999997</v>
      </c>
      <c r="AA207" s="21"/>
      <c r="AB207" s="21">
        <v>254.4</v>
      </c>
      <c r="AC207" s="21"/>
      <c r="AD207" s="21"/>
      <c r="AE207" s="21"/>
      <c r="AF207" s="109"/>
      <c r="AG207" s="15"/>
    </row>
    <row r="208" spans="1:33" ht="18.75" x14ac:dyDescent="0.3">
      <c r="A208" s="20" t="s">
        <v>28</v>
      </c>
      <c r="B208" s="26">
        <f>H208+J208+L208+N208+P208+R208+T208+V208+X208+Z208+AB208+AD208</f>
        <v>0</v>
      </c>
      <c r="C208" s="27">
        <f>H208</f>
        <v>0</v>
      </c>
      <c r="D208" s="27"/>
      <c r="E208" s="26">
        <f>I208+K208+M208+O208+Q208+S208+U208+W208+Y208+AA208+AC208+AE208</f>
        <v>0</v>
      </c>
      <c r="F208" s="91">
        <f>IFERROR(E208/B208*100,0)</f>
        <v>0</v>
      </c>
      <c r="G208" s="91">
        <f>IFERROR(E208/C208*100,0)</f>
        <v>0</v>
      </c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09"/>
      <c r="AG208" s="15"/>
    </row>
    <row r="209" spans="1:33" ht="18.75" x14ac:dyDescent="0.3">
      <c r="A209" s="20" t="s">
        <v>29</v>
      </c>
      <c r="B209" s="26">
        <f>H209+J209+L209+N209+P209+R209+T209+V209+X209+Z209+AB209+AD209</f>
        <v>0</v>
      </c>
      <c r="C209" s="27">
        <f>H209</f>
        <v>0</v>
      </c>
      <c r="D209" s="27"/>
      <c r="E209" s="26">
        <f>I209+K209+M209+O209+Q209+S209+U209+W209+Y209+AA209+AC209+AE209</f>
        <v>0</v>
      </c>
      <c r="F209" s="91">
        <f>IFERROR(E209/B209*100,0)</f>
        <v>0</v>
      </c>
      <c r="G209" s="91">
        <f>IFERROR(E209/C209*100,0)</f>
        <v>0</v>
      </c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10"/>
      <c r="AG209" s="15"/>
    </row>
    <row r="210" spans="1:33" ht="18.75" x14ac:dyDescent="0.25">
      <c r="A210" s="114" t="s">
        <v>97</v>
      </c>
      <c r="B210" s="115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  <c r="U210" s="115"/>
      <c r="V210" s="115"/>
      <c r="W210" s="115"/>
      <c r="X210" s="115"/>
      <c r="Y210" s="115"/>
      <c r="Z210" s="115"/>
      <c r="AA210" s="115"/>
      <c r="AB210" s="115"/>
      <c r="AC210" s="115"/>
      <c r="AD210" s="115"/>
      <c r="AE210" s="116"/>
      <c r="AF210" s="32"/>
      <c r="AG210" s="15"/>
    </row>
    <row r="211" spans="1:33" ht="18.75" x14ac:dyDescent="0.3">
      <c r="A211" s="17" t="s">
        <v>25</v>
      </c>
      <c r="B211" s="25">
        <f>H211+J211+L211+N211+P211+R211+T211+V211+X211+Z211+AB211+AD211</f>
        <v>3.3</v>
      </c>
      <c r="C211" s="25">
        <f>C212+C213+C214+C215</f>
        <v>3.3</v>
      </c>
      <c r="D211" s="25">
        <f>D212+D213+D214+D215</f>
        <v>0</v>
      </c>
      <c r="E211" s="25">
        <f>E212+E213+E214+E215</f>
        <v>0</v>
      </c>
      <c r="F211" s="24">
        <f>E211/B211*100</f>
        <v>0</v>
      </c>
      <c r="G211" s="24">
        <f>E211/C211*100</f>
        <v>0</v>
      </c>
      <c r="H211" s="13">
        <f>H212+H213+H214+H215</f>
        <v>0</v>
      </c>
      <c r="I211" s="13">
        <f t="shared" ref="I211:AE211" si="95">I212+I213+I214+I215</f>
        <v>0</v>
      </c>
      <c r="J211" s="13">
        <f t="shared" si="95"/>
        <v>3.3</v>
      </c>
      <c r="K211" s="13">
        <f t="shared" si="95"/>
        <v>0</v>
      </c>
      <c r="L211" s="13">
        <f t="shared" si="95"/>
        <v>0</v>
      </c>
      <c r="M211" s="13">
        <f t="shared" si="95"/>
        <v>0</v>
      </c>
      <c r="N211" s="13">
        <f t="shared" si="95"/>
        <v>0</v>
      </c>
      <c r="O211" s="13">
        <f t="shared" si="95"/>
        <v>0</v>
      </c>
      <c r="P211" s="13">
        <f t="shared" si="95"/>
        <v>0</v>
      </c>
      <c r="Q211" s="13">
        <f t="shared" si="95"/>
        <v>0</v>
      </c>
      <c r="R211" s="13">
        <f t="shared" si="95"/>
        <v>0</v>
      </c>
      <c r="S211" s="13">
        <f t="shared" si="95"/>
        <v>0</v>
      </c>
      <c r="T211" s="13">
        <f t="shared" si="95"/>
        <v>0</v>
      </c>
      <c r="U211" s="13">
        <f t="shared" si="95"/>
        <v>0</v>
      </c>
      <c r="V211" s="13">
        <f t="shared" si="95"/>
        <v>0</v>
      </c>
      <c r="W211" s="13">
        <f t="shared" si="95"/>
        <v>0</v>
      </c>
      <c r="X211" s="13">
        <f t="shared" si="95"/>
        <v>0</v>
      </c>
      <c r="Y211" s="13">
        <f t="shared" si="95"/>
        <v>0</v>
      </c>
      <c r="Z211" s="13">
        <f t="shared" si="95"/>
        <v>0</v>
      </c>
      <c r="AA211" s="13">
        <f t="shared" si="95"/>
        <v>0</v>
      </c>
      <c r="AB211" s="13">
        <f t="shared" si="95"/>
        <v>0</v>
      </c>
      <c r="AC211" s="13">
        <f t="shared" si="95"/>
        <v>0</v>
      </c>
      <c r="AD211" s="13">
        <f t="shared" si="95"/>
        <v>0</v>
      </c>
      <c r="AE211" s="13">
        <f t="shared" si="95"/>
        <v>0</v>
      </c>
      <c r="AF211" s="32"/>
      <c r="AG211" s="15"/>
    </row>
    <row r="212" spans="1:33" ht="18.75" x14ac:dyDescent="0.3">
      <c r="A212" s="20" t="s">
        <v>26</v>
      </c>
      <c r="B212" s="26">
        <f>H212+J212+L212+N212+P212+R212+T212+V212+X212+Z212+AB212+AD212</f>
        <v>0</v>
      </c>
      <c r="C212" s="27">
        <f>H212</f>
        <v>0</v>
      </c>
      <c r="D212" s="27">
        <f>E212</f>
        <v>0</v>
      </c>
      <c r="E212" s="26">
        <f>I212+K212+M212+O212+Q212+S212+U212+W212+Y212+AA212+AC212+AE212</f>
        <v>0</v>
      </c>
      <c r="F212" s="91">
        <f>IFERROR(E212/B212*100,0)</f>
        <v>0</v>
      </c>
      <c r="G212" s="91">
        <f>IFERROR(E212/C212*100,0)</f>
        <v>0</v>
      </c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32"/>
      <c r="AG212" s="15"/>
    </row>
    <row r="213" spans="1:33" ht="18.75" x14ac:dyDescent="0.3">
      <c r="A213" s="20" t="s">
        <v>27</v>
      </c>
      <c r="B213" s="26">
        <f>H213+J213+L213+N213+P213+R213+T213+V213+X213+Z213+AB213+AD213</f>
        <v>3.3</v>
      </c>
      <c r="C213" s="27">
        <f>H213+J213</f>
        <v>3.3</v>
      </c>
      <c r="D213" s="27">
        <f>E213</f>
        <v>0</v>
      </c>
      <c r="E213" s="26">
        <f>I213+K213+M213+O213+Q213+S213+U213+W213+Y213+AA213+AC213+AE213</f>
        <v>0</v>
      </c>
      <c r="F213" s="91">
        <f>IFERROR(E213/B213*100,0)</f>
        <v>0</v>
      </c>
      <c r="G213" s="91">
        <f>IFERROR(E213/C213*100,0)</f>
        <v>0</v>
      </c>
      <c r="H213" s="13"/>
      <c r="I213" s="13"/>
      <c r="J213" s="13">
        <v>3.3</v>
      </c>
      <c r="K213" s="13"/>
      <c r="L213" s="21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21"/>
      <c r="AC213" s="13"/>
      <c r="AD213" s="13"/>
      <c r="AE213" s="13"/>
      <c r="AF213" s="32"/>
      <c r="AG213" s="15"/>
    </row>
    <row r="214" spans="1:33" ht="18.75" x14ac:dyDescent="0.3">
      <c r="A214" s="20" t="s">
        <v>28</v>
      </c>
      <c r="B214" s="26">
        <f>H214+J214+L214+N214+P214+R214+T214+V214+X214+Z214+AB214+AD214</f>
        <v>0</v>
      </c>
      <c r="C214" s="27">
        <f>H214</f>
        <v>0</v>
      </c>
      <c r="D214" s="27"/>
      <c r="E214" s="26">
        <f>I214+K214+M214+O214+Q214+S214+U214+W214+Y214+AA214+AC214+AE214</f>
        <v>0</v>
      </c>
      <c r="F214" s="91">
        <f>IFERROR(E214/B214*100,0)</f>
        <v>0</v>
      </c>
      <c r="G214" s="91">
        <f>IFERROR(E214/C214*100,0)</f>
        <v>0</v>
      </c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32"/>
      <c r="AG214" s="15"/>
    </row>
    <row r="215" spans="1:33" ht="18.75" x14ac:dyDescent="0.3">
      <c r="A215" s="20" t="s">
        <v>29</v>
      </c>
      <c r="B215" s="26">
        <f>H215+J215+L215+N215+P215+R215+T215+V215+X215+Z215+AB215+AD215</f>
        <v>0</v>
      </c>
      <c r="C215" s="27">
        <f>H215</f>
        <v>0</v>
      </c>
      <c r="D215" s="27"/>
      <c r="E215" s="26">
        <f>I215+K215+M215+O215+Q215+S215+U215+W215+Y215+AA215+AC215+AE215</f>
        <v>0</v>
      </c>
      <c r="F215" s="91">
        <f>IFERROR(E215/B215*100,0)</f>
        <v>0</v>
      </c>
      <c r="G215" s="91">
        <f>IFERROR(E215/C215*100,0)</f>
        <v>0</v>
      </c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32"/>
      <c r="AG215" s="15"/>
    </row>
    <row r="216" spans="1:33" ht="18.75" x14ac:dyDescent="0.25">
      <c r="A216" s="114" t="s">
        <v>98</v>
      </c>
      <c r="B216" s="115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  <c r="U216" s="115"/>
      <c r="V216" s="115"/>
      <c r="W216" s="115"/>
      <c r="X216" s="115"/>
      <c r="Y216" s="115"/>
      <c r="Z216" s="115"/>
      <c r="AA216" s="115"/>
      <c r="AB216" s="115"/>
      <c r="AC216" s="115"/>
      <c r="AD216" s="115"/>
      <c r="AE216" s="116"/>
      <c r="AF216" s="32"/>
      <c r="AG216" s="15"/>
    </row>
    <row r="217" spans="1:33" ht="18.75" x14ac:dyDescent="0.3">
      <c r="A217" s="17" t="s">
        <v>25</v>
      </c>
      <c r="B217" s="25">
        <f>H217+J217+L217+N217+P217+R217+T217+V217+X217+Z217+AB217+AD217</f>
        <v>150</v>
      </c>
      <c r="C217" s="25">
        <f>C218+C219+C220+C221</f>
        <v>0</v>
      </c>
      <c r="D217" s="25">
        <f>D218+D219+D220+D221</f>
        <v>0</v>
      </c>
      <c r="E217" s="25">
        <f>E218+E219+E220+E221</f>
        <v>0</v>
      </c>
      <c r="F217" s="92">
        <f>IFERROR(E217/B217*100,0)</f>
        <v>0</v>
      </c>
      <c r="G217" s="92">
        <f>IFERROR(E217/C217*100,0)</f>
        <v>0</v>
      </c>
      <c r="H217" s="13">
        <f>H218+H219+H220+H221</f>
        <v>0</v>
      </c>
      <c r="I217" s="13">
        <f t="shared" ref="I217:AE217" si="96">I218+I219+I220+I221</f>
        <v>0</v>
      </c>
      <c r="J217" s="13">
        <f t="shared" si="96"/>
        <v>0</v>
      </c>
      <c r="K217" s="13">
        <f t="shared" si="96"/>
        <v>0</v>
      </c>
      <c r="L217" s="13">
        <f t="shared" si="96"/>
        <v>0</v>
      </c>
      <c r="M217" s="13">
        <f t="shared" si="96"/>
        <v>0</v>
      </c>
      <c r="N217" s="13">
        <f t="shared" si="96"/>
        <v>0</v>
      </c>
      <c r="O217" s="13">
        <f t="shared" si="96"/>
        <v>0</v>
      </c>
      <c r="P217" s="13">
        <f t="shared" si="96"/>
        <v>0</v>
      </c>
      <c r="Q217" s="13">
        <f t="shared" si="96"/>
        <v>0</v>
      </c>
      <c r="R217" s="13">
        <f t="shared" si="96"/>
        <v>0</v>
      </c>
      <c r="S217" s="13">
        <f t="shared" si="96"/>
        <v>0</v>
      </c>
      <c r="T217" s="13">
        <f t="shared" si="96"/>
        <v>0</v>
      </c>
      <c r="U217" s="13">
        <f t="shared" si="96"/>
        <v>0</v>
      </c>
      <c r="V217" s="13">
        <f t="shared" si="96"/>
        <v>0</v>
      </c>
      <c r="W217" s="13">
        <f t="shared" si="96"/>
        <v>0</v>
      </c>
      <c r="X217" s="13">
        <f t="shared" si="96"/>
        <v>0</v>
      </c>
      <c r="Y217" s="13">
        <f t="shared" si="96"/>
        <v>0</v>
      </c>
      <c r="Z217" s="13">
        <f t="shared" si="96"/>
        <v>0</v>
      </c>
      <c r="AA217" s="13">
        <f t="shared" si="96"/>
        <v>0</v>
      </c>
      <c r="AB217" s="13">
        <f t="shared" si="96"/>
        <v>0</v>
      </c>
      <c r="AC217" s="13">
        <f t="shared" si="96"/>
        <v>0</v>
      </c>
      <c r="AD217" s="13">
        <f t="shared" si="96"/>
        <v>150</v>
      </c>
      <c r="AE217" s="13">
        <f t="shared" si="96"/>
        <v>0</v>
      </c>
      <c r="AF217" s="32"/>
      <c r="AG217" s="15"/>
    </row>
    <row r="218" spans="1:33" ht="18.75" x14ac:dyDescent="0.3">
      <c r="A218" s="20" t="s">
        <v>26</v>
      </c>
      <c r="B218" s="26">
        <f>H218+J218+L218+N218+P218+R218+T218+V218+X218+Z218+AB218+AD218</f>
        <v>0</v>
      </c>
      <c r="C218" s="27">
        <f>H218</f>
        <v>0</v>
      </c>
      <c r="D218" s="27"/>
      <c r="E218" s="26">
        <f>I218+K218+M218+O218+Q218+S218+U218+W218+Y218+AA218+AC218+AE218</f>
        <v>0</v>
      </c>
      <c r="F218" s="91">
        <f>IFERROR(E218/B218*100,0)</f>
        <v>0</v>
      </c>
      <c r="G218" s="91">
        <f>IFERROR(E218/C218*100,0)</f>
        <v>0</v>
      </c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32"/>
      <c r="AG218" s="15"/>
    </row>
    <row r="219" spans="1:33" ht="18.75" x14ac:dyDescent="0.3">
      <c r="A219" s="20" t="s">
        <v>27</v>
      </c>
      <c r="B219" s="26">
        <f>H219+J219+L219+N219+P219+R219+T219+V219+X219+Z219+AB219+AD219</f>
        <v>150</v>
      </c>
      <c r="C219" s="27">
        <f>AB219</f>
        <v>0</v>
      </c>
      <c r="D219" s="27">
        <f>E219</f>
        <v>0</v>
      </c>
      <c r="E219" s="26">
        <f>I219+K219+M219+O219+Q219+S219+U219+W219+Y219+AA219+AC219+AE219</f>
        <v>0</v>
      </c>
      <c r="F219" s="91">
        <f>IFERROR(E219/B219*100,0)</f>
        <v>0</v>
      </c>
      <c r="G219" s="91">
        <f>IFERROR(E219/C219*100,0)</f>
        <v>0</v>
      </c>
      <c r="H219" s="13"/>
      <c r="I219" s="13"/>
      <c r="J219" s="13"/>
      <c r="K219" s="13"/>
      <c r="L219" s="21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21"/>
      <c r="AC219" s="13"/>
      <c r="AD219" s="13">
        <v>150</v>
      </c>
      <c r="AE219" s="13"/>
      <c r="AF219" s="32"/>
      <c r="AG219" s="15"/>
    </row>
    <row r="220" spans="1:33" ht="18.75" x14ac:dyDescent="0.3">
      <c r="A220" s="20" t="s">
        <v>28</v>
      </c>
      <c r="B220" s="26">
        <f>H220+J220+L220+N220+P220+R220+T220+V220+X220+Z220+AB220+AD220</f>
        <v>0</v>
      </c>
      <c r="C220" s="27">
        <f>H220</f>
        <v>0</v>
      </c>
      <c r="D220" s="27"/>
      <c r="E220" s="26">
        <f>I220+K220+M220+O220+Q220+S220+U220+W220+Y220+AA220+AC220+AE220</f>
        <v>0</v>
      </c>
      <c r="F220" s="91">
        <f>IFERROR(E220/B220*100,0)</f>
        <v>0</v>
      </c>
      <c r="G220" s="91">
        <f>IFERROR(E220/C220*100,0)</f>
        <v>0</v>
      </c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32"/>
      <c r="AG220" s="15"/>
    </row>
    <row r="221" spans="1:33" ht="18.75" x14ac:dyDescent="0.3">
      <c r="A221" s="20" t="s">
        <v>29</v>
      </c>
      <c r="B221" s="26">
        <f>H221+J221+L221+N221+P221+R221+T221+V221+X221+Z221+AB221+AD221</f>
        <v>0</v>
      </c>
      <c r="C221" s="27">
        <f>H221</f>
        <v>0</v>
      </c>
      <c r="D221" s="27"/>
      <c r="E221" s="26">
        <f>I221+K221+M221+O221+Q221+S221+U221+W221+Y221+AA221+AC221+AE221</f>
        <v>0</v>
      </c>
      <c r="F221" s="91">
        <f>IFERROR(E221/B221*100,0)</f>
        <v>0</v>
      </c>
      <c r="G221" s="91">
        <f>IFERROR(E221/C221*100,0)</f>
        <v>0</v>
      </c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32"/>
      <c r="AG221" s="15"/>
    </row>
    <row r="222" spans="1:33" ht="18.75" x14ac:dyDescent="0.25">
      <c r="A222" s="114" t="s">
        <v>99</v>
      </c>
      <c r="B222" s="115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  <c r="U222" s="115"/>
      <c r="V222" s="115"/>
      <c r="W222" s="115"/>
      <c r="X222" s="115"/>
      <c r="Y222" s="115"/>
      <c r="Z222" s="115"/>
      <c r="AA222" s="115"/>
      <c r="AB222" s="115"/>
      <c r="AC222" s="115"/>
      <c r="AD222" s="115"/>
      <c r="AE222" s="116"/>
      <c r="AF222" s="32"/>
      <c r="AG222" s="15"/>
    </row>
    <row r="223" spans="1:33" ht="18.75" x14ac:dyDescent="0.3">
      <c r="A223" s="17" t="s">
        <v>25</v>
      </c>
      <c r="B223" s="25">
        <f>H223+J223+L223+N223+P223+R223+T223+V223+X223+Z223+AB223+AD223</f>
        <v>2681.5</v>
      </c>
      <c r="C223" s="25">
        <f>C224+C225+C226+C227</f>
        <v>2681.5</v>
      </c>
      <c r="D223" s="25">
        <f>D224+D225+D226+D227</f>
        <v>0</v>
      </c>
      <c r="E223" s="25">
        <f>E224+E225+E226+E227</f>
        <v>0</v>
      </c>
      <c r="F223" s="92">
        <f>IFERROR(E223/B223*100,0)</f>
        <v>0</v>
      </c>
      <c r="G223" s="92">
        <f>IFERROR(E223/C223*100,0)</f>
        <v>0</v>
      </c>
      <c r="H223" s="13">
        <f>H224+H225+H226+H227</f>
        <v>2681.5</v>
      </c>
      <c r="I223" s="13">
        <f t="shared" ref="I223:AE223" si="97">I224+I225+I226+I227</f>
        <v>0</v>
      </c>
      <c r="J223" s="13">
        <f t="shared" si="97"/>
        <v>0</v>
      </c>
      <c r="K223" s="13">
        <f t="shared" si="97"/>
        <v>0</v>
      </c>
      <c r="L223" s="13">
        <f t="shared" si="97"/>
        <v>0</v>
      </c>
      <c r="M223" s="13">
        <f t="shared" si="97"/>
        <v>0</v>
      </c>
      <c r="N223" s="13">
        <f t="shared" si="97"/>
        <v>0</v>
      </c>
      <c r="O223" s="13">
        <f t="shared" si="97"/>
        <v>0</v>
      </c>
      <c r="P223" s="13">
        <f t="shared" si="97"/>
        <v>0</v>
      </c>
      <c r="Q223" s="13">
        <f t="shared" si="97"/>
        <v>0</v>
      </c>
      <c r="R223" s="13">
        <f t="shared" si="97"/>
        <v>0</v>
      </c>
      <c r="S223" s="13">
        <f t="shared" si="97"/>
        <v>0</v>
      </c>
      <c r="T223" s="13">
        <f t="shared" si="97"/>
        <v>0</v>
      </c>
      <c r="U223" s="13">
        <f t="shared" si="97"/>
        <v>0</v>
      </c>
      <c r="V223" s="13">
        <f t="shared" si="97"/>
        <v>0</v>
      </c>
      <c r="W223" s="13">
        <f t="shared" si="97"/>
        <v>0</v>
      </c>
      <c r="X223" s="13">
        <f t="shared" si="97"/>
        <v>0</v>
      </c>
      <c r="Y223" s="13">
        <f t="shared" si="97"/>
        <v>0</v>
      </c>
      <c r="Z223" s="13">
        <f t="shared" si="97"/>
        <v>0</v>
      </c>
      <c r="AA223" s="13">
        <f t="shared" si="97"/>
        <v>0</v>
      </c>
      <c r="AB223" s="13">
        <f t="shared" si="97"/>
        <v>0</v>
      </c>
      <c r="AC223" s="13">
        <f t="shared" si="97"/>
        <v>0</v>
      </c>
      <c r="AD223" s="13">
        <f t="shared" si="97"/>
        <v>0</v>
      </c>
      <c r="AE223" s="13">
        <f t="shared" si="97"/>
        <v>0</v>
      </c>
      <c r="AF223" s="32"/>
      <c r="AG223" s="15"/>
    </row>
    <row r="224" spans="1:33" ht="18.75" x14ac:dyDescent="0.3">
      <c r="A224" s="20" t="s">
        <v>26</v>
      </c>
      <c r="B224" s="26">
        <f>H224+J224+L224+N224+P224+R224+T224+V224+X224+Z224+AB224+AD224</f>
        <v>0</v>
      </c>
      <c r="C224" s="27">
        <f>H224</f>
        <v>0</v>
      </c>
      <c r="D224" s="27"/>
      <c r="E224" s="26">
        <f>I224+K224+M224+O224+Q224+S224+U224+W224+Y224+AA224+AC224+AE224</f>
        <v>0</v>
      </c>
      <c r="F224" s="91">
        <f>IFERROR(E224/B224*100,0)</f>
        <v>0</v>
      </c>
      <c r="G224" s="91">
        <f>IFERROR(E224/C224*100,0)</f>
        <v>0</v>
      </c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32"/>
      <c r="AG224" s="15"/>
    </row>
    <row r="225" spans="1:33" ht="75" x14ac:dyDescent="0.3">
      <c r="A225" s="20" t="s">
        <v>27</v>
      </c>
      <c r="B225" s="26">
        <f>H225+J225+L225+N225+P225+R225+T225+V225+X225+Z225+AB225+AD225</f>
        <v>2681.5</v>
      </c>
      <c r="C225" s="27">
        <f>H225+AA225</f>
        <v>2681.5</v>
      </c>
      <c r="D225" s="27">
        <f>E225</f>
        <v>0</v>
      </c>
      <c r="E225" s="26">
        <f>I225+K225+M225+O225+Q225+S225+U225+W225+Y225+AA225+AC225+AE225</f>
        <v>0</v>
      </c>
      <c r="F225" s="91">
        <f>IFERROR(E225/B225*100,0)</f>
        <v>0</v>
      </c>
      <c r="G225" s="91">
        <f>IFERROR(E225/C225*100,0)</f>
        <v>0</v>
      </c>
      <c r="H225" s="13">
        <v>2681.5</v>
      </c>
      <c r="I225" s="13"/>
      <c r="J225" s="13"/>
      <c r="K225" s="13"/>
      <c r="L225" s="21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21"/>
      <c r="AC225" s="13"/>
      <c r="AD225" s="13"/>
      <c r="AE225" s="13"/>
      <c r="AF225" s="101" t="s">
        <v>119</v>
      </c>
      <c r="AG225" s="15"/>
    </row>
    <row r="226" spans="1:33" ht="18.75" x14ac:dyDescent="0.3">
      <c r="A226" s="20" t="s">
        <v>28</v>
      </c>
      <c r="B226" s="26">
        <f>H226+J226+L226+N226+P226+R226+T226+V226+X226+Z226+AB226+AD226</f>
        <v>0</v>
      </c>
      <c r="C226" s="27">
        <f>H226</f>
        <v>0</v>
      </c>
      <c r="D226" s="27"/>
      <c r="E226" s="26">
        <f>I226+K226+M226+O226+Q226+S226+U226+W226+Y226+AA226+AC226+AE226</f>
        <v>0</v>
      </c>
      <c r="F226" s="91">
        <f>IFERROR(E226/B226*100,0)</f>
        <v>0</v>
      </c>
      <c r="G226" s="91">
        <f>IFERROR(E226/C226*100,0)</f>
        <v>0</v>
      </c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32"/>
      <c r="AG226" s="15"/>
    </row>
    <row r="227" spans="1:33" ht="18.75" x14ac:dyDescent="0.3">
      <c r="A227" s="20" t="s">
        <v>29</v>
      </c>
      <c r="B227" s="26">
        <f>H227+J227+L227+N227+P227+R227+T227+V227+X227+Z227+AB227+AD227</f>
        <v>0</v>
      </c>
      <c r="C227" s="27">
        <f>H227</f>
        <v>0</v>
      </c>
      <c r="D227" s="27"/>
      <c r="E227" s="26">
        <f>I227+K227+M227+O227+Q227+S227+U227+W227+Y227+AA227+AC227+AE227</f>
        <v>0</v>
      </c>
      <c r="F227" s="91">
        <f>IFERROR(E227/B227*100,0)</f>
        <v>0</v>
      </c>
      <c r="G227" s="91">
        <f>IFERROR(E227/C227*100,0)</f>
        <v>0</v>
      </c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32"/>
      <c r="AG227" s="15"/>
    </row>
    <row r="228" spans="1:33" ht="20.25" x14ac:dyDescent="0.25">
      <c r="A228" s="111" t="s">
        <v>100</v>
      </c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  <c r="T228" s="112"/>
      <c r="U228" s="112"/>
      <c r="V228" s="112"/>
      <c r="W228" s="112"/>
      <c r="X228" s="112"/>
      <c r="Y228" s="112"/>
      <c r="Z228" s="112"/>
      <c r="AA228" s="112"/>
      <c r="AB228" s="112"/>
      <c r="AC228" s="112"/>
      <c r="AD228" s="112"/>
      <c r="AE228" s="113"/>
      <c r="AF228" s="32"/>
      <c r="AG228" s="15"/>
    </row>
    <row r="229" spans="1:33" ht="18.75" x14ac:dyDescent="0.3">
      <c r="A229" s="17" t="s">
        <v>25</v>
      </c>
      <c r="B229" s="7">
        <f>B230+B231+B232+B233</f>
        <v>39800.799999999996</v>
      </c>
      <c r="C229" s="7">
        <f>C230+C231+C232+C233</f>
        <v>10737.2</v>
      </c>
      <c r="D229" s="7">
        <f>D230+D231+D232+D233</f>
        <v>7934.5300000000007</v>
      </c>
      <c r="E229" s="7">
        <f>E230+E231+E232+E233</f>
        <v>7934.5300000000007</v>
      </c>
      <c r="F229" s="24">
        <f>E229/B229*100</f>
        <v>19.935604309461119</v>
      </c>
      <c r="G229" s="24">
        <f>E229/C229*100</f>
        <v>73.897571061356786</v>
      </c>
      <c r="H229" s="13">
        <f t="shared" ref="H229:AD229" si="98">H230+H231+H232+H233</f>
        <v>3736.9</v>
      </c>
      <c r="I229" s="13">
        <f>I230+I231+I232+I233</f>
        <v>1347.7</v>
      </c>
      <c r="J229" s="13">
        <f t="shared" si="98"/>
        <v>3827.1</v>
      </c>
      <c r="K229" s="13">
        <f>K230+K231+K232+K233</f>
        <v>3501.3</v>
      </c>
      <c r="L229" s="13">
        <f t="shared" si="98"/>
        <v>3173.2</v>
      </c>
      <c r="M229" s="13">
        <f>M230+M231+M232+M233</f>
        <v>3085.53</v>
      </c>
      <c r="N229" s="13">
        <f t="shared" si="98"/>
        <v>3541.6</v>
      </c>
      <c r="O229" s="13">
        <f>O230+O231+O232+O233</f>
        <v>0</v>
      </c>
      <c r="P229" s="13">
        <f t="shared" si="98"/>
        <v>3322.2</v>
      </c>
      <c r="Q229" s="13">
        <f>Q230+Q231+Q232+Q233</f>
        <v>0</v>
      </c>
      <c r="R229" s="13">
        <f t="shared" si="98"/>
        <v>3386.5</v>
      </c>
      <c r="S229" s="13">
        <f>S230+S231+S232+S233</f>
        <v>3164.3</v>
      </c>
      <c r="T229" s="13">
        <f t="shared" si="98"/>
        <v>4303.6000000000004</v>
      </c>
      <c r="U229" s="13">
        <f>U230+U231+U232+U233</f>
        <v>0</v>
      </c>
      <c r="V229" s="13">
        <f t="shared" si="98"/>
        <v>2401.1999999999998</v>
      </c>
      <c r="W229" s="13">
        <f>W230+W231+W232+W233</f>
        <v>0</v>
      </c>
      <c r="X229" s="13">
        <f t="shared" si="98"/>
        <v>2447.9</v>
      </c>
      <c r="Y229" s="13">
        <f>Y230+Y231+Y232+Y233</f>
        <v>0</v>
      </c>
      <c r="Z229" s="13">
        <f t="shared" si="98"/>
        <v>3513.5</v>
      </c>
      <c r="AA229" s="13">
        <f>AA230+AA231+AA232+AA233</f>
        <v>0</v>
      </c>
      <c r="AB229" s="13">
        <f t="shared" si="98"/>
        <v>2619.9</v>
      </c>
      <c r="AC229" s="13">
        <f>AC230+AC231+AC232+AC233</f>
        <v>0</v>
      </c>
      <c r="AD229" s="13">
        <f t="shared" si="98"/>
        <v>3527.2</v>
      </c>
      <c r="AE229" s="13">
        <f>AE230+AE231+AE232+AE233</f>
        <v>0</v>
      </c>
      <c r="AF229" s="108" t="s">
        <v>120</v>
      </c>
      <c r="AG229" s="15"/>
    </row>
    <row r="230" spans="1:33" ht="18.75" x14ac:dyDescent="0.3">
      <c r="A230" s="20" t="s">
        <v>26</v>
      </c>
      <c r="B230" s="28">
        <f t="shared" ref="B230:E231" si="99">B236</f>
        <v>0</v>
      </c>
      <c r="C230" s="28">
        <f t="shared" si="99"/>
        <v>0</v>
      </c>
      <c r="D230" s="28">
        <f t="shared" si="99"/>
        <v>0</v>
      </c>
      <c r="E230" s="28">
        <f t="shared" si="99"/>
        <v>0</v>
      </c>
      <c r="F230" s="91">
        <f>IFERROR(E230/B230*100,0)</f>
        <v>0</v>
      </c>
      <c r="G230" s="91">
        <f>IFERROR(E230/C230*100,0)</f>
        <v>0</v>
      </c>
      <c r="H230" s="21">
        <f>H236</f>
        <v>0</v>
      </c>
      <c r="I230" s="21">
        <f t="shared" ref="I230:AE231" si="100">I236</f>
        <v>0</v>
      </c>
      <c r="J230" s="21">
        <f t="shared" si="100"/>
        <v>0</v>
      </c>
      <c r="K230" s="21">
        <f t="shared" si="100"/>
        <v>0</v>
      </c>
      <c r="L230" s="21">
        <f t="shared" si="100"/>
        <v>0</v>
      </c>
      <c r="M230" s="21">
        <f t="shared" si="100"/>
        <v>0</v>
      </c>
      <c r="N230" s="21">
        <f t="shared" si="100"/>
        <v>0</v>
      </c>
      <c r="O230" s="21">
        <f t="shared" si="100"/>
        <v>0</v>
      </c>
      <c r="P230" s="21">
        <f t="shared" si="100"/>
        <v>0</v>
      </c>
      <c r="Q230" s="21">
        <f t="shared" si="100"/>
        <v>0</v>
      </c>
      <c r="R230" s="21">
        <f t="shared" si="100"/>
        <v>0</v>
      </c>
      <c r="S230" s="21">
        <f t="shared" si="100"/>
        <v>0</v>
      </c>
      <c r="T230" s="21">
        <f t="shared" si="100"/>
        <v>0</v>
      </c>
      <c r="U230" s="21">
        <f t="shared" si="100"/>
        <v>0</v>
      </c>
      <c r="V230" s="21">
        <f t="shared" si="100"/>
        <v>0</v>
      </c>
      <c r="W230" s="21">
        <f t="shared" si="100"/>
        <v>0</v>
      </c>
      <c r="X230" s="21">
        <f t="shared" si="100"/>
        <v>0</v>
      </c>
      <c r="Y230" s="21">
        <f t="shared" si="100"/>
        <v>0</v>
      </c>
      <c r="Z230" s="21">
        <f t="shared" si="100"/>
        <v>0</v>
      </c>
      <c r="AA230" s="21">
        <f t="shared" si="100"/>
        <v>0</v>
      </c>
      <c r="AB230" s="21">
        <f t="shared" si="100"/>
        <v>0</v>
      </c>
      <c r="AC230" s="21">
        <f t="shared" si="100"/>
        <v>0</v>
      </c>
      <c r="AD230" s="21">
        <f t="shared" si="100"/>
        <v>0</v>
      </c>
      <c r="AE230" s="21">
        <f t="shared" si="100"/>
        <v>0</v>
      </c>
      <c r="AF230" s="109"/>
      <c r="AG230" s="15"/>
    </row>
    <row r="231" spans="1:33" ht="18.75" x14ac:dyDescent="0.3">
      <c r="A231" s="20" t="s">
        <v>27</v>
      </c>
      <c r="B231" s="28">
        <f t="shared" si="99"/>
        <v>39800.799999999996</v>
      </c>
      <c r="C231" s="28">
        <f>C237</f>
        <v>10737.2</v>
      </c>
      <c r="D231" s="28">
        <f t="shared" si="99"/>
        <v>7934.5300000000007</v>
      </c>
      <c r="E231" s="28">
        <f t="shared" si="99"/>
        <v>7934.5300000000007</v>
      </c>
      <c r="F231" s="23">
        <f>E231/B231*100</f>
        <v>19.935604309461119</v>
      </c>
      <c r="G231" s="23">
        <f>E231/C231*100</f>
        <v>73.897571061356786</v>
      </c>
      <c r="H231" s="21">
        <f>H237</f>
        <v>3736.9</v>
      </c>
      <c r="I231" s="21">
        <f t="shared" si="100"/>
        <v>1347.7</v>
      </c>
      <c r="J231" s="21">
        <f t="shared" si="100"/>
        <v>3827.1</v>
      </c>
      <c r="K231" s="21">
        <f t="shared" si="100"/>
        <v>3501.3</v>
      </c>
      <c r="L231" s="21">
        <f t="shared" si="100"/>
        <v>3173.2</v>
      </c>
      <c r="M231" s="21">
        <f t="shared" si="100"/>
        <v>3085.53</v>
      </c>
      <c r="N231" s="21">
        <f t="shared" si="100"/>
        <v>3541.6</v>
      </c>
      <c r="O231" s="21">
        <f t="shared" si="100"/>
        <v>0</v>
      </c>
      <c r="P231" s="21">
        <f t="shared" si="100"/>
        <v>3322.2</v>
      </c>
      <c r="Q231" s="21">
        <f t="shared" si="100"/>
        <v>0</v>
      </c>
      <c r="R231" s="21">
        <f t="shared" si="100"/>
        <v>3386.5</v>
      </c>
      <c r="S231" s="21">
        <v>3164.3</v>
      </c>
      <c r="T231" s="21">
        <f t="shared" si="100"/>
        <v>4303.6000000000004</v>
      </c>
      <c r="U231" s="21">
        <f t="shared" si="100"/>
        <v>0</v>
      </c>
      <c r="V231" s="21">
        <f t="shared" si="100"/>
        <v>2401.1999999999998</v>
      </c>
      <c r="W231" s="21">
        <f t="shared" si="100"/>
        <v>0</v>
      </c>
      <c r="X231" s="21">
        <f t="shared" si="100"/>
        <v>2447.9</v>
      </c>
      <c r="Y231" s="21">
        <f t="shared" si="100"/>
        <v>0</v>
      </c>
      <c r="Z231" s="21">
        <f t="shared" si="100"/>
        <v>3513.5</v>
      </c>
      <c r="AA231" s="21">
        <f t="shared" si="100"/>
        <v>0</v>
      </c>
      <c r="AB231" s="21">
        <f t="shared" si="100"/>
        <v>2619.9</v>
      </c>
      <c r="AC231" s="21">
        <f t="shared" si="100"/>
        <v>0</v>
      </c>
      <c r="AD231" s="21">
        <f t="shared" si="100"/>
        <v>3527.2</v>
      </c>
      <c r="AE231" s="21">
        <f t="shared" si="100"/>
        <v>0</v>
      </c>
      <c r="AF231" s="109"/>
      <c r="AG231" s="15"/>
    </row>
    <row r="232" spans="1:33" ht="18.75" x14ac:dyDescent="0.3">
      <c r="A232" s="20" t="s">
        <v>28</v>
      </c>
      <c r="B232" s="40"/>
      <c r="C232" s="40"/>
      <c r="D232" s="40"/>
      <c r="E232" s="40"/>
      <c r="F232" s="40"/>
      <c r="G232" s="40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09"/>
      <c r="AG232" s="15"/>
    </row>
    <row r="233" spans="1:33" ht="18.75" x14ac:dyDescent="0.3">
      <c r="A233" s="20" t="s">
        <v>29</v>
      </c>
      <c r="B233" s="40"/>
      <c r="C233" s="40"/>
      <c r="D233" s="40"/>
      <c r="E233" s="40"/>
      <c r="F233" s="40"/>
      <c r="G233" s="40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09"/>
      <c r="AG233" s="15"/>
    </row>
    <row r="234" spans="1:33" ht="18.75" x14ac:dyDescent="0.25">
      <c r="A234" s="114" t="s">
        <v>101</v>
      </c>
      <c r="B234" s="115"/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  <c r="U234" s="115"/>
      <c r="V234" s="115"/>
      <c r="W234" s="115"/>
      <c r="X234" s="115"/>
      <c r="Y234" s="115"/>
      <c r="Z234" s="115"/>
      <c r="AA234" s="115"/>
      <c r="AB234" s="115"/>
      <c r="AC234" s="115"/>
      <c r="AD234" s="115"/>
      <c r="AE234" s="116"/>
      <c r="AF234" s="109"/>
      <c r="AG234" s="15"/>
    </row>
    <row r="235" spans="1:33" ht="18.75" x14ac:dyDescent="0.3">
      <c r="A235" s="17" t="s">
        <v>25</v>
      </c>
      <c r="B235" s="13">
        <f>H235+J235+L235+N235+P235+R235+T235+V235+X235+Z235+AB235+AD235</f>
        <v>39800.799999999996</v>
      </c>
      <c r="C235" s="13">
        <f>C236+C237+C238+C239</f>
        <v>10737.2</v>
      </c>
      <c r="D235" s="13">
        <f>D236+D237+D238+D239</f>
        <v>7934.5300000000007</v>
      </c>
      <c r="E235" s="13">
        <f>E236+E237+E238+E239</f>
        <v>7934.5300000000007</v>
      </c>
      <c r="F235" s="24">
        <f>E235/B235*100</f>
        <v>19.935604309461119</v>
      </c>
      <c r="G235" s="24">
        <f>E235/C235*100</f>
        <v>73.897571061356786</v>
      </c>
      <c r="H235" s="13">
        <f t="shared" ref="H235:AE235" si="101">H236+H237+H238+H239</f>
        <v>3736.9</v>
      </c>
      <c r="I235" s="13">
        <f t="shared" si="101"/>
        <v>1347.7</v>
      </c>
      <c r="J235" s="13">
        <f t="shared" si="101"/>
        <v>3827.1</v>
      </c>
      <c r="K235" s="13">
        <f t="shared" si="101"/>
        <v>3501.3</v>
      </c>
      <c r="L235" s="13">
        <f t="shared" si="101"/>
        <v>3173.2</v>
      </c>
      <c r="M235" s="13">
        <f t="shared" si="101"/>
        <v>3085.53</v>
      </c>
      <c r="N235" s="13">
        <f t="shared" si="101"/>
        <v>3541.6</v>
      </c>
      <c r="O235" s="13">
        <f t="shared" si="101"/>
        <v>0</v>
      </c>
      <c r="P235" s="13">
        <f t="shared" si="101"/>
        <v>3322.2</v>
      </c>
      <c r="Q235" s="13">
        <f t="shared" si="101"/>
        <v>0</v>
      </c>
      <c r="R235" s="13">
        <f t="shared" si="101"/>
        <v>3386.5</v>
      </c>
      <c r="S235" s="13">
        <f t="shared" si="101"/>
        <v>0</v>
      </c>
      <c r="T235" s="13">
        <f t="shared" si="101"/>
        <v>4303.6000000000004</v>
      </c>
      <c r="U235" s="13">
        <f t="shared" si="101"/>
        <v>0</v>
      </c>
      <c r="V235" s="13">
        <f t="shared" si="101"/>
        <v>2401.1999999999998</v>
      </c>
      <c r="W235" s="13">
        <f t="shared" si="101"/>
        <v>0</v>
      </c>
      <c r="X235" s="13">
        <f t="shared" si="101"/>
        <v>2447.9</v>
      </c>
      <c r="Y235" s="13">
        <f t="shared" si="101"/>
        <v>0</v>
      </c>
      <c r="Z235" s="13">
        <f t="shared" si="101"/>
        <v>3513.5</v>
      </c>
      <c r="AA235" s="13">
        <f t="shared" si="101"/>
        <v>0</v>
      </c>
      <c r="AB235" s="13">
        <f t="shared" si="101"/>
        <v>2619.9</v>
      </c>
      <c r="AC235" s="13">
        <f t="shared" si="101"/>
        <v>0</v>
      </c>
      <c r="AD235" s="13">
        <f t="shared" si="101"/>
        <v>3527.2</v>
      </c>
      <c r="AE235" s="13">
        <f t="shared" si="101"/>
        <v>0</v>
      </c>
      <c r="AF235" s="109"/>
      <c r="AG235" s="15"/>
    </row>
    <row r="236" spans="1:33" ht="18.75" x14ac:dyDescent="0.3">
      <c r="A236" s="20" t="s">
        <v>26</v>
      </c>
      <c r="B236" s="28">
        <f>H236+J236+L236+N236+P236+R236+T236+V236+X236+Z236+AB236+AD236</f>
        <v>0</v>
      </c>
      <c r="C236" s="27">
        <f>H236</f>
        <v>0</v>
      </c>
      <c r="D236" s="21">
        <f>E236</f>
        <v>0</v>
      </c>
      <c r="E236" s="26">
        <f>I236+K236+M236+O236+Q236+S236+U236+W236+Y236+AA236+AC236+AE236</f>
        <v>0</v>
      </c>
      <c r="F236" s="91">
        <f>IFERROR(E236/B236*100,0)</f>
        <v>0</v>
      </c>
      <c r="G236" s="91">
        <f>IFERROR(E236/C236*100,0)</f>
        <v>0</v>
      </c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09"/>
      <c r="AG236" s="15"/>
    </row>
    <row r="237" spans="1:33" ht="18.75" x14ac:dyDescent="0.3">
      <c r="A237" s="99" t="s">
        <v>27</v>
      </c>
      <c r="B237" s="28">
        <f>H237+J237+L237+N237+P237+R237+T237+V237+X237+Z237+AB237+AD237</f>
        <v>39800.799999999996</v>
      </c>
      <c r="C237" s="27">
        <f>H237+J237+L237</f>
        <v>10737.2</v>
      </c>
      <c r="D237" s="21">
        <f>E237</f>
        <v>7934.5300000000007</v>
      </c>
      <c r="E237" s="26">
        <f>I237+K237+M237+O237+Q237+S237+U237+W237+Y237+AA237+AC237+AE237</f>
        <v>7934.5300000000007</v>
      </c>
      <c r="F237" s="23">
        <f>E237/B237*100</f>
        <v>19.935604309461119</v>
      </c>
      <c r="G237" s="23">
        <f>E237/C237*100</f>
        <v>73.897571061356786</v>
      </c>
      <c r="H237" s="28">
        <v>3736.9</v>
      </c>
      <c r="I237" s="28">
        <v>1347.7</v>
      </c>
      <c r="J237" s="28">
        <v>3827.1</v>
      </c>
      <c r="K237" s="28">
        <v>3501.3</v>
      </c>
      <c r="L237" s="28">
        <v>3173.2</v>
      </c>
      <c r="M237" s="28">
        <v>3085.53</v>
      </c>
      <c r="N237" s="28">
        <v>3541.6</v>
      </c>
      <c r="O237" s="28"/>
      <c r="P237" s="28">
        <v>3322.2</v>
      </c>
      <c r="Q237" s="28"/>
      <c r="R237" s="28">
        <v>3386.5</v>
      </c>
      <c r="S237" s="28"/>
      <c r="T237" s="28">
        <v>4303.6000000000004</v>
      </c>
      <c r="U237" s="28"/>
      <c r="V237" s="28">
        <v>2401.1999999999998</v>
      </c>
      <c r="W237" s="28"/>
      <c r="X237" s="28">
        <v>2447.9</v>
      </c>
      <c r="Y237" s="28"/>
      <c r="Z237" s="28">
        <v>3513.5</v>
      </c>
      <c r="AA237" s="28"/>
      <c r="AB237" s="28">
        <v>2619.9</v>
      </c>
      <c r="AC237" s="28"/>
      <c r="AD237" s="28">
        <f>3348+179.2</f>
        <v>3527.2</v>
      </c>
      <c r="AE237" s="28"/>
      <c r="AF237" s="110"/>
      <c r="AG237" s="15">
        <f>C237-E237</f>
        <v>2802.67</v>
      </c>
    </row>
    <row r="238" spans="1:33" ht="18.75" x14ac:dyDescent="0.3">
      <c r="A238" s="20" t="s">
        <v>28</v>
      </c>
      <c r="B238" s="40"/>
      <c r="C238" s="27">
        <f>H238</f>
        <v>0</v>
      </c>
      <c r="D238" s="40"/>
      <c r="E238" s="40"/>
      <c r="F238" s="96"/>
      <c r="G238" s="96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32"/>
      <c r="AG238" s="15"/>
    </row>
    <row r="239" spans="1:33" ht="18.75" x14ac:dyDescent="0.3">
      <c r="A239" s="20" t="s">
        <v>29</v>
      </c>
      <c r="B239" s="40"/>
      <c r="C239" s="27">
        <f>H239</f>
        <v>0</v>
      </c>
      <c r="D239" s="40"/>
      <c r="E239" s="40"/>
      <c r="F239" s="40"/>
      <c r="G239" s="40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32"/>
      <c r="AG239" s="15"/>
    </row>
    <row r="240" spans="1:33" ht="37.5" x14ac:dyDescent="0.3">
      <c r="A240" s="17" t="s">
        <v>36</v>
      </c>
      <c r="B240" s="98">
        <f>H240+J240+L240+N240+P240+R240+T240+V240+X240+Z240+AB240+AD240</f>
        <v>47296.5</v>
      </c>
      <c r="C240" s="13">
        <f>C241+C242+C243+C244</f>
        <v>15656.200000000003</v>
      </c>
      <c r="D240" s="13">
        <f>D241+D242+D243+D244</f>
        <v>8597.33</v>
      </c>
      <c r="E240" s="13">
        <f>E241+E242+E243+E244</f>
        <v>8895.2900000000009</v>
      </c>
      <c r="F240" s="24">
        <f>E240/B240*100</f>
        <v>18.807501612170036</v>
      </c>
      <c r="G240" s="24">
        <f>E240/C240*100</f>
        <v>56.816405002491024</v>
      </c>
      <c r="H240" s="13">
        <f>H241+H242+H243+H244</f>
        <v>6521.5</v>
      </c>
      <c r="I240" s="13">
        <f t="shared" ref="I240:AE240" si="102">I241+I242+I243+I244</f>
        <v>1349.7</v>
      </c>
      <c r="J240" s="13">
        <f t="shared" si="102"/>
        <v>5144.8000000000011</v>
      </c>
      <c r="K240" s="13">
        <f t="shared" si="102"/>
        <v>4145.5600000000004</v>
      </c>
      <c r="L240" s="13">
        <f t="shared" si="102"/>
        <v>3515.7</v>
      </c>
      <c r="M240" s="13">
        <f t="shared" si="102"/>
        <v>3227.8300000000004</v>
      </c>
      <c r="N240" s="13">
        <f t="shared" si="102"/>
        <v>3721.8999999999996</v>
      </c>
      <c r="O240" s="13">
        <f t="shared" si="102"/>
        <v>172.2</v>
      </c>
      <c r="P240" s="13">
        <f t="shared" si="102"/>
        <v>3965.7999999999997</v>
      </c>
      <c r="Q240" s="13">
        <f t="shared" si="102"/>
        <v>0</v>
      </c>
      <c r="R240" s="13">
        <f t="shared" si="102"/>
        <v>3487.6</v>
      </c>
      <c r="S240" s="13">
        <f t="shared" si="102"/>
        <v>3164.3</v>
      </c>
      <c r="T240" s="13">
        <f t="shared" si="102"/>
        <v>4469.7000000000007</v>
      </c>
      <c r="U240" s="13">
        <f t="shared" si="102"/>
        <v>0</v>
      </c>
      <c r="V240" s="13">
        <f t="shared" si="102"/>
        <v>2673.2</v>
      </c>
      <c r="W240" s="13">
        <f t="shared" si="102"/>
        <v>0</v>
      </c>
      <c r="X240" s="13">
        <f t="shared" si="102"/>
        <v>2724.9</v>
      </c>
      <c r="Y240" s="13">
        <f t="shared" si="102"/>
        <v>0</v>
      </c>
      <c r="Z240" s="13">
        <f t="shared" si="102"/>
        <v>3648.4</v>
      </c>
      <c r="AA240" s="13">
        <f t="shared" si="102"/>
        <v>0</v>
      </c>
      <c r="AB240" s="13">
        <f t="shared" si="102"/>
        <v>2982.4</v>
      </c>
      <c r="AC240" s="13">
        <f t="shared" si="102"/>
        <v>0</v>
      </c>
      <c r="AD240" s="13">
        <f t="shared" si="102"/>
        <v>4440.6000000000004</v>
      </c>
      <c r="AE240" s="13">
        <f t="shared" si="102"/>
        <v>0</v>
      </c>
      <c r="AF240" s="39"/>
      <c r="AG240" s="15"/>
    </row>
    <row r="241" spans="1:33" ht="18.75" x14ac:dyDescent="0.3">
      <c r="A241" s="17" t="s">
        <v>26</v>
      </c>
      <c r="B241" s="13">
        <f t="shared" ref="B241:E241" si="103">B230+B200+B182+B171</f>
        <v>721.90000000000009</v>
      </c>
      <c r="C241" s="13">
        <f t="shared" si="103"/>
        <v>60.1</v>
      </c>
      <c r="D241" s="13">
        <f t="shared" si="103"/>
        <v>0</v>
      </c>
      <c r="E241" s="13">
        <f t="shared" si="103"/>
        <v>180</v>
      </c>
      <c r="F241" s="92">
        <f>IFERROR(E241/B241*100,0)</f>
        <v>24.934201412938076</v>
      </c>
      <c r="G241" s="92">
        <f>IFERROR(E241/C241*100,0)</f>
        <v>299.5008319467554</v>
      </c>
      <c r="H241" s="13">
        <f>H230+H200+H182+H171</f>
        <v>60.1</v>
      </c>
      <c r="I241" s="13">
        <f t="shared" ref="I241:AE241" si="104">I230+I200+I182+I171</f>
        <v>0</v>
      </c>
      <c r="J241" s="13">
        <f t="shared" si="104"/>
        <v>60.1</v>
      </c>
      <c r="K241" s="13">
        <f t="shared" si="104"/>
        <v>52.3</v>
      </c>
      <c r="L241" s="13">
        <f t="shared" si="104"/>
        <v>60.1</v>
      </c>
      <c r="M241" s="13">
        <f t="shared" si="104"/>
        <v>85.9</v>
      </c>
      <c r="N241" s="13">
        <f t="shared" si="104"/>
        <v>60.1</v>
      </c>
      <c r="O241" s="13">
        <f t="shared" si="104"/>
        <v>41.8</v>
      </c>
      <c r="P241" s="13">
        <f t="shared" si="104"/>
        <v>60.1</v>
      </c>
      <c r="Q241" s="13">
        <f t="shared" si="104"/>
        <v>0</v>
      </c>
      <c r="R241" s="13">
        <f t="shared" si="104"/>
        <v>60.1</v>
      </c>
      <c r="S241" s="13">
        <f t="shared" si="104"/>
        <v>0</v>
      </c>
      <c r="T241" s="13">
        <f t="shared" si="104"/>
        <v>60.1</v>
      </c>
      <c r="U241" s="13">
        <f t="shared" si="104"/>
        <v>0</v>
      </c>
      <c r="V241" s="13">
        <f t="shared" si="104"/>
        <v>60.1</v>
      </c>
      <c r="W241" s="13">
        <f t="shared" si="104"/>
        <v>0</v>
      </c>
      <c r="X241" s="13">
        <f t="shared" si="104"/>
        <v>60.1</v>
      </c>
      <c r="Y241" s="13">
        <f t="shared" si="104"/>
        <v>0</v>
      </c>
      <c r="Z241" s="13">
        <f t="shared" si="104"/>
        <v>60.1</v>
      </c>
      <c r="AA241" s="13">
        <f t="shared" si="104"/>
        <v>0</v>
      </c>
      <c r="AB241" s="13">
        <f t="shared" si="104"/>
        <v>60.1</v>
      </c>
      <c r="AC241" s="13">
        <f t="shared" si="104"/>
        <v>0</v>
      </c>
      <c r="AD241" s="13">
        <f t="shared" si="104"/>
        <v>60.8</v>
      </c>
      <c r="AE241" s="13">
        <f t="shared" si="104"/>
        <v>0</v>
      </c>
      <c r="AF241" s="39"/>
      <c r="AG241" s="15"/>
    </row>
    <row r="242" spans="1:33" ht="18.75" x14ac:dyDescent="0.3">
      <c r="A242" s="17" t="s">
        <v>27</v>
      </c>
      <c r="B242" s="13">
        <f t="shared" ref="B242:E242" si="105">B231+B201+B183+B165+B172</f>
        <v>46112.999999999993</v>
      </c>
      <c r="C242" s="13">
        <f t="shared" si="105"/>
        <v>15556.100000000002</v>
      </c>
      <c r="D242" s="13">
        <f t="shared" si="105"/>
        <v>8597.33</v>
      </c>
      <c r="E242" s="13">
        <f t="shared" si="105"/>
        <v>8600.19</v>
      </c>
      <c r="F242" s="24">
        <f>E242/B242*100</f>
        <v>18.65025047166743</v>
      </c>
      <c r="G242" s="24">
        <f>E242/C242*100</f>
        <v>55.285000739259836</v>
      </c>
      <c r="H242" s="13">
        <f>H231+H201+H183+H165+H172</f>
        <v>6421.4</v>
      </c>
      <c r="I242" s="13">
        <f t="shared" ref="I242:AE242" si="106">I231+I201+I183+I165+I172</f>
        <v>1349.7</v>
      </c>
      <c r="J242" s="13">
        <f t="shared" si="106"/>
        <v>5044.7000000000007</v>
      </c>
      <c r="K242" s="13">
        <f t="shared" si="106"/>
        <v>4059.8600000000006</v>
      </c>
      <c r="L242" s="13">
        <f t="shared" si="106"/>
        <v>3415.6</v>
      </c>
      <c r="M242" s="13">
        <f t="shared" si="106"/>
        <v>3086.9300000000003</v>
      </c>
      <c r="N242" s="13">
        <f t="shared" si="106"/>
        <v>3621.7999999999997</v>
      </c>
      <c r="O242" s="13">
        <f t="shared" si="106"/>
        <v>103.69999999999999</v>
      </c>
      <c r="P242" s="13">
        <f t="shared" si="106"/>
        <v>3865.7</v>
      </c>
      <c r="Q242" s="13">
        <f t="shared" si="106"/>
        <v>0</v>
      </c>
      <c r="R242" s="13">
        <f t="shared" si="106"/>
        <v>3387.5</v>
      </c>
      <c r="S242" s="13">
        <f t="shared" si="106"/>
        <v>3164.3</v>
      </c>
      <c r="T242" s="13">
        <f t="shared" si="106"/>
        <v>4369.6000000000004</v>
      </c>
      <c r="U242" s="13">
        <f t="shared" si="106"/>
        <v>0</v>
      </c>
      <c r="V242" s="13">
        <f t="shared" si="106"/>
        <v>2573.1</v>
      </c>
      <c r="W242" s="13">
        <f t="shared" si="106"/>
        <v>0</v>
      </c>
      <c r="X242" s="13">
        <f t="shared" si="106"/>
        <v>2624.8</v>
      </c>
      <c r="Y242" s="13">
        <f t="shared" si="106"/>
        <v>0</v>
      </c>
      <c r="Z242" s="13">
        <f t="shared" si="106"/>
        <v>3548.3</v>
      </c>
      <c r="AA242" s="13">
        <f t="shared" si="106"/>
        <v>0</v>
      </c>
      <c r="AB242" s="13">
        <f t="shared" si="106"/>
        <v>2882.3</v>
      </c>
      <c r="AC242" s="13">
        <f t="shared" si="106"/>
        <v>0</v>
      </c>
      <c r="AD242" s="13">
        <f t="shared" si="106"/>
        <v>4358.2</v>
      </c>
      <c r="AE242" s="13">
        <f t="shared" si="106"/>
        <v>0</v>
      </c>
      <c r="AF242" s="39"/>
      <c r="AG242" s="15"/>
    </row>
    <row r="243" spans="1:33" ht="18.75" x14ac:dyDescent="0.3">
      <c r="A243" s="17" t="s">
        <v>28</v>
      </c>
      <c r="B243" s="13">
        <f t="shared" ref="B243:E243" si="107">B173</f>
        <v>461.6</v>
      </c>
      <c r="C243" s="13">
        <f t="shared" si="107"/>
        <v>40</v>
      </c>
      <c r="D243" s="13">
        <f t="shared" si="107"/>
        <v>0</v>
      </c>
      <c r="E243" s="13">
        <f t="shared" si="107"/>
        <v>115.10000000000001</v>
      </c>
      <c r="F243" s="107"/>
      <c r="G243" s="107"/>
      <c r="H243" s="13">
        <f>H173</f>
        <v>40</v>
      </c>
      <c r="I243" s="13">
        <f t="shared" ref="I243:AE243" si="108">I173</f>
        <v>0</v>
      </c>
      <c r="J243" s="13">
        <f t="shared" si="108"/>
        <v>40</v>
      </c>
      <c r="K243" s="13">
        <f t="shared" si="108"/>
        <v>33.4</v>
      </c>
      <c r="L243" s="13">
        <f t="shared" si="108"/>
        <v>40</v>
      </c>
      <c r="M243" s="13">
        <f t="shared" si="108"/>
        <v>55</v>
      </c>
      <c r="N243" s="13">
        <f t="shared" si="108"/>
        <v>40</v>
      </c>
      <c r="O243" s="13">
        <f t="shared" si="108"/>
        <v>26.7</v>
      </c>
      <c r="P243" s="13">
        <f t="shared" si="108"/>
        <v>40</v>
      </c>
      <c r="Q243" s="13">
        <f t="shared" si="108"/>
        <v>0</v>
      </c>
      <c r="R243" s="13">
        <f t="shared" si="108"/>
        <v>40</v>
      </c>
      <c r="S243" s="13">
        <f t="shared" si="108"/>
        <v>0</v>
      </c>
      <c r="T243" s="13">
        <f t="shared" si="108"/>
        <v>40</v>
      </c>
      <c r="U243" s="13">
        <f t="shared" si="108"/>
        <v>0</v>
      </c>
      <c r="V243" s="13">
        <f t="shared" si="108"/>
        <v>40</v>
      </c>
      <c r="W243" s="13">
        <f t="shared" si="108"/>
        <v>0</v>
      </c>
      <c r="X243" s="13">
        <f t="shared" si="108"/>
        <v>40</v>
      </c>
      <c r="Y243" s="13">
        <f t="shared" si="108"/>
        <v>0</v>
      </c>
      <c r="Z243" s="13">
        <f t="shared" si="108"/>
        <v>40</v>
      </c>
      <c r="AA243" s="13">
        <f t="shared" si="108"/>
        <v>0</v>
      </c>
      <c r="AB243" s="13">
        <f t="shared" si="108"/>
        <v>40</v>
      </c>
      <c r="AC243" s="13">
        <f t="shared" si="108"/>
        <v>0</v>
      </c>
      <c r="AD243" s="13">
        <f t="shared" si="108"/>
        <v>21.6</v>
      </c>
      <c r="AE243" s="13">
        <f t="shared" si="108"/>
        <v>0</v>
      </c>
      <c r="AF243" s="39"/>
      <c r="AG243" s="15"/>
    </row>
    <row r="244" spans="1:33" ht="18.75" x14ac:dyDescent="0.3">
      <c r="A244" s="17" t="s">
        <v>29</v>
      </c>
      <c r="B244" s="13">
        <f t="shared" ref="B244:E244" si="109">B233+B203+B185</f>
        <v>0</v>
      </c>
      <c r="C244" s="13">
        <f t="shared" si="109"/>
        <v>0</v>
      </c>
      <c r="D244" s="13">
        <f t="shared" si="109"/>
        <v>0</v>
      </c>
      <c r="E244" s="13">
        <f t="shared" si="109"/>
        <v>0</v>
      </c>
      <c r="F244" s="19"/>
      <c r="G244" s="19"/>
      <c r="H244" s="13">
        <f>H233+H203+H185</f>
        <v>0</v>
      </c>
      <c r="I244" s="13">
        <f t="shared" ref="I244:AE244" si="110">I233+I203+I185</f>
        <v>0</v>
      </c>
      <c r="J244" s="13">
        <f t="shared" si="110"/>
        <v>0</v>
      </c>
      <c r="K244" s="13">
        <f t="shared" si="110"/>
        <v>0</v>
      </c>
      <c r="L244" s="13">
        <f t="shared" si="110"/>
        <v>0</v>
      </c>
      <c r="M244" s="13">
        <f t="shared" si="110"/>
        <v>0</v>
      </c>
      <c r="N244" s="13">
        <f t="shared" si="110"/>
        <v>0</v>
      </c>
      <c r="O244" s="13">
        <f t="shared" si="110"/>
        <v>0</v>
      </c>
      <c r="P244" s="13">
        <f t="shared" si="110"/>
        <v>0</v>
      </c>
      <c r="Q244" s="13">
        <f t="shared" si="110"/>
        <v>0</v>
      </c>
      <c r="R244" s="13">
        <f t="shared" si="110"/>
        <v>0</v>
      </c>
      <c r="S244" s="13">
        <f t="shared" si="110"/>
        <v>0</v>
      </c>
      <c r="T244" s="13">
        <f t="shared" si="110"/>
        <v>0</v>
      </c>
      <c r="U244" s="13">
        <f t="shared" si="110"/>
        <v>0</v>
      </c>
      <c r="V244" s="13">
        <f t="shared" si="110"/>
        <v>0</v>
      </c>
      <c r="W244" s="13">
        <f t="shared" si="110"/>
        <v>0</v>
      </c>
      <c r="X244" s="13">
        <f t="shared" si="110"/>
        <v>0</v>
      </c>
      <c r="Y244" s="13">
        <f t="shared" si="110"/>
        <v>0</v>
      </c>
      <c r="Z244" s="13">
        <f t="shared" si="110"/>
        <v>0</v>
      </c>
      <c r="AA244" s="13">
        <f t="shared" si="110"/>
        <v>0</v>
      </c>
      <c r="AB244" s="13">
        <f t="shared" si="110"/>
        <v>0</v>
      </c>
      <c r="AC244" s="13">
        <f t="shared" si="110"/>
        <v>0</v>
      </c>
      <c r="AD244" s="13">
        <f t="shared" si="110"/>
        <v>0</v>
      </c>
      <c r="AE244" s="13">
        <f t="shared" si="110"/>
        <v>0</v>
      </c>
      <c r="AF244" s="39"/>
      <c r="AG244" s="15"/>
    </row>
    <row r="245" spans="1:33" ht="18.75" x14ac:dyDescent="0.3">
      <c r="A245" s="74" t="s">
        <v>61</v>
      </c>
      <c r="B245" s="75"/>
      <c r="C245" s="75"/>
      <c r="D245" s="75"/>
      <c r="E245" s="75"/>
      <c r="F245" s="76"/>
      <c r="G245" s="76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  <c r="AA245" s="75"/>
      <c r="AB245" s="75"/>
      <c r="AC245" s="75"/>
      <c r="AD245" s="75"/>
      <c r="AE245" s="75"/>
      <c r="AF245" s="39"/>
      <c r="AG245" s="15"/>
    </row>
    <row r="246" spans="1:33" ht="18.75" x14ac:dyDescent="0.3">
      <c r="A246" s="77" t="s">
        <v>54</v>
      </c>
      <c r="B246" s="75">
        <f>B247+B248+B249+B250</f>
        <v>1206.5</v>
      </c>
      <c r="C246" s="75">
        <f>C247+C248+C249+C250</f>
        <v>108.1</v>
      </c>
      <c r="D246" s="75">
        <f>D247+D248+D249+D250</f>
        <v>7</v>
      </c>
      <c r="E246" s="75">
        <f>E247+E248+E249+E250</f>
        <v>304.96000000000004</v>
      </c>
      <c r="F246" s="75">
        <f>IFERROR(E246/B246*100,0)</f>
        <v>25.276419394944057</v>
      </c>
      <c r="G246" s="75">
        <f>IFERROR(E246/C246*100,0)</f>
        <v>282.10915818686408</v>
      </c>
      <c r="H246" s="75">
        <f t="shared" ref="H246:AE246" si="111">H247+H248+H249+H250</f>
        <v>103.1</v>
      </c>
      <c r="I246" s="75">
        <f t="shared" si="111"/>
        <v>2</v>
      </c>
      <c r="J246" s="75">
        <f t="shared" si="111"/>
        <v>103.1</v>
      </c>
      <c r="K246" s="75">
        <f t="shared" si="111"/>
        <v>88.559999999999988</v>
      </c>
      <c r="L246" s="75">
        <f t="shared" si="111"/>
        <v>101.1</v>
      </c>
      <c r="M246" s="75">
        <f t="shared" si="111"/>
        <v>142.30000000000001</v>
      </c>
      <c r="N246" s="75">
        <f t="shared" si="111"/>
        <v>104.1</v>
      </c>
      <c r="O246" s="75">
        <f t="shared" si="111"/>
        <v>72.099999999999994</v>
      </c>
      <c r="P246" s="75">
        <f t="shared" si="111"/>
        <v>101.1</v>
      </c>
      <c r="Q246" s="75">
        <f t="shared" si="111"/>
        <v>0</v>
      </c>
      <c r="R246" s="75">
        <f t="shared" si="111"/>
        <v>101.1</v>
      </c>
      <c r="S246" s="75">
        <f t="shared" si="111"/>
        <v>0</v>
      </c>
      <c r="T246" s="75">
        <f t="shared" si="111"/>
        <v>101.1</v>
      </c>
      <c r="U246" s="75">
        <f t="shared" si="111"/>
        <v>0</v>
      </c>
      <c r="V246" s="75">
        <f t="shared" si="111"/>
        <v>103.1</v>
      </c>
      <c r="W246" s="75">
        <f t="shared" si="111"/>
        <v>0</v>
      </c>
      <c r="X246" s="75">
        <f t="shared" si="111"/>
        <v>101.1</v>
      </c>
      <c r="Y246" s="75">
        <f t="shared" si="111"/>
        <v>0</v>
      </c>
      <c r="Z246" s="75">
        <f t="shared" si="111"/>
        <v>101.1</v>
      </c>
      <c r="AA246" s="75">
        <f t="shared" si="111"/>
        <v>0</v>
      </c>
      <c r="AB246" s="75">
        <f t="shared" si="111"/>
        <v>103.1</v>
      </c>
      <c r="AC246" s="75">
        <f t="shared" si="111"/>
        <v>0</v>
      </c>
      <c r="AD246" s="75">
        <f t="shared" si="111"/>
        <v>83.4</v>
      </c>
      <c r="AE246" s="75">
        <f t="shared" si="111"/>
        <v>0</v>
      </c>
      <c r="AF246" s="39"/>
      <c r="AG246" s="15"/>
    </row>
    <row r="247" spans="1:33" ht="18.75" x14ac:dyDescent="0.3">
      <c r="A247" s="77" t="s">
        <v>28</v>
      </c>
      <c r="B247" s="69">
        <f t="shared" ref="B247:E247" si="112">B173</f>
        <v>461.6</v>
      </c>
      <c r="C247" s="69">
        <f t="shared" si="112"/>
        <v>40</v>
      </c>
      <c r="D247" s="69">
        <f t="shared" si="112"/>
        <v>0</v>
      </c>
      <c r="E247" s="69">
        <f t="shared" si="112"/>
        <v>115.10000000000001</v>
      </c>
      <c r="F247" s="91">
        <f>IFERROR(E247/B247*100,0)</f>
        <v>24.935008665511265</v>
      </c>
      <c r="G247" s="91">
        <f>IFERROR(E247/C247*100,0)</f>
        <v>287.75000000000006</v>
      </c>
      <c r="H247" s="69">
        <f>H173</f>
        <v>40</v>
      </c>
      <c r="I247" s="69">
        <f t="shared" ref="I247:AE247" si="113">I173</f>
        <v>0</v>
      </c>
      <c r="J247" s="69">
        <f t="shared" si="113"/>
        <v>40</v>
      </c>
      <c r="K247" s="69">
        <f t="shared" si="113"/>
        <v>33.4</v>
      </c>
      <c r="L247" s="69">
        <f t="shared" si="113"/>
        <v>40</v>
      </c>
      <c r="M247" s="69">
        <f t="shared" si="113"/>
        <v>55</v>
      </c>
      <c r="N247" s="69">
        <f t="shared" si="113"/>
        <v>40</v>
      </c>
      <c r="O247" s="69">
        <f t="shared" si="113"/>
        <v>26.7</v>
      </c>
      <c r="P247" s="69">
        <f t="shared" si="113"/>
        <v>40</v>
      </c>
      <c r="Q247" s="69">
        <f t="shared" si="113"/>
        <v>0</v>
      </c>
      <c r="R247" s="69">
        <f t="shared" si="113"/>
        <v>40</v>
      </c>
      <c r="S247" s="69">
        <f t="shared" si="113"/>
        <v>0</v>
      </c>
      <c r="T247" s="69">
        <f t="shared" si="113"/>
        <v>40</v>
      </c>
      <c r="U247" s="69">
        <f t="shared" si="113"/>
        <v>0</v>
      </c>
      <c r="V247" s="69">
        <f t="shared" si="113"/>
        <v>40</v>
      </c>
      <c r="W247" s="69">
        <f t="shared" si="113"/>
        <v>0</v>
      </c>
      <c r="X247" s="69">
        <f t="shared" si="113"/>
        <v>40</v>
      </c>
      <c r="Y247" s="69">
        <f t="shared" si="113"/>
        <v>0</v>
      </c>
      <c r="Z247" s="69">
        <f t="shared" si="113"/>
        <v>40</v>
      </c>
      <c r="AA247" s="69">
        <f t="shared" si="113"/>
        <v>0</v>
      </c>
      <c r="AB247" s="69">
        <f t="shared" si="113"/>
        <v>40</v>
      </c>
      <c r="AC247" s="69">
        <f t="shared" si="113"/>
        <v>0</v>
      </c>
      <c r="AD247" s="69">
        <f t="shared" si="113"/>
        <v>21.6</v>
      </c>
      <c r="AE247" s="69">
        <f t="shared" si="113"/>
        <v>0</v>
      </c>
      <c r="AF247" s="39"/>
      <c r="AG247" s="15"/>
    </row>
    <row r="248" spans="1:33" ht="18.75" x14ac:dyDescent="0.3">
      <c r="A248" s="77" t="s">
        <v>26</v>
      </c>
      <c r="B248" s="69">
        <f t="shared" ref="B248:E248" si="114">B171</f>
        <v>721.90000000000009</v>
      </c>
      <c r="C248" s="69">
        <f t="shared" si="114"/>
        <v>60.1</v>
      </c>
      <c r="D248" s="69">
        <f t="shared" si="114"/>
        <v>0</v>
      </c>
      <c r="E248" s="69">
        <f t="shared" si="114"/>
        <v>180</v>
      </c>
      <c r="F248" s="91">
        <f>IFERROR(E248/B248*100,0)</f>
        <v>24.934201412938076</v>
      </c>
      <c r="G248" s="91">
        <f>IFERROR(E248/C248*100,0)</f>
        <v>299.5008319467554</v>
      </c>
      <c r="H248" s="69">
        <f>H171</f>
        <v>60.1</v>
      </c>
      <c r="I248" s="69">
        <f t="shared" ref="I248:AE248" si="115">I171</f>
        <v>0</v>
      </c>
      <c r="J248" s="69">
        <f t="shared" si="115"/>
        <v>60.1</v>
      </c>
      <c r="K248" s="69">
        <f t="shared" si="115"/>
        <v>52.3</v>
      </c>
      <c r="L248" s="69">
        <f t="shared" si="115"/>
        <v>60.1</v>
      </c>
      <c r="M248" s="69">
        <f t="shared" si="115"/>
        <v>85.9</v>
      </c>
      <c r="N248" s="69">
        <f t="shared" si="115"/>
        <v>60.1</v>
      </c>
      <c r="O248" s="69">
        <f t="shared" si="115"/>
        <v>41.8</v>
      </c>
      <c r="P248" s="69">
        <f t="shared" si="115"/>
        <v>60.1</v>
      </c>
      <c r="Q248" s="69">
        <f t="shared" si="115"/>
        <v>0</v>
      </c>
      <c r="R248" s="69">
        <f t="shared" si="115"/>
        <v>60.1</v>
      </c>
      <c r="S248" s="69">
        <f t="shared" si="115"/>
        <v>0</v>
      </c>
      <c r="T248" s="69">
        <f t="shared" si="115"/>
        <v>60.1</v>
      </c>
      <c r="U248" s="69">
        <f t="shared" si="115"/>
        <v>0</v>
      </c>
      <c r="V248" s="69">
        <f t="shared" si="115"/>
        <v>60.1</v>
      </c>
      <c r="W248" s="69">
        <f t="shared" si="115"/>
        <v>0</v>
      </c>
      <c r="X248" s="69">
        <f t="shared" si="115"/>
        <v>60.1</v>
      </c>
      <c r="Y248" s="69">
        <f t="shared" si="115"/>
        <v>0</v>
      </c>
      <c r="Z248" s="69">
        <f t="shared" si="115"/>
        <v>60.1</v>
      </c>
      <c r="AA248" s="69">
        <f t="shared" si="115"/>
        <v>0</v>
      </c>
      <c r="AB248" s="69">
        <f t="shared" si="115"/>
        <v>60.1</v>
      </c>
      <c r="AC248" s="69">
        <f t="shared" si="115"/>
        <v>0</v>
      </c>
      <c r="AD248" s="69">
        <f t="shared" si="115"/>
        <v>60.8</v>
      </c>
      <c r="AE248" s="69">
        <f t="shared" si="115"/>
        <v>0</v>
      </c>
      <c r="AF248" s="39"/>
      <c r="AG248" s="15"/>
    </row>
    <row r="249" spans="1:33" ht="18.75" x14ac:dyDescent="0.3">
      <c r="A249" s="77" t="s">
        <v>27</v>
      </c>
      <c r="B249" s="69">
        <f t="shared" ref="B249:E249" si="116">B172+B165</f>
        <v>23</v>
      </c>
      <c r="C249" s="69">
        <f t="shared" si="116"/>
        <v>8</v>
      </c>
      <c r="D249" s="69">
        <f t="shared" si="116"/>
        <v>7</v>
      </c>
      <c r="E249" s="69">
        <f t="shared" si="116"/>
        <v>9.86</v>
      </c>
      <c r="F249" s="91">
        <f>IFERROR(E249/B249*100,0)</f>
        <v>42.869565217391305</v>
      </c>
      <c r="G249" s="91">
        <f>IFERROR(E249/C249*100,0)</f>
        <v>123.25</v>
      </c>
      <c r="H249" s="69">
        <f>H172+H165</f>
        <v>3</v>
      </c>
      <c r="I249" s="69">
        <f t="shared" ref="I249:AE249" si="117">I172+I165</f>
        <v>2</v>
      </c>
      <c r="J249" s="69">
        <f t="shared" si="117"/>
        <v>3</v>
      </c>
      <c r="K249" s="69">
        <f t="shared" si="117"/>
        <v>2.86</v>
      </c>
      <c r="L249" s="69">
        <f t="shared" si="117"/>
        <v>1</v>
      </c>
      <c r="M249" s="69">
        <f t="shared" si="117"/>
        <v>1.4</v>
      </c>
      <c r="N249" s="69">
        <f t="shared" si="117"/>
        <v>4</v>
      </c>
      <c r="O249" s="69">
        <f t="shared" si="117"/>
        <v>3.6</v>
      </c>
      <c r="P249" s="69">
        <f t="shared" si="117"/>
        <v>1</v>
      </c>
      <c r="Q249" s="69">
        <f t="shared" si="117"/>
        <v>0</v>
      </c>
      <c r="R249" s="69">
        <f t="shared" si="117"/>
        <v>1</v>
      </c>
      <c r="S249" s="69">
        <f t="shared" si="117"/>
        <v>0</v>
      </c>
      <c r="T249" s="69">
        <f t="shared" si="117"/>
        <v>1</v>
      </c>
      <c r="U249" s="69">
        <f t="shared" si="117"/>
        <v>0</v>
      </c>
      <c r="V249" s="69">
        <f t="shared" si="117"/>
        <v>3</v>
      </c>
      <c r="W249" s="69">
        <f t="shared" si="117"/>
        <v>0</v>
      </c>
      <c r="X249" s="69">
        <f t="shared" si="117"/>
        <v>1</v>
      </c>
      <c r="Y249" s="69">
        <f t="shared" si="117"/>
        <v>0</v>
      </c>
      <c r="Z249" s="69">
        <f t="shared" si="117"/>
        <v>1</v>
      </c>
      <c r="AA249" s="69">
        <f t="shared" si="117"/>
        <v>0</v>
      </c>
      <c r="AB249" s="69">
        <f t="shared" si="117"/>
        <v>3</v>
      </c>
      <c r="AC249" s="69">
        <f t="shared" si="117"/>
        <v>0</v>
      </c>
      <c r="AD249" s="69">
        <f t="shared" si="117"/>
        <v>1</v>
      </c>
      <c r="AE249" s="69">
        <f t="shared" si="117"/>
        <v>0</v>
      </c>
      <c r="AF249" s="39"/>
      <c r="AG249" s="15"/>
    </row>
    <row r="250" spans="1:33" ht="18.75" x14ac:dyDescent="0.3">
      <c r="A250" s="77" t="s">
        <v>55</v>
      </c>
      <c r="B250" s="69"/>
      <c r="C250" s="69"/>
      <c r="D250" s="69"/>
      <c r="E250" s="69"/>
      <c r="F250" s="91">
        <f>IFERROR(E250/B250*100,0)</f>
        <v>0</v>
      </c>
      <c r="G250" s="91">
        <f>IFERROR(E250/C250*100,0)</f>
        <v>0</v>
      </c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  <c r="AA250" s="69"/>
      <c r="AB250" s="69"/>
      <c r="AC250" s="69"/>
      <c r="AD250" s="69"/>
      <c r="AE250" s="69"/>
      <c r="AF250" s="39"/>
      <c r="AG250" s="15"/>
    </row>
    <row r="251" spans="1:33" ht="18.75" x14ac:dyDescent="0.3">
      <c r="A251" s="78" t="s">
        <v>62</v>
      </c>
      <c r="B251" s="79"/>
      <c r="C251" s="79"/>
      <c r="D251" s="79"/>
      <c r="E251" s="79"/>
      <c r="F251" s="80"/>
      <c r="G251" s="80"/>
      <c r="H251" s="79"/>
      <c r="I251" s="79"/>
      <c r="J251" s="79"/>
      <c r="K251" s="79"/>
      <c r="L251" s="79"/>
      <c r="M251" s="79"/>
      <c r="N251" s="79"/>
      <c r="O251" s="79"/>
      <c r="P251" s="79"/>
      <c r="Q251" s="79"/>
      <c r="R251" s="79"/>
      <c r="S251" s="79"/>
      <c r="T251" s="79"/>
      <c r="U251" s="79"/>
      <c r="V251" s="79"/>
      <c r="W251" s="79"/>
      <c r="X251" s="79"/>
      <c r="Y251" s="79"/>
      <c r="Z251" s="79"/>
      <c r="AA251" s="79"/>
      <c r="AB251" s="79"/>
      <c r="AC251" s="79"/>
      <c r="AD251" s="81"/>
      <c r="AE251" s="82"/>
      <c r="AF251" s="39"/>
      <c r="AG251" s="15"/>
    </row>
    <row r="252" spans="1:33" ht="18.75" x14ac:dyDescent="0.3">
      <c r="A252" s="78" t="s">
        <v>54</v>
      </c>
      <c r="B252" s="82">
        <f>B253+B254+B255+B256</f>
        <v>46089.999999999993</v>
      </c>
      <c r="C252" s="82">
        <f>C253+C254+C255+C256</f>
        <v>15548.1</v>
      </c>
      <c r="D252" s="82">
        <f>D253+D254+D255+D256</f>
        <v>8590.33</v>
      </c>
      <c r="E252" s="82">
        <f>E253+E254+E255+E256</f>
        <v>8590.33</v>
      </c>
      <c r="F252" s="82">
        <f>IFERROR(E252/B252*100,0)</f>
        <v>18.638164460837494</v>
      </c>
      <c r="G252" s="82">
        <f>IFERROR(E252/C252*100,0)</f>
        <v>55.250030550356634</v>
      </c>
      <c r="H252" s="82">
        <f t="shared" ref="H252:AE252" si="118">H253+H254+H255+H256</f>
        <v>6418.4</v>
      </c>
      <c r="I252" s="82">
        <f t="shared" si="118"/>
        <v>1347.7</v>
      </c>
      <c r="J252" s="82">
        <f t="shared" si="118"/>
        <v>5041.7</v>
      </c>
      <c r="K252" s="82">
        <f t="shared" si="118"/>
        <v>4057</v>
      </c>
      <c r="L252" s="82">
        <f t="shared" si="118"/>
        <v>3414.6</v>
      </c>
      <c r="M252" s="82">
        <f t="shared" si="118"/>
        <v>3085.53</v>
      </c>
      <c r="N252" s="82">
        <f t="shared" si="118"/>
        <v>3617.7999999999997</v>
      </c>
      <c r="O252" s="82">
        <f t="shared" si="118"/>
        <v>100.1</v>
      </c>
      <c r="P252" s="82">
        <f t="shared" si="118"/>
        <v>3864.7</v>
      </c>
      <c r="Q252" s="82">
        <f t="shared" si="118"/>
        <v>0</v>
      </c>
      <c r="R252" s="82">
        <f t="shared" si="118"/>
        <v>3386.5</v>
      </c>
      <c r="S252" s="82">
        <f t="shared" si="118"/>
        <v>3164.3</v>
      </c>
      <c r="T252" s="82">
        <f t="shared" si="118"/>
        <v>4368.6000000000004</v>
      </c>
      <c r="U252" s="82">
        <f t="shared" si="118"/>
        <v>0</v>
      </c>
      <c r="V252" s="82">
        <f t="shared" si="118"/>
        <v>2570.1</v>
      </c>
      <c r="W252" s="82">
        <f t="shared" si="118"/>
        <v>0</v>
      </c>
      <c r="X252" s="82">
        <f t="shared" si="118"/>
        <v>2623.8</v>
      </c>
      <c r="Y252" s="82">
        <f t="shared" si="118"/>
        <v>0</v>
      </c>
      <c r="Z252" s="82">
        <f t="shared" si="118"/>
        <v>3547.3</v>
      </c>
      <c r="AA252" s="82">
        <f t="shared" si="118"/>
        <v>0</v>
      </c>
      <c r="AB252" s="82">
        <f t="shared" si="118"/>
        <v>2879.3</v>
      </c>
      <c r="AC252" s="82">
        <f t="shared" si="118"/>
        <v>0</v>
      </c>
      <c r="AD252" s="82">
        <f t="shared" si="118"/>
        <v>4357.2</v>
      </c>
      <c r="AE252" s="82">
        <f t="shared" si="118"/>
        <v>0</v>
      </c>
      <c r="AF252" s="39"/>
      <c r="AG252" s="15"/>
    </row>
    <row r="253" spans="1:33" ht="18.75" x14ac:dyDescent="0.3">
      <c r="A253" s="78" t="s">
        <v>28</v>
      </c>
      <c r="B253" s="69">
        <f>SUM(B184,B202,B232)</f>
        <v>0</v>
      </c>
      <c r="C253" s="69">
        <f>SUM(C184,C202,C232)</f>
        <v>0</v>
      </c>
      <c r="D253" s="69">
        <f>SUM(D184,D202,D232)</f>
        <v>0</v>
      </c>
      <c r="E253" s="69">
        <f>SUM(E184,E202,E232)</f>
        <v>0</v>
      </c>
      <c r="F253" s="91">
        <f>IFERROR(E253/B253*100,0)</f>
        <v>0</v>
      </c>
      <c r="G253" s="91">
        <f>IFERROR(E253/C253*100,0)</f>
        <v>0</v>
      </c>
      <c r="H253" s="69">
        <f>SUM(H184,H202,H232)</f>
        <v>0</v>
      </c>
      <c r="I253" s="69">
        <f t="shared" ref="I253:AE253" si="119">SUM(I184,I202,I232)</f>
        <v>0</v>
      </c>
      <c r="J253" s="69">
        <f t="shared" si="119"/>
        <v>0</v>
      </c>
      <c r="K253" s="69">
        <f t="shared" si="119"/>
        <v>0</v>
      </c>
      <c r="L253" s="69">
        <f t="shared" si="119"/>
        <v>0</v>
      </c>
      <c r="M253" s="69">
        <f t="shared" si="119"/>
        <v>0</v>
      </c>
      <c r="N253" s="69">
        <f t="shared" si="119"/>
        <v>0</v>
      </c>
      <c r="O253" s="69">
        <f t="shared" si="119"/>
        <v>0</v>
      </c>
      <c r="P253" s="69">
        <f t="shared" si="119"/>
        <v>0</v>
      </c>
      <c r="Q253" s="69">
        <f t="shared" si="119"/>
        <v>0</v>
      </c>
      <c r="R253" s="69">
        <f t="shared" si="119"/>
        <v>0</v>
      </c>
      <c r="S253" s="69">
        <f t="shared" si="119"/>
        <v>0</v>
      </c>
      <c r="T253" s="69">
        <f t="shared" si="119"/>
        <v>0</v>
      </c>
      <c r="U253" s="69">
        <f t="shared" si="119"/>
        <v>0</v>
      </c>
      <c r="V253" s="69">
        <f t="shared" si="119"/>
        <v>0</v>
      </c>
      <c r="W253" s="69">
        <f t="shared" si="119"/>
        <v>0</v>
      </c>
      <c r="X253" s="69">
        <f t="shared" si="119"/>
        <v>0</v>
      </c>
      <c r="Y253" s="69">
        <f t="shared" si="119"/>
        <v>0</v>
      </c>
      <c r="Z253" s="69">
        <f t="shared" si="119"/>
        <v>0</v>
      </c>
      <c r="AA253" s="69">
        <f t="shared" si="119"/>
        <v>0</v>
      </c>
      <c r="AB253" s="69">
        <f t="shared" si="119"/>
        <v>0</v>
      </c>
      <c r="AC253" s="69">
        <f t="shared" si="119"/>
        <v>0</v>
      </c>
      <c r="AD253" s="69">
        <f t="shared" si="119"/>
        <v>0</v>
      </c>
      <c r="AE253" s="69">
        <f t="shared" si="119"/>
        <v>0</v>
      </c>
      <c r="AF253" s="39"/>
      <c r="AG253" s="15"/>
    </row>
    <row r="254" spans="1:33" ht="18.75" x14ac:dyDescent="0.3">
      <c r="A254" s="78" t="s">
        <v>26</v>
      </c>
      <c r="B254" s="69">
        <f t="shared" ref="B254:E255" si="120">SUM(B182,B200,B230)</f>
        <v>0</v>
      </c>
      <c r="C254" s="69">
        <f t="shared" si="120"/>
        <v>0</v>
      </c>
      <c r="D254" s="69">
        <f t="shared" si="120"/>
        <v>0</v>
      </c>
      <c r="E254" s="69">
        <f t="shared" si="120"/>
        <v>0</v>
      </c>
      <c r="F254" s="91">
        <f>IFERROR(E254/B254*100,0)</f>
        <v>0</v>
      </c>
      <c r="G254" s="91">
        <f>IFERROR(E254/C254*100,0)</f>
        <v>0</v>
      </c>
      <c r="H254" s="69">
        <f>SUM(H182,H200,H230)</f>
        <v>0</v>
      </c>
      <c r="I254" s="69">
        <f t="shared" ref="I254:AE255" si="121">SUM(I182,I200,I230)</f>
        <v>0</v>
      </c>
      <c r="J254" s="69">
        <f t="shared" si="121"/>
        <v>0</v>
      </c>
      <c r="K254" s="69">
        <f t="shared" si="121"/>
        <v>0</v>
      </c>
      <c r="L254" s="69">
        <f t="shared" si="121"/>
        <v>0</v>
      </c>
      <c r="M254" s="69">
        <f t="shared" si="121"/>
        <v>0</v>
      </c>
      <c r="N254" s="69">
        <f t="shared" si="121"/>
        <v>0</v>
      </c>
      <c r="O254" s="69">
        <f t="shared" si="121"/>
        <v>0</v>
      </c>
      <c r="P254" s="69">
        <f t="shared" si="121"/>
        <v>0</v>
      </c>
      <c r="Q254" s="69">
        <f t="shared" si="121"/>
        <v>0</v>
      </c>
      <c r="R254" s="69">
        <f t="shared" si="121"/>
        <v>0</v>
      </c>
      <c r="S254" s="69">
        <f t="shared" si="121"/>
        <v>0</v>
      </c>
      <c r="T254" s="69">
        <f t="shared" si="121"/>
        <v>0</v>
      </c>
      <c r="U254" s="69">
        <f t="shared" si="121"/>
        <v>0</v>
      </c>
      <c r="V254" s="69">
        <f t="shared" si="121"/>
        <v>0</v>
      </c>
      <c r="W254" s="69">
        <f t="shared" si="121"/>
        <v>0</v>
      </c>
      <c r="X254" s="69">
        <f t="shared" si="121"/>
        <v>0</v>
      </c>
      <c r="Y254" s="69">
        <f t="shared" si="121"/>
        <v>0</v>
      </c>
      <c r="Z254" s="69">
        <f t="shared" si="121"/>
        <v>0</v>
      </c>
      <c r="AA254" s="69">
        <f t="shared" si="121"/>
        <v>0</v>
      </c>
      <c r="AB254" s="69">
        <f t="shared" si="121"/>
        <v>0</v>
      </c>
      <c r="AC254" s="69">
        <f t="shared" si="121"/>
        <v>0</v>
      </c>
      <c r="AD254" s="69">
        <f t="shared" si="121"/>
        <v>0</v>
      </c>
      <c r="AE254" s="69">
        <f t="shared" si="121"/>
        <v>0</v>
      </c>
      <c r="AF254" s="39"/>
      <c r="AG254" s="15"/>
    </row>
    <row r="255" spans="1:33" ht="18.75" x14ac:dyDescent="0.3">
      <c r="A255" s="78" t="s">
        <v>27</v>
      </c>
      <c r="B255" s="69">
        <f t="shared" si="120"/>
        <v>46089.999999999993</v>
      </c>
      <c r="C255" s="69">
        <f t="shared" si="120"/>
        <v>15548.1</v>
      </c>
      <c r="D255" s="69">
        <f t="shared" si="120"/>
        <v>8590.33</v>
      </c>
      <c r="E255" s="69">
        <f t="shared" si="120"/>
        <v>8590.33</v>
      </c>
      <c r="F255" s="91">
        <f>IFERROR(E255/B255*100,0)</f>
        <v>18.638164460837494</v>
      </c>
      <c r="G255" s="91">
        <f>IFERROR(E255/C255*100,0)</f>
        <v>55.250030550356634</v>
      </c>
      <c r="H255" s="69">
        <f>SUM(H183,H201,H231)</f>
        <v>6418.4</v>
      </c>
      <c r="I255" s="69">
        <f t="shared" si="121"/>
        <v>1347.7</v>
      </c>
      <c r="J255" s="69">
        <f t="shared" si="121"/>
        <v>5041.7</v>
      </c>
      <c r="K255" s="69">
        <f t="shared" si="121"/>
        <v>4057</v>
      </c>
      <c r="L255" s="69">
        <f t="shared" si="121"/>
        <v>3414.6</v>
      </c>
      <c r="M255" s="69">
        <f t="shared" si="121"/>
        <v>3085.53</v>
      </c>
      <c r="N255" s="69">
        <f t="shared" si="121"/>
        <v>3617.7999999999997</v>
      </c>
      <c r="O255" s="69">
        <f t="shared" si="121"/>
        <v>100.1</v>
      </c>
      <c r="P255" s="69">
        <f t="shared" si="121"/>
        <v>3864.7</v>
      </c>
      <c r="Q255" s="69">
        <f t="shared" si="121"/>
        <v>0</v>
      </c>
      <c r="R255" s="69">
        <f t="shared" si="121"/>
        <v>3386.5</v>
      </c>
      <c r="S255" s="69">
        <f t="shared" si="121"/>
        <v>3164.3</v>
      </c>
      <c r="T255" s="69">
        <f t="shared" si="121"/>
        <v>4368.6000000000004</v>
      </c>
      <c r="U255" s="69">
        <f t="shared" si="121"/>
        <v>0</v>
      </c>
      <c r="V255" s="69">
        <f t="shared" si="121"/>
        <v>2570.1</v>
      </c>
      <c r="W255" s="69">
        <f t="shared" si="121"/>
        <v>0</v>
      </c>
      <c r="X255" s="69">
        <f t="shared" si="121"/>
        <v>2623.8</v>
      </c>
      <c r="Y255" s="69">
        <f t="shared" si="121"/>
        <v>0</v>
      </c>
      <c r="Z255" s="69">
        <f t="shared" si="121"/>
        <v>3547.3</v>
      </c>
      <c r="AA255" s="69">
        <f t="shared" si="121"/>
        <v>0</v>
      </c>
      <c r="AB255" s="69">
        <f t="shared" si="121"/>
        <v>2879.3</v>
      </c>
      <c r="AC255" s="69">
        <f t="shared" si="121"/>
        <v>0</v>
      </c>
      <c r="AD255" s="69">
        <f t="shared" si="121"/>
        <v>4357.2</v>
      </c>
      <c r="AE255" s="69">
        <f t="shared" si="121"/>
        <v>0</v>
      </c>
      <c r="AF255" s="39"/>
      <c r="AG255" s="15"/>
    </row>
    <row r="256" spans="1:33" ht="18.75" x14ac:dyDescent="0.3">
      <c r="A256" s="78" t="s">
        <v>55</v>
      </c>
      <c r="B256" s="69">
        <f>SUM(B185,B203,B233)</f>
        <v>0</v>
      </c>
      <c r="C256" s="69">
        <f>SUM(C185,C203,C233)</f>
        <v>0</v>
      </c>
      <c r="D256" s="69">
        <f>SUM(D185,D203,D233)</f>
        <v>0</v>
      </c>
      <c r="E256" s="69">
        <f>SUM(E185,E203,E233)</f>
        <v>0</v>
      </c>
      <c r="F256" s="91">
        <f>IFERROR(E256/B256*100,0)</f>
        <v>0</v>
      </c>
      <c r="G256" s="91">
        <f>IFERROR(E256/C256*100,0)</f>
        <v>0</v>
      </c>
      <c r="H256" s="69">
        <f>SUM(H185,H203,H233)</f>
        <v>0</v>
      </c>
      <c r="I256" s="69">
        <f t="shared" ref="I256:AE256" si="122">SUM(I185,I203,I233)</f>
        <v>0</v>
      </c>
      <c r="J256" s="69">
        <f t="shared" si="122"/>
        <v>0</v>
      </c>
      <c r="K256" s="69">
        <f t="shared" si="122"/>
        <v>0</v>
      </c>
      <c r="L256" s="69">
        <f t="shared" si="122"/>
        <v>0</v>
      </c>
      <c r="M256" s="69">
        <f t="shared" si="122"/>
        <v>0</v>
      </c>
      <c r="N256" s="69">
        <f t="shared" si="122"/>
        <v>0</v>
      </c>
      <c r="O256" s="69">
        <f t="shared" si="122"/>
        <v>0</v>
      </c>
      <c r="P256" s="69">
        <f t="shared" si="122"/>
        <v>0</v>
      </c>
      <c r="Q256" s="69">
        <f t="shared" si="122"/>
        <v>0</v>
      </c>
      <c r="R256" s="69">
        <f t="shared" si="122"/>
        <v>0</v>
      </c>
      <c r="S256" s="69">
        <f t="shared" si="122"/>
        <v>0</v>
      </c>
      <c r="T256" s="69">
        <f t="shared" si="122"/>
        <v>0</v>
      </c>
      <c r="U256" s="69">
        <f t="shared" si="122"/>
        <v>0</v>
      </c>
      <c r="V256" s="69">
        <f t="shared" si="122"/>
        <v>0</v>
      </c>
      <c r="W256" s="69">
        <f t="shared" si="122"/>
        <v>0</v>
      </c>
      <c r="X256" s="69">
        <f t="shared" si="122"/>
        <v>0</v>
      </c>
      <c r="Y256" s="69">
        <f t="shared" si="122"/>
        <v>0</v>
      </c>
      <c r="Z256" s="69">
        <f t="shared" si="122"/>
        <v>0</v>
      </c>
      <c r="AA256" s="69">
        <f t="shared" si="122"/>
        <v>0</v>
      </c>
      <c r="AB256" s="69">
        <f t="shared" si="122"/>
        <v>0</v>
      </c>
      <c r="AC256" s="69">
        <f t="shared" si="122"/>
        <v>0</v>
      </c>
      <c r="AD256" s="69">
        <f t="shared" si="122"/>
        <v>0</v>
      </c>
      <c r="AE256" s="69">
        <f t="shared" si="122"/>
        <v>0</v>
      </c>
      <c r="AF256" s="39"/>
      <c r="AG256" s="15"/>
    </row>
    <row r="257" spans="1:33" ht="20.25" x14ac:dyDescent="0.25">
      <c r="A257" s="111" t="s">
        <v>37</v>
      </c>
      <c r="B257" s="112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112"/>
      <c r="U257" s="112"/>
      <c r="V257" s="112"/>
      <c r="W257" s="112"/>
      <c r="X257" s="112"/>
      <c r="Y257" s="112"/>
      <c r="Z257" s="112"/>
      <c r="AA257" s="112"/>
      <c r="AB257" s="112"/>
      <c r="AC257" s="112"/>
      <c r="AD257" s="113"/>
      <c r="AE257" s="13"/>
      <c r="AF257" s="32"/>
      <c r="AG257" s="15"/>
    </row>
    <row r="258" spans="1:33" ht="20.25" x14ac:dyDescent="0.25">
      <c r="A258" s="58" t="s">
        <v>50</v>
      </c>
      <c r="B258" s="75"/>
      <c r="C258" s="75"/>
      <c r="D258" s="75"/>
      <c r="E258" s="75"/>
      <c r="F258" s="76"/>
      <c r="G258" s="76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  <c r="AA258" s="75"/>
      <c r="AB258" s="75"/>
      <c r="AC258" s="75"/>
      <c r="AD258" s="75"/>
      <c r="AE258" s="75"/>
      <c r="AF258" s="39"/>
      <c r="AG258" s="15"/>
    </row>
    <row r="259" spans="1:33" ht="20.25" x14ac:dyDescent="0.25">
      <c r="A259" s="111" t="s">
        <v>102</v>
      </c>
      <c r="B259" s="112" t="s">
        <v>38</v>
      </c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112"/>
      <c r="U259" s="112"/>
      <c r="V259" s="112"/>
      <c r="W259" s="112"/>
      <c r="X259" s="112"/>
      <c r="Y259" s="112"/>
      <c r="Z259" s="112"/>
      <c r="AA259" s="112"/>
      <c r="AB259" s="112"/>
      <c r="AC259" s="112"/>
      <c r="AD259" s="112"/>
      <c r="AE259" s="13"/>
      <c r="AF259" s="32"/>
      <c r="AG259" s="15"/>
    </row>
    <row r="260" spans="1:33" ht="18.75" x14ac:dyDescent="0.3">
      <c r="A260" s="17" t="s">
        <v>25</v>
      </c>
      <c r="B260" s="13">
        <f>H260+J260+L260+N260+P260+R260+T260+V260+X260+Z260+AB260+AD260</f>
        <v>838919.10000000009</v>
      </c>
      <c r="C260" s="13">
        <f>C261+C262+C264+C265</f>
        <v>91084.7</v>
      </c>
      <c r="D260" s="13">
        <f>D261+D262+D264+D265</f>
        <v>0</v>
      </c>
      <c r="E260" s="13">
        <f>E261+E262+E264+E265</f>
        <v>0</v>
      </c>
      <c r="F260" s="92">
        <f t="shared" ref="F260:F265" si="123">IFERROR(E260/B260*100,0)</f>
        <v>0</v>
      </c>
      <c r="G260" s="92">
        <f t="shared" ref="G260:G265" si="124">IFERROR(E260/C260*100,0)</f>
        <v>0</v>
      </c>
      <c r="H260" s="13">
        <f t="shared" ref="H260:AE260" si="125">H261+H262+H264+H265</f>
        <v>0</v>
      </c>
      <c r="I260" s="13">
        <f t="shared" si="125"/>
        <v>0</v>
      </c>
      <c r="J260" s="13">
        <f t="shared" si="125"/>
        <v>0</v>
      </c>
      <c r="K260" s="13">
        <f t="shared" si="125"/>
        <v>0</v>
      </c>
      <c r="L260" s="13">
        <f t="shared" si="125"/>
        <v>0</v>
      </c>
      <c r="M260" s="13">
        <f t="shared" si="125"/>
        <v>0</v>
      </c>
      <c r="N260" s="13">
        <f t="shared" si="125"/>
        <v>0</v>
      </c>
      <c r="O260" s="13">
        <f t="shared" si="125"/>
        <v>0</v>
      </c>
      <c r="P260" s="13">
        <f t="shared" si="125"/>
        <v>25239.199999999997</v>
      </c>
      <c r="Q260" s="13">
        <f t="shared" si="125"/>
        <v>0</v>
      </c>
      <c r="R260" s="13">
        <f t="shared" si="125"/>
        <v>35464.400000000001</v>
      </c>
      <c r="S260" s="13">
        <f t="shared" si="125"/>
        <v>0</v>
      </c>
      <c r="T260" s="13">
        <f t="shared" si="125"/>
        <v>31524</v>
      </c>
      <c r="U260" s="13">
        <f t="shared" si="125"/>
        <v>0</v>
      </c>
      <c r="V260" s="13">
        <f t="shared" si="125"/>
        <v>39405</v>
      </c>
      <c r="W260" s="13">
        <f t="shared" si="125"/>
        <v>0</v>
      </c>
      <c r="X260" s="13">
        <f t="shared" si="125"/>
        <v>51226.5</v>
      </c>
      <c r="Y260" s="13">
        <f t="shared" si="125"/>
        <v>0</v>
      </c>
      <c r="Z260" s="13">
        <f t="shared" si="125"/>
        <v>63048.1</v>
      </c>
      <c r="AA260" s="13">
        <f t="shared" si="125"/>
        <v>0</v>
      </c>
      <c r="AB260" s="13">
        <f t="shared" si="125"/>
        <v>66988.5</v>
      </c>
      <c r="AC260" s="13">
        <f t="shared" si="125"/>
        <v>0</v>
      </c>
      <c r="AD260" s="13">
        <f t="shared" si="125"/>
        <v>526023.4</v>
      </c>
      <c r="AE260" s="13">
        <f t="shared" si="125"/>
        <v>0</v>
      </c>
      <c r="AF260" s="108" t="s">
        <v>117</v>
      </c>
      <c r="AG260" s="15"/>
    </row>
    <row r="261" spans="1:33" ht="18.75" x14ac:dyDescent="0.3">
      <c r="A261" s="20" t="s">
        <v>26</v>
      </c>
      <c r="B261" s="21">
        <f t="shared" ref="B261:E265" si="126">B268</f>
        <v>597596.10000000009</v>
      </c>
      <c r="C261" s="21">
        <f t="shared" si="126"/>
        <v>58516.4</v>
      </c>
      <c r="D261" s="21">
        <f t="shared" si="126"/>
        <v>0</v>
      </c>
      <c r="E261" s="21">
        <f t="shared" si="126"/>
        <v>0</v>
      </c>
      <c r="F261" s="91">
        <f t="shared" si="123"/>
        <v>0</v>
      </c>
      <c r="G261" s="91">
        <f t="shared" si="124"/>
        <v>0</v>
      </c>
      <c r="H261" s="21">
        <f>H268</f>
        <v>0</v>
      </c>
      <c r="I261" s="21">
        <f t="shared" ref="I261:AE265" si="127">I268</f>
        <v>0</v>
      </c>
      <c r="J261" s="21">
        <f t="shared" si="127"/>
        <v>0</v>
      </c>
      <c r="K261" s="21">
        <f t="shared" si="127"/>
        <v>0</v>
      </c>
      <c r="L261" s="21">
        <f t="shared" si="127"/>
        <v>0</v>
      </c>
      <c r="M261" s="21">
        <f t="shared" si="127"/>
        <v>0</v>
      </c>
      <c r="N261" s="21">
        <f t="shared" si="127"/>
        <v>0</v>
      </c>
      <c r="O261" s="21">
        <f t="shared" si="127"/>
        <v>0</v>
      </c>
      <c r="P261" s="21">
        <f t="shared" si="127"/>
        <v>12493.4</v>
      </c>
      <c r="Q261" s="21">
        <f t="shared" si="127"/>
        <v>0</v>
      </c>
      <c r="R261" s="21">
        <f t="shared" si="127"/>
        <v>17554.900000000001</v>
      </c>
      <c r="S261" s="21">
        <f t="shared" si="127"/>
        <v>0</v>
      </c>
      <c r="T261" s="21">
        <f t="shared" si="127"/>
        <v>15604.4</v>
      </c>
      <c r="U261" s="21">
        <f t="shared" si="127"/>
        <v>0</v>
      </c>
      <c r="V261" s="21">
        <f t="shared" si="127"/>
        <v>19505.5</v>
      </c>
      <c r="W261" s="21">
        <f t="shared" si="127"/>
        <v>0</v>
      </c>
      <c r="X261" s="21">
        <f t="shared" si="127"/>
        <v>25357.1</v>
      </c>
      <c r="Y261" s="21">
        <f t="shared" si="127"/>
        <v>0</v>
      </c>
      <c r="Z261" s="21">
        <f t="shared" si="127"/>
        <v>31208.799999999999</v>
      </c>
      <c r="AA261" s="21">
        <f t="shared" si="127"/>
        <v>0</v>
      </c>
      <c r="AB261" s="21">
        <f t="shared" si="127"/>
        <v>33159.300000000003</v>
      </c>
      <c r="AC261" s="21">
        <f t="shared" si="127"/>
        <v>0</v>
      </c>
      <c r="AD261" s="21">
        <f t="shared" si="127"/>
        <v>442712.7</v>
      </c>
      <c r="AE261" s="21">
        <f t="shared" si="127"/>
        <v>0</v>
      </c>
      <c r="AF261" s="109"/>
      <c r="AG261" s="15"/>
    </row>
    <row r="262" spans="1:33" ht="18.75" x14ac:dyDescent="0.3">
      <c r="A262" s="20" t="s">
        <v>27</v>
      </c>
      <c r="B262" s="21">
        <f t="shared" si="126"/>
        <v>83899.4</v>
      </c>
      <c r="C262" s="21">
        <f t="shared" si="126"/>
        <v>11821.5</v>
      </c>
      <c r="D262" s="21">
        <f t="shared" si="126"/>
        <v>0</v>
      </c>
      <c r="E262" s="21">
        <f t="shared" si="126"/>
        <v>0</v>
      </c>
      <c r="F262" s="91">
        <f t="shared" si="123"/>
        <v>0</v>
      </c>
      <c r="G262" s="91">
        <f t="shared" si="124"/>
        <v>0</v>
      </c>
      <c r="H262" s="21">
        <f>H269</f>
        <v>0</v>
      </c>
      <c r="I262" s="21">
        <f t="shared" si="127"/>
        <v>0</v>
      </c>
      <c r="J262" s="21">
        <f t="shared" si="127"/>
        <v>0</v>
      </c>
      <c r="K262" s="21">
        <f t="shared" si="127"/>
        <v>0</v>
      </c>
      <c r="L262" s="21">
        <f t="shared" si="127"/>
        <v>0</v>
      </c>
      <c r="M262" s="21">
        <f t="shared" si="127"/>
        <v>0</v>
      </c>
      <c r="N262" s="21">
        <f t="shared" si="127"/>
        <v>0</v>
      </c>
      <c r="O262" s="21">
        <f t="shared" si="127"/>
        <v>0</v>
      </c>
      <c r="P262" s="21">
        <f t="shared" si="127"/>
        <v>2523.9</v>
      </c>
      <c r="Q262" s="21">
        <f t="shared" si="127"/>
        <v>0</v>
      </c>
      <c r="R262" s="21">
        <f t="shared" si="127"/>
        <v>3546.4</v>
      </c>
      <c r="S262" s="21">
        <f t="shared" si="127"/>
        <v>0</v>
      </c>
      <c r="T262" s="21">
        <f t="shared" si="127"/>
        <v>3152.4</v>
      </c>
      <c r="U262" s="21">
        <f t="shared" si="127"/>
        <v>0</v>
      </c>
      <c r="V262" s="21">
        <f t="shared" si="127"/>
        <v>3940.5</v>
      </c>
      <c r="W262" s="21">
        <f t="shared" si="127"/>
        <v>0</v>
      </c>
      <c r="X262" s="21">
        <f t="shared" si="127"/>
        <v>5122.6000000000004</v>
      </c>
      <c r="Y262" s="21">
        <f t="shared" si="127"/>
        <v>0</v>
      </c>
      <c r="Z262" s="21">
        <f t="shared" si="127"/>
        <v>6304.8</v>
      </c>
      <c r="AA262" s="21">
        <f t="shared" si="127"/>
        <v>0</v>
      </c>
      <c r="AB262" s="21">
        <f t="shared" si="127"/>
        <v>6698.9</v>
      </c>
      <c r="AC262" s="21">
        <f t="shared" si="127"/>
        <v>0</v>
      </c>
      <c r="AD262" s="21">
        <f t="shared" si="127"/>
        <v>52609.899999999994</v>
      </c>
      <c r="AE262" s="21">
        <f t="shared" si="127"/>
        <v>0</v>
      </c>
      <c r="AF262" s="109"/>
      <c r="AG262" s="15"/>
    </row>
    <row r="263" spans="1:33" ht="37.5" x14ac:dyDescent="0.3">
      <c r="A263" s="20" t="s">
        <v>30</v>
      </c>
      <c r="B263" s="21">
        <f t="shared" si="126"/>
        <v>0</v>
      </c>
      <c r="C263" s="21">
        <f t="shared" si="126"/>
        <v>0</v>
      </c>
      <c r="D263" s="21">
        <f t="shared" si="126"/>
        <v>0</v>
      </c>
      <c r="E263" s="21">
        <f t="shared" si="126"/>
        <v>0</v>
      </c>
      <c r="F263" s="91">
        <f t="shared" si="123"/>
        <v>0</v>
      </c>
      <c r="G263" s="91">
        <f t="shared" si="124"/>
        <v>0</v>
      </c>
      <c r="H263" s="21">
        <f>H270</f>
        <v>0</v>
      </c>
      <c r="I263" s="21">
        <f t="shared" si="127"/>
        <v>0</v>
      </c>
      <c r="J263" s="21">
        <f t="shared" si="127"/>
        <v>0</v>
      </c>
      <c r="K263" s="21">
        <f t="shared" si="127"/>
        <v>0</v>
      </c>
      <c r="L263" s="21">
        <f t="shared" si="127"/>
        <v>0</v>
      </c>
      <c r="M263" s="21">
        <f t="shared" si="127"/>
        <v>0</v>
      </c>
      <c r="N263" s="21">
        <f t="shared" si="127"/>
        <v>0</v>
      </c>
      <c r="O263" s="21">
        <f t="shared" si="127"/>
        <v>0</v>
      </c>
      <c r="P263" s="21">
        <f t="shared" si="127"/>
        <v>0</v>
      </c>
      <c r="Q263" s="21">
        <f t="shared" si="127"/>
        <v>0</v>
      </c>
      <c r="R263" s="21">
        <f t="shared" si="127"/>
        <v>0</v>
      </c>
      <c r="S263" s="21">
        <f t="shared" si="127"/>
        <v>0</v>
      </c>
      <c r="T263" s="21">
        <f t="shared" si="127"/>
        <v>0</v>
      </c>
      <c r="U263" s="21">
        <f t="shared" si="127"/>
        <v>0</v>
      </c>
      <c r="V263" s="21">
        <f t="shared" si="127"/>
        <v>0</v>
      </c>
      <c r="W263" s="21">
        <f t="shared" si="127"/>
        <v>0</v>
      </c>
      <c r="X263" s="21">
        <f t="shared" si="127"/>
        <v>0</v>
      </c>
      <c r="Y263" s="21">
        <f t="shared" si="127"/>
        <v>0</v>
      </c>
      <c r="Z263" s="21">
        <f t="shared" si="127"/>
        <v>0</v>
      </c>
      <c r="AA263" s="21">
        <f t="shared" si="127"/>
        <v>0</v>
      </c>
      <c r="AB263" s="21">
        <f t="shared" si="127"/>
        <v>0</v>
      </c>
      <c r="AC263" s="21">
        <f t="shared" si="127"/>
        <v>0</v>
      </c>
      <c r="AD263" s="21">
        <f t="shared" si="127"/>
        <v>0</v>
      </c>
      <c r="AE263" s="21">
        <f t="shared" si="127"/>
        <v>0</v>
      </c>
      <c r="AF263" s="109"/>
      <c r="AG263" s="15"/>
    </row>
    <row r="264" spans="1:33" ht="18.75" x14ac:dyDescent="0.3">
      <c r="A264" s="20" t="s">
        <v>28</v>
      </c>
      <c r="B264" s="13">
        <f t="shared" si="126"/>
        <v>157423.6</v>
      </c>
      <c r="C264" s="13">
        <f t="shared" si="126"/>
        <v>20746.8</v>
      </c>
      <c r="D264" s="13">
        <f t="shared" si="126"/>
        <v>0</v>
      </c>
      <c r="E264" s="13">
        <f t="shared" si="126"/>
        <v>0</v>
      </c>
      <c r="F264" s="92">
        <f t="shared" si="123"/>
        <v>0</v>
      </c>
      <c r="G264" s="92">
        <f t="shared" si="124"/>
        <v>0</v>
      </c>
      <c r="H264" s="13">
        <f>H271</f>
        <v>0</v>
      </c>
      <c r="I264" s="13">
        <f t="shared" si="127"/>
        <v>0</v>
      </c>
      <c r="J264" s="13">
        <f t="shared" si="127"/>
        <v>0</v>
      </c>
      <c r="K264" s="13">
        <f t="shared" si="127"/>
        <v>0</v>
      </c>
      <c r="L264" s="13">
        <f t="shared" si="127"/>
        <v>0</v>
      </c>
      <c r="M264" s="13">
        <f t="shared" si="127"/>
        <v>0</v>
      </c>
      <c r="N264" s="13">
        <f t="shared" si="127"/>
        <v>0</v>
      </c>
      <c r="O264" s="13">
        <f t="shared" si="127"/>
        <v>0</v>
      </c>
      <c r="P264" s="13">
        <f t="shared" si="127"/>
        <v>10221.9</v>
      </c>
      <c r="Q264" s="13">
        <f t="shared" si="127"/>
        <v>0</v>
      </c>
      <c r="R264" s="13">
        <f t="shared" si="127"/>
        <v>14363.1</v>
      </c>
      <c r="S264" s="13">
        <f t="shared" si="127"/>
        <v>0</v>
      </c>
      <c r="T264" s="13">
        <f t="shared" si="127"/>
        <v>12767.2</v>
      </c>
      <c r="U264" s="13">
        <f t="shared" si="127"/>
        <v>0</v>
      </c>
      <c r="V264" s="13">
        <f t="shared" si="127"/>
        <v>15959</v>
      </c>
      <c r="W264" s="13">
        <f t="shared" si="127"/>
        <v>0</v>
      </c>
      <c r="X264" s="13">
        <f t="shared" si="127"/>
        <v>20746.8</v>
      </c>
      <c r="Y264" s="13">
        <f t="shared" si="127"/>
        <v>0</v>
      </c>
      <c r="Z264" s="13">
        <f t="shared" si="127"/>
        <v>25534.5</v>
      </c>
      <c r="AA264" s="13">
        <f t="shared" si="127"/>
        <v>0</v>
      </c>
      <c r="AB264" s="13">
        <f t="shared" si="127"/>
        <v>27130.3</v>
      </c>
      <c r="AC264" s="13">
        <f t="shared" si="127"/>
        <v>0</v>
      </c>
      <c r="AD264" s="13">
        <f t="shared" si="127"/>
        <v>30700.799999999999</v>
      </c>
      <c r="AE264" s="13">
        <f t="shared" si="127"/>
        <v>0</v>
      </c>
      <c r="AF264" s="109"/>
      <c r="AG264" s="15"/>
    </row>
    <row r="265" spans="1:33" ht="18.75" x14ac:dyDescent="0.3">
      <c r="A265" s="20" t="s">
        <v>29</v>
      </c>
      <c r="B265" s="21">
        <f t="shared" si="126"/>
        <v>0</v>
      </c>
      <c r="C265" s="21">
        <f t="shared" si="126"/>
        <v>0</v>
      </c>
      <c r="D265" s="21">
        <f t="shared" si="126"/>
        <v>0</v>
      </c>
      <c r="E265" s="21">
        <f t="shared" si="126"/>
        <v>0</v>
      </c>
      <c r="F265" s="91">
        <f t="shared" si="123"/>
        <v>0</v>
      </c>
      <c r="G265" s="91">
        <f t="shared" si="124"/>
        <v>0</v>
      </c>
      <c r="H265" s="21">
        <f>H272</f>
        <v>0</v>
      </c>
      <c r="I265" s="21">
        <f t="shared" si="127"/>
        <v>0</v>
      </c>
      <c r="J265" s="21">
        <f t="shared" si="127"/>
        <v>0</v>
      </c>
      <c r="K265" s="21">
        <f t="shared" si="127"/>
        <v>0</v>
      </c>
      <c r="L265" s="21">
        <f t="shared" si="127"/>
        <v>0</v>
      </c>
      <c r="M265" s="21">
        <f t="shared" si="127"/>
        <v>0</v>
      </c>
      <c r="N265" s="21">
        <f t="shared" si="127"/>
        <v>0</v>
      </c>
      <c r="O265" s="21">
        <f t="shared" si="127"/>
        <v>0</v>
      </c>
      <c r="P265" s="21">
        <f t="shared" si="127"/>
        <v>0</v>
      </c>
      <c r="Q265" s="21">
        <f t="shared" si="127"/>
        <v>0</v>
      </c>
      <c r="R265" s="21">
        <f t="shared" si="127"/>
        <v>0</v>
      </c>
      <c r="S265" s="21">
        <f t="shared" si="127"/>
        <v>0</v>
      </c>
      <c r="T265" s="21">
        <f t="shared" si="127"/>
        <v>0</v>
      </c>
      <c r="U265" s="21">
        <f t="shared" si="127"/>
        <v>0</v>
      </c>
      <c r="V265" s="21">
        <f t="shared" si="127"/>
        <v>0</v>
      </c>
      <c r="W265" s="21">
        <f t="shared" si="127"/>
        <v>0</v>
      </c>
      <c r="X265" s="21">
        <f t="shared" si="127"/>
        <v>0</v>
      </c>
      <c r="Y265" s="21">
        <f t="shared" si="127"/>
        <v>0</v>
      </c>
      <c r="Z265" s="21">
        <f t="shared" si="127"/>
        <v>0</v>
      </c>
      <c r="AA265" s="21">
        <f t="shared" si="127"/>
        <v>0</v>
      </c>
      <c r="AB265" s="21">
        <f t="shared" si="127"/>
        <v>0</v>
      </c>
      <c r="AC265" s="21">
        <f t="shared" si="127"/>
        <v>0</v>
      </c>
      <c r="AD265" s="21">
        <f t="shared" si="127"/>
        <v>0</v>
      </c>
      <c r="AE265" s="21">
        <f t="shared" si="127"/>
        <v>0</v>
      </c>
      <c r="AF265" s="109"/>
      <c r="AG265" s="15"/>
    </row>
    <row r="266" spans="1:33" ht="18.75" x14ac:dyDescent="0.25">
      <c r="A266" s="114" t="s">
        <v>103</v>
      </c>
      <c r="B266" s="115"/>
      <c r="C266" s="115"/>
      <c r="D266" s="115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  <c r="U266" s="115"/>
      <c r="V266" s="115"/>
      <c r="W266" s="115"/>
      <c r="X266" s="115"/>
      <c r="Y266" s="115"/>
      <c r="Z266" s="115"/>
      <c r="AA266" s="115"/>
      <c r="AB266" s="115"/>
      <c r="AC266" s="115"/>
      <c r="AD266" s="115"/>
      <c r="AE266" s="116"/>
      <c r="AF266" s="109"/>
      <c r="AG266" s="15"/>
    </row>
    <row r="267" spans="1:33" ht="18.75" x14ac:dyDescent="0.3">
      <c r="A267" s="17" t="s">
        <v>25</v>
      </c>
      <c r="B267" s="13">
        <f>B268+B269+B271+B272</f>
        <v>838919.10000000009</v>
      </c>
      <c r="C267" s="13">
        <f>C268+C269+C271+C272</f>
        <v>91084.7</v>
      </c>
      <c r="D267" s="13">
        <f>D268+D269+D271+D272</f>
        <v>0</v>
      </c>
      <c r="E267" s="13">
        <f>E268+E269+E271+E272</f>
        <v>0</v>
      </c>
      <c r="F267" s="92">
        <f>IFERROR(E267/B267*100,0)</f>
        <v>0</v>
      </c>
      <c r="G267" s="92">
        <f>IFERROR(E267/C267*100,0)</f>
        <v>0</v>
      </c>
      <c r="H267" s="13">
        <f t="shared" ref="H267:AE267" si="128">H268+H269+H271+H272</f>
        <v>0</v>
      </c>
      <c r="I267" s="13">
        <f t="shared" si="128"/>
        <v>0</v>
      </c>
      <c r="J267" s="13">
        <f t="shared" si="128"/>
        <v>0</v>
      </c>
      <c r="K267" s="13">
        <f t="shared" si="128"/>
        <v>0</v>
      </c>
      <c r="L267" s="13">
        <f t="shared" si="128"/>
        <v>0</v>
      </c>
      <c r="M267" s="13">
        <f t="shared" si="128"/>
        <v>0</v>
      </c>
      <c r="N267" s="13">
        <f t="shared" si="128"/>
        <v>0</v>
      </c>
      <c r="O267" s="13">
        <f t="shared" si="128"/>
        <v>0</v>
      </c>
      <c r="P267" s="13">
        <f t="shared" si="128"/>
        <v>25239.199999999997</v>
      </c>
      <c r="Q267" s="13">
        <f t="shared" si="128"/>
        <v>0</v>
      </c>
      <c r="R267" s="13">
        <f t="shared" si="128"/>
        <v>35464.400000000001</v>
      </c>
      <c r="S267" s="13">
        <f t="shared" si="128"/>
        <v>0</v>
      </c>
      <c r="T267" s="13">
        <f t="shared" si="128"/>
        <v>31524</v>
      </c>
      <c r="U267" s="13">
        <f t="shared" si="128"/>
        <v>0</v>
      </c>
      <c r="V267" s="13">
        <f t="shared" si="128"/>
        <v>39405</v>
      </c>
      <c r="W267" s="13">
        <f t="shared" si="128"/>
        <v>0</v>
      </c>
      <c r="X267" s="13">
        <f t="shared" si="128"/>
        <v>51226.5</v>
      </c>
      <c r="Y267" s="13">
        <f t="shared" si="128"/>
        <v>0</v>
      </c>
      <c r="Z267" s="13">
        <f t="shared" si="128"/>
        <v>63048.1</v>
      </c>
      <c r="AA267" s="13">
        <f t="shared" si="128"/>
        <v>0</v>
      </c>
      <c r="AB267" s="13">
        <f t="shared" si="128"/>
        <v>66988.5</v>
      </c>
      <c r="AC267" s="13">
        <f t="shared" si="128"/>
        <v>0</v>
      </c>
      <c r="AD267" s="13">
        <f t="shared" si="128"/>
        <v>526023.4</v>
      </c>
      <c r="AE267" s="13">
        <f t="shared" si="128"/>
        <v>0</v>
      </c>
      <c r="AF267" s="109"/>
      <c r="AG267" s="15"/>
    </row>
    <row r="268" spans="1:33" ht="18.75" x14ac:dyDescent="0.3">
      <c r="A268" s="20" t="s">
        <v>26</v>
      </c>
      <c r="B268" s="21">
        <f>H268+J268+L268+N268+P268+R268+T268+V268+X268+Z268+AB268+AD268</f>
        <v>597596.10000000009</v>
      </c>
      <c r="C268" s="27">
        <f t="shared" ref="C268:C269" si="129">H268+X268+AB268</f>
        <v>58516.4</v>
      </c>
      <c r="D268" s="21">
        <f>E268</f>
        <v>0</v>
      </c>
      <c r="E268" s="28">
        <f>I268+K268+M268+O268+Q268+S268+U268+W268+Y268+AA268+AC268+AE268</f>
        <v>0</v>
      </c>
      <c r="F268" s="91">
        <f>IFERROR(E268/B268*100,0)</f>
        <v>0</v>
      </c>
      <c r="G268" s="91">
        <f>IFERROR(E268/C268*100,0)</f>
        <v>0</v>
      </c>
      <c r="H268" s="13"/>
      <c r="I268" s="13"/>
      <c r="J268" s="13"/>
      <c r="K268" s="13"/>
      <c r="L268" s="13"/>
      <c r="M268" s="13"/>
      <c r="N268" s="13"/>
      <c r="O268" s="13"/>
      <c r="P268" s="13">
        <v>12493.4</v>
      </c>
      <c r="Q268" s="13"/>
      <c r="R268" s="13">
        <v>17554.900000000001</v>
      </c>
      <c r="S268" s="13"/>
      <c r="T268" s="13">
        <v>15604.4</v>
      </c>
      <c r="U268" s="13"/>
      <c r="V268" s="13">
        <v>19505.5</v>
      </c>
      <c r="W268" s="13"/>
      <c r="X268" s="13">
        <v>25357.1</v>
      </c>
      <c r="Y268" s="13"/>
      <c r="Z268" s="13">
        <v>31208.799999999999</v>
      </c>
      <c r="AA268" s="13"/>
      <c r="AB268" s="13">
        <v>33159.300000000003</v>
      </c>
      <c r="AC268" s="13"/>
      <c r="AD268" s="21">
        <v>442712.7</v>
      </c>
      <c r="AE268" s="13"/>
      <c r="AF268" s="109"/>
      <c r="AG268" s="15"/>
    </row>
    <row r="269" spans="1:33" ht="18.75" x14ac:dyDescent="0.3">
      <c r="A269" s="20" t="s">
        <v>27</v>
      </c>
      <c r="B269" s="21">
        <f>H269+J269+L269+N269+P269+R269+T269+V269+X269+Z269+AB269+AD269</f>
        <v>83899.4</v>
      </c>
      <c r="C269" s="27">
        <f t="shared" si="129"/>
        <v>11821.5</v>
      </c>
      <c r="D269" s="21">
        <f>E269</f>
        <v>0</v>
      </c>
      <c r="E269" s="28">
        <f>I269+K269+M269+O269+Q269+S269+U269+W269+Y269+AA269+AC269+AE269</f>
        <v>0</v>
      </c>
      <c r="F269" s="91">
        <f>IFERROR(E269/B269*100,0)</f>
        <v>0</v>
      </c>
      <c r="G269" s="91">
        <f>IFERROR(E269/C269*100,0)</f>
        <v>0</v>
      </c>
      <c r="H269" s="21"/>
      <c r="I269" s="21"/>
      <c r="J269" s="21"/>
      <c r="K269" s="21"/>
      <c r="L269" s="21"/>
      <c r="M269" s="21"/>
      <c r="N269" s="21"/>
      <c r="O269" s="21"/>
      <c r="P269" s="21">
        <v>2523.9</v>
      </c>
      <c r="Q269" s="21"/>
      <c r="R269" s="21">
        <v>3546.4</v>
      </c>
      <c r="S269" s="21"/>
      <c r="T269" s="21">
        <v>3152.4</v>
      </c>
      <c r="U269" s="21"/>
      <c r="V269" s="21">
        <v>3940.5</v>
      </c>
      <c r="W269" s="21"/>
      <c r="X269" s="21">
        <v>5122.6000000000004</v>
      </c>
      <c r="Y269" s="21"/>
      <c r="Z269" s="21">
        <v>6304.8</v>
      </c>
      <c r="AA269" s="21"/>
      <c r="AB269" s="21">
        <v>6698.9</v>
      </c>
      <c r="AC269" s="21"/>
      <c r="AD269" s="21">
        <f>52601.7+8.2</f>
        <v>52609.899999999994</v>
      </c>
      <c r="AE269" s="21"/>
      <c r="AF269" s="109"/>
      <c r="AG269" s="15"/>
    </row>
    <row r="270" spans="1:33" ht="37.5" x14ac:dyDescent="0.3">
      <c r="A270" s="20" t="s">
        <v>30</v>
      </c>
      <c r="B270" s="26">
        <f>H270+J270+L270+N270+P270+R270+T270+V270+X270+Z270+AB270+AD270</f>
        <v>0</v>
      </c>
      <c r="C270" s="27">
        <f>H270+X270+AB270</f>
        <v>0</v>
      </c>
      <c r="D270" s="27">
        <f>E270</f>
        <v>0</v>
      </c>
      <c r="E270" s="26">
        <f>I270+K270+M270+O270+Q270+S270+U270+W270+Y270+AA270+AC270+AE270</f>
        <v>0</v>
      </c>
      <c r="F270" s="91">
        <f>IFERROR(E270/B270*100,0)</f>
        <v>0</v>
      </c>
      <c r="G270" s="91">
        <f>IFERROR(E270/C270*100,0)</f>
        <v>0</v>
      </c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109"/>
      <c r="AG270" s="15"/>
    </row>
    <row r="271" spans="1:33" ht="18.75" x14ac:dyDescent="0.3">
      <c r="A271" s="20" t="s">
        <v>28</v>
      </c>
      <c r="B271" s="26">
        <f t="shared" ref="B271:B272" si="130">H271+J271+L271+N271+P271+R271+T271+V271+X271+Z271+AB271+AD271</f>
        <v>157423.6</v>
      </c>
      <c r="C271" s="27">
        <f>H271+X271</f>
        <v>20746.8</v>
      </c>
      <c r="D271" s="40"/>
      <c r="E271" s="40"/>
      <c r="F271" s="40"/>
      <c r="G271" s="40"/>
      <c r="H271" s="13"/>
      <c r="I271" s="13"/>
      <c r="J271" s="13"/>
      <c r="K271" s="13"/>
      <c r="L271" s="13"/>
      <c r="M271" s="13"/>
      <c r="N271" s="13"/>
      <c r="O271" s="13"/>
      <c r="P271" s="13">
        <v>10221.9</v>
      </c>
      <c r="Q271" s="13"/>
      <c r="R271" s="13">
        <v>14363.1</v>
      </c>
      <c r="S271" s="13"/>
      <c r="T271" s="13">
        <v>12767.2</v>
      </c>
      <c r="U271" s="13"/>
      <c r="V271" s="13">
        <v>15959</v>
      </c>
      <c r="W271" s="13"/>
      <c r="X271" s="13">
        <v>20746.8</v>
      </c>
      <c r="Y271" s="13"/>
      <c r="Z271" s="13">
        <v>25534.5</v>
      </c>
      <c r="AA271" s="13"/>
      <c r="AB271" s="13">
        <v>27130.3</v>
      </c>
      <c r="AC271" s="13"/>
      <c r="AD271" s="13">
        <v>30700.799999999999</v>
      </c>
      <c r="AE271" s="13"/>
      <c r="AF271" s="109"/>
      <c r="AG271" s="15"/>
    </row>
    <row r="272" spans="1:33" ht="18.75" x14ac:dyDescent="0.3">
      <c r="A272" s="20" t="s">
        <v>29</v>
      </c>
      <c r="B272" s="26">
        <f t="shared" si="130"/>
        <v>0</v>
      </c>
      <c r="C272" s="27"/>
      <c r="D272" s="40"/>
      <c r="E272" s="40"/>
      <c r="F272" s="40"/>
      <c r="G272" s="40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10"/>
      <c r="AG272" s="15"/>
    </row>
    <row r="273" spans="1:33" ht="20.25" x14ac:dyDescent="0.25">
      <c r="A273" s="61" t="s">
        <v>51</v>
      </c>
      <c r="B273" s="62"/>
      <c r="C273" s="63"/>
      <c r="D273" s="63"/>
      <c r="E273" s="62"/>
      <c r="F273" s="64"/>
      <c r="G273" s="64"/>
      <c r="H273" s="65"/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65"/>
      <c r="Z273" s="65"/>
      <c r="AA273" s="65"/>
      <c r="AB273" s="65"/>
      <c r="AC273" s="65"/>
      <c r="AD273" s="65"/>
      <c r="AE273" s="66"/>
      <c r="AF273" s="105"/>
      <c r="AG273" s="15"/>
    </row>
    <row r="274" spans="1:33" ht="20.25" x14ac:dyDescent="0.25">
      <c r="A274" s="111" t="s">
        <v>104</v>
      </c>
      <c r="B274" s="112" t="s">
        <v>38</v>
      </c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T274" s="112"/>
      <c r="U274" s="112"/>
      <c r="V274" s="112"/>
      <c r="W274" s="112"/>
      <c r="X274" s="112"/>
      <c r="Y274" s="112"/>
      <c r="Z274" s="112"/>
      <c r="AA274" s="112"/>
      <c r="AB274" s="112"/>
      <c r="AC274" s="112"/>
      <c r="AD274" s="112"/>
      <c r="AE274" s="13"/>
      <c r="AF274" s="32"/>
      <c r="AG274" s="15"/>
    </row>
    <row r="275" spans="1:33" ht="18.75" x14ac:dyDescent="0.3">
      <c r="A275" s="17" t="s">
        <v>25</v>
      </c>
      <c r="B275" s="13">
        <f>H275+J275+L275+N275+P275+R275+T275+V275+X275+Z275+AB275+AD275</f>
        <v>56647.400000000009</v>
      </c>
      <c r="C275" s="13">
        <f>C276+C277+C278+C279</f>
        <v>17812.2</v>
      </c>
      <c r="D275" s="13">
        <f>D276+D277+D278+D279</f>
        <v>14811.6</v>
      </c>
      <c r="E275" s="13">
        <f>E276+E277+E278+E279</f>
        <v>14811.6</v>
      </c>
      <c r="F275" s="24">
        <f>E275/B275*100</f>
        <v>26.147007629652901</v>
      </c>
      <c r="G275" s="24">
        <f>E275/C275*100</f>
        <v>83.154242597770065</v>
      </c>
      <c r="H275" s="13">
        <f t="shared" ref="H275:AD275" si="131">H276+H277+H278+H279</f>
        <v>5028.7</v>
      </c>
      <c r="I275" s="13">
        <f>I276+I277+I278+I279</f>
        <v>3957.2</v>
      </c>
      <c r="J275" s="13">
        <f t="shared" si="131"/>
        <v>4289.6000000000004</v>
      </c>
      <c r="K275" s="13">
        <f>K276+K277+K278+K279</f>
        <v>4134.3</v>
      </c>
      <c r="L275" s="13">
        <f t="shared" si="131"/>
        <v>4336.7</v>
      </c>
      <c r="M275" s="13">
        <f>M276+M277+M278+M279</f>
        <v>3372.5</v>
      </c>
      <c r="N275" s="13">
        <f t="shared" si="131"/>
        <v>4157.2</v>
      </c>
      <c r="O275" s="13">
        <f>O276+O277+O278+O279</f>
        <v>3347.6</v>
      </c>
      <c r="P275" s="13">
        <f t="shared" si="131"/>
        <v>8357.2000000000007</v>
      </c>
      <c r="Q275" s="13">
        <f>Q276+Q277+Q278+Q279</f>
        <v>0</v>
      </c>
      <c r="R275" s="13">
        <f t="shared" si="131"/>
        <v>7268.2</v>
      </c>
      <c r="S275" s="13">
        <f>S276+S277+S278+S279</f>
        <v>5620</v>
      </c>
      <c r="T275" s="13">
        <f t="shared" si="131"/>
        <v>4769.3</v>
      </c>
      <c r="U275" s="13">
        <f>U276+U277+U278+U279</f>
        <v>0</v>
      </c>
      <c r="V275" s="13">
        <f t="shared" si="131"/>
        <v>1693.4</v>
      </c>
      <c r="W275" s="13">
        <f>W276+W277+W278+W279</f>
        <v>0</v>
      </c>
      <c r="X275" s="13">
        <f t="shared" si="131"/>
        <v>2776.4</v>
      </c>
      <c r="Y275" s="13">
        <f>Y276+Y277+Y278+Y279</f>
        <v>0</v>
      </c>
      <c r="Z275" s="13">
        <f>Z276+Z277+Z278+Z279</f>
        <v>5094.3</v>
      </c>
      <c r="AA275" s="13">
        <f>AA276+AA277+AA278+AA279</f>
        <v>0</v>
      </c>
      <c r="AB275" s="13">
        <f t="shared" si="131"/>
        <v>3409.9</v>
      </c>
      <c r="AC275" s="13">
        <f>AC276+AC277+AC278+AC279</f>
        <v>0</v>
      </c>
      <c r="AD275" s="13">
        <f t="shared" si="131"/>
        <v>5466.5</v>
      </c>
      <c r="AE275" s="13">
        <f>AE276+AE277+AE278+AE279</f>
        <v>0</v>
      </c>
      <c r="AF275" s="32"/>
      <c r="AG275" s="15"/>
    </row>
    <row r="276" spans="1:33" ht="18.75" x14ac:dyDescent="0.3">
      <c r="A276" s="20" t="s">
        <v>26</v>
      </c>
      <c r="B276" s="21">
        <f t="shared" ref="B276:E277" si="132">B282+B288+B294</f>
        <v>0</v>
      </c>
      <c r="C276" s="21">
        <f t="shared" si="132"/>
        <v>0</v>
      </c>
      <c r="D276" s="21">
        <f t="shared" si="132"/>
        <v>0</v>
      </c>
      <c r="E276" s="21">
        <f t="shared" si="132"/>
        <v>0</v>
      </c>
      <c r="F276" s="91">
        <f>IFERROR(E276/B276*100,0)</f>
        <v>0</v>
      </c>
      <c r="G276" s="91">
        <f>IFERROR(E276/C276*100,0)</f>
        <v>0</v>
      </c>
      <c r="H276" s="21">
        <f>H282+H288+H294</f>
        <v>0</v>
      </c>
      <c r="I276" s="21">
        <f t="shared" ref="I276:AE277" si="133">I282+I288+I294</f>
        <v>0</v>
      </c>
      <c r="J276" s="21">
        <f t="shared" si="133"/>
        <v>0</v>
      </c>
      <c r="K276" s="21">
        <f t="shared" si="133"/>
        <v>0</v>
      </c>
      <c r="L276" s="21">
        <f t="shared" si="133"/>
        <v>0</v>
      </c>
      <c r="M276" s="21">
        <f t="shared" si="133"/>
        <v>0</v>
      </c>
      <c r="N276" s="21">
        <f t="shared" si="133"/>
        <v>0</v>
      </c>
      <c r="O276" s="21">
        <f t="shared" si="133"/>
        <v>0</v>
      </c>
      <c r="P276" s="21">
        <f t="shared" si="133"/>
        <v>0</v>
      </c>
      <c r="Q276" s="21">
        <f t="shared" si="133"/>
        <v>0</v>
      </c>
      <c r="R276" s="21">
        <f t="shared" si="133"/>
        <v>0</v>
      </c>
      <c r="S276" s="21">
        <f t="shared" si="133"/>
        <v>0</v>
      </c>
      <c r="T276" s="21">
        <f t="shared" si="133"/>
        <v>0</v>
      </c>
      <c r="U276" s="21">
        <f t="shared" si="133"/>
        <v>0</v>
      </c>
      <c r="V276" s="21">
        <f t="shared" si="133"/>
        <v>0</v>
      </c>
      <c r="W276" s="21">
        <f t="shared" si="133"/>
        <v>0</v>
      </c>
      <c r="X276" s="21">
        <f t="shared" si="133"/>
        <v>0</v>
      </c>
      <c r="Y276" s="21">
        <f t="shared" si="133"/>
        <v>0</v>
      </c>
      <c r="Z276" s="21">
        <f t="shared" si="133"/>
        <v>0</v>
      </c>
      <c r="AA276" s="21">
        <f t="shared" si="133"/>
        <v>0</v>
      </c>
      <c r="AB276" s="21">
        <f t="shared" si="133"/>
        <v>0</v>
      </c>
      <c r="AC276" s="21">
        <f t="shared" si="133"/>
        <v>0</v>
      </c>
      <c r="AD276" s="21">
        <f t="shared" si="133"/>
        <v>0</v>
      </c>
      <c r="AE276" s="21">
        <f t="shared" si="133"/>
        <v>0</v>
      </c>
      <c r="AF276" s="32"/>
      <c r="AG276" s="15"/>
    </row>
    <row r="277" spans="1:33" ht="18.75" x14ac:dyDescent="0.3">
      <c r="A277" s="20" t="s">
        <v>27</v>
      </c>
      <c r="B277" s="21">
        <f t="shared" si="132"/>
        <v>56647.4</v>
      </c>
      <c r="C277" s="21">
        <f t="shared" si="132"/>
        <v>17812.2</v>
      </c>
      <c r="D277" s="21">
        <f t="shared" si="132"/>
        <v>14811.6</v>
      </c>
      <c r="E277" s="21">
        <f t="shared" si="132"/>
        <v>14811.6</v>
      </c>
      <c r="F277" s="91">
        <f>IFERROR(E277/B277*100,0)</f>
        <v>26.147007629652908</v>
      </c>
      <c r="G277" s="91">
        <f>IFERROR(E277/C277*100,0)</f>
        <v>83.154242597770065</v>
      </c>
      <c r="H277" s="21">
        <f>H283+H289+H295</f>
        <v>5028.7</v>
      </c>
      <c r="I277" s="21">
        <f t="shared" si="133"/>
        <v>3957.2</v>
      </c>
      <c r="J277" s="21">
        <f t="shared" si="133"/>
        <v>4289.6000000000004</v>
      </c>
      <c r="K277" s="21">
        <f t="shared" si="133"/>
        <v>4134.3</v>
      </c>
      <c r="L277" s="21">
        <f t="shared" si="133"/>
        <v>4336.7</v>
      </c>
      <c r="M277" s="21">
        <f t="shared" si="133"/>
        <v>3372.5</v>
      </c>
      <c r="N277" s="21">
        <f t="shared" si="133"/>
        <v>4157.2</v>
      </c>
      <c r="O277" s="21">
        <f t="shared" si="133"/>
        <v>3347.6</v>
      </c>
      <c r="P277" s="21">
        <f t="shared" si="133"/>
        <v>8357.2000000000007</v>
      </c>
      <c r="Q277" s="21">
        <f t="shared" si="133"/>
        <v>0</v>
      </c>
      <c r="R277" s="21">
        <f t="shared" si="133"/>
        <v>7268.2</v>
      </c>
      <c r="S277" s="21">
        <v>5620</v>
      </c>
      <c r="T277" s="21">
        <f t="shared" si="133"/>
        <v>4769.3</v>
      </c>
      <c r="U277" s="21">
        <f t="shared" si="133"/>
        <v>0</v>
      </c>
      <c r="V277" s="21">
        <f t="shared" si="133"/>
        <v>1693.4</v>
      </c>
      <c r="W277" s="21">
        <f t="shared" si="133"/>
        <v>0</v>
      </c>
      <c r="X277" s="21">
        <f t="shared" si="133"/>
        <v>2776.4</v>
      </c>
      <c r="Y277" s="21">
        <f t="shared" si="133"/>
        <v>0</v>
      </c>
      <c r="Z277" s="21">
        <f t="shared" si="133"/>
        <v>5094.3</v>
      </c>
      <c r="AA277" s="21">
        <f t="shared" si="133"/>
        <v>0</v>
      </c>
      <c r="AB277" s="21">
        <f t="shared" si="133"/>
        <v>3409.9</v>
      </c>
      <c r="AC277" s="21">
        <f t="shared" si="133"/>
        <v>0</v>
      </c>
      <c r="AD277" s="21">
        <f t="shared" si="133"/>
        <v>5466.5</v>
      </c>
      <c r="AE277" s="21">
        <f t="shared" si="133"/>
        <v>0</v>
      </c>
      <c r="AF277" s="21"/>
      <c r="AG277" s="15"/>
    </row>
    <row r="278" spans="1:33" ht="18.75" x14ac:dyDescent="0.3">
      <c r="A278" s="20" t="s">
        <v>28</v>
      </c>
      <c r="B278" s="40"/>
      <c r="C278" s="40"/>
      <c r="D278" s="40"/>
      <c r="E278" s="40"/>
      <c r="F278" s="91">
        <f>IFERROR(E278/B278*100,0)</f>
        <v>0</v>
      </c>
      <c r="G278" s="91">
        <f>IFERROR(E278/C278*100,0)</f>
        <v>0</v>
      </c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32"/>
      <c r="AG278" s="15"/>
    </row>
    <row r="279" spans="1:33" ht="18.75" x14ac:dyDescent="0.3">
      <c r="A279" s="20" t="s">
        <v>29</v>
      </c>
      <c r="B279" s="21">
        <f>B291</f>
        <v>0</v>
      </c>
      <c r="C279" s="21">
        <f>C291</f>
        <v>0</v>
      </c>
      <c r="D279" s="21">
        <f>D291</f>
        <v>0</v>
      </c>
      <c r="E279" s="21">
        <f>E291</f>
        <v>0</v>
      </c>
      <c r="F279" s="91">
        <f>IFERROR(E279/B279*100,0)</f>
        <v>0</v>
      </c>
      <c r="G279" s="91">
        <f>IFERROR(E279/C279*100,0)</f>
        <v>0</v>
      </c>
      <c r="H279" s="21">
        <f t="shared" ref="H279:AE279" si="134">H291</f>
        <v>0</v>
      </c>
      <c r="I279" s="21">
        <f t="shared" si="134"/>
        <v>0</v>
      </c>
      <c r="J279" s="21">
        <f t="shared" si="134"/>
        <v>0</v>
      </c>
      <c r="K279" s="21">
        <f t="shared" si="134"/>
        <v>0</v>
      </c>
      <c r="L279" s="21">
        <f t="shared" si="134"/>
        <v>0</v>
      </c>
      <c r="M279" s="21">
        <f t="shared" si="134"/>
        <v>0</v>
      </c>
      <c r="N279" s="21">
        <f t="shared" si="134"/>
        <v>0</v>
      </c>
      <c r="O279" s="21">
        <f t="shared" si="134"/>
        <v>0</v>
      </c>
      <c r="P279" s="21">
        <f t="shared" si="134"/>
        <v>0</v>
      </c>
      <c r="Q279" s="21">
        <f t="shared" si="134"/>
        <v>0</v>
      </c>
      <c r="R279" s="21">
        <f t="shared" si="134"/>
        <v>0</v>
      </c>
      <c r="S279" s="21">
        <f t="shared" si="134"/>
        <v>0</v>
      </c>
      <c r="T279" s="21">
        <f t="shared" si="134"/>
        <v>0</v>
      </c>
      <c r="U279" s="21">
        <f t="shared" si="134"/>
        <v>0</v>
      </c>
      <c r="V279" s="21">
        <f t="shared" si="134"/>
        <v>0</v>
      </c>
      <c r="W279" s="21">
        <f t="shared" si="134"/>
        <v>0</v>
      </c>
      <c r="X279" s="21">
        <f t="shared" si="134"/>
        <v>0</v>
      </c>
      <c r="Y279" s="21">
        <f t="shared" si="134"/>
        <v>0</v>
      </c>
      <c r="Z279" s="21">
        <f t="shared" si="134"/>
        <v>0</v>
      </c>
      <c r="AA279" s="21">
        <f t="shared" si="134"/>
        <v>0</v>
      </c>
      <c r="AB279" s="21">
        <f t="shared" si="134"/>
        <v>0</v>
      </c>
      <c r="AC279" s="21">
        <f t="shared" si="134"/>
        <v>0</v>
      </c>
      <c r="AD279" s="21">
        <f t="shared" si="134"/>
        <v>0</v>
      </c>
      <c r="AE279" s="21">
        <f t="shared" si="134"/>
        <v>0</v>
      </c>
      <c r="AF279" s="32"/>
      <c r="AG279" s="15"/>
    </row>
    <row r="280" spans="1:33" ht="18.75" x14ac:dyDescent="0.25">
      <c r="A280" s="114" t="s">
        <v>121</v>
      </c>
      <c r="B280" s="115"/>
      <c r="C280" s="115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  <c r="U280" s="115"/>
      <c r="V280" s="115"/>
      <c r="W280" s="115"/>
      <c r="X280" s="115"/>
      <c r="Y280" s="115"/>
      <c r="Z280" s="115"/>
      <c r="AA280" s="115"/>
      <c r="AB280" s="115"/>
      <c r="AC280" s="115"/>
      <c r="AD280" s="115"/>
      <c r="AE280" s="116"/>
      <c r="AF280" s="32"/>
      <c r="AG280" s="15"/>
    </row>
    <row r="281" spans="1:33" ht="18.75" x14ac:dyDescent="0.3">
      <c r="A281" s="17" t="s">
        <v>25</v>
      </c>
      <c r="B281" s="13">
        <f>B282+B283+B284+B285</f>
        <v>42799.5</v>
      </c>
      <c r="C281" s="13">
        <f>C282+C283+C284+C285</f>
        <v>13456</v>
      </c>
      <c r="D281" s="13">
        <f>D282+D283+D284+D285</f>
        <v>10457</v>
      </c>
      <c r="E281" s="13">
        <f>E282+E283+E284+E285</f>
        <v>10457</v>
      </c>
      <c r="F281" s="24">
        <f>E281/B281*100</f>
        <v>24.432528417388053</v>
      </c>
      <c r="G281" s="24">
        <f>E281/C281*100</f>
        <v>77.712544589774083</v>
      </c>
      <c r="H281" s="13">
        <f t="shared" ref="H281:AE281" si="135">H282+H283+H284+H285</f>
        <v>4228</v>
      </c>
      <c r="I281" s="13">
        <f t="shared" si="135"/>
        <v>3156.5</v>
      </c>
      <c r="J281" s="13">
        <f t="shared" si="135"/>
        <v>3119</v>
      </c>
      <c r="K281" s="13">
        <f t="shared" si="135"/>
        <v>2963.9</v>
      </c>
      <c r="L281" s="13">
        <f t="shared" si="135"/>
        <v>3024</v>
      </c>
      <c r="M281" s="13">
        <f t="shared" si="135"/>
        <v>2060.9</v>
      </c>
      <c r="N281" s="13">
        <f t="shared" si="135"/>
        <v>3085</v>
      </c>
      <c r="O281" s="13">
        <f t="shared" si="135"/>
        <v>2275.6999999999998</v>
      </c>
      <c r="P281" s="13">
        <f t="shared" si="135"/>
        <v>6540</v>
      </c>
      <c r="Q281" s="13">
        <f t="shared" si="135"/>
        <v>0</v>
      </c>
      <c r="R281" s="13">
        <f t="shared" si="135"/>
        <v>6127</v>
      </c>
      <c r="S281" s="13">
        <f t="shared" si="135"/>
        <v>0</v>
      </c>
      <c r="T281" s="13">
        <f t="shared" si="135"/>
        <v>3562</v>
      </c>
      <c r="U281" s="13">
        <f t="shared" si="135"/>
        <v>0</v>
      </c>
      <c r="V281" s="13">
        <f t="shared" si="135"/>
        <v>908</v>
      </c>
      <c r="W281" s="13">
        <f t="shared" si="135"/>
        <v>0</v>
      </c>
      <c r="X281" s="13">
        <f t="shared" si="135"/>
        <v>1730</v>
      </c>
      <c r="Y281" s="13">
        <f t="shared" si="135"/>
        <v>0</v>
      </c>
      <c r="Z281" s="13">
        <f t="shared" si="135"/>
        <v>4058.1</v>
      </c>
      <c r="AA281" s="13">
        <f t="shared" si="135"/>
        <v>0</v>
      </c>
      <c r="AB281" s="13">
        <f t="shared" si="135"/>
        <v>2280</v>
      </c>
      <c r="AC281" s="13">
        <f t="shared" si="135"/>
        <v>0</v>
      </c>
      <c r="AD281" s="13">
        <f t="shared" si="135"/>
        <v>4138.3999999999996</v>
      </c>
      <c r="AE281" s="13">
        <f t="shared" si="135"/>
        <v>0</v>
      </c>
      <c r="AF281" s="32"/>
      <c r="AG281" s="15"/>
    </row>
    <row r="282" spans="1:33" ht="18.75" x14ac:dyDescent="0.3">
      <c r="A282" s="20" t="s">
        <v>26</v>
      </c>
      <c r="B282" s="21">
        <f>H282+J282+L282+N282+P282+R282+T282+V282+X282+Z282+AB282+AD282</f>
        <v>0</v>
      </c>
      <c r="C282" s="27">
        <f>H282</f>
        <v>0</v>
      </c>
      <c r="D282" s="21">
        <f>E282</f>
        <v>0</v>
      </c>
      <c r="E282" s="28">
        <f>I282+K282+M282+O282+Q282+S282+U282+W282+Y282+AA282+AC282+AE282</f>
        <v>0</v>
      </c>
      <c r="F282" s="91">
        <f>IFERROR(E282/B282*100,0)</f>
        <v>0</v>
      </c>
      <c r="G282" s="91">
        <f>IFERROR(E282/C282*100,0)</f>
        <v>0</v>
      </c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32"/>
      <c r="AG282" s="15"/>
    </row>
    <row r="283" spans="1:33" ht="37.5" x14ac:dyDescent="0.3">
      <c r="A283" s="20" t="s">
        <v>27</v>
      </c>
      <c r="B283" s="21">
        <f>H283+J283+L283+N283+P283+R283+T283+V283+X283+Z283+AB283+AD283</f>
        <v>42799.5</v>
      </c>
      <c r="C283" s="27">
        <f>H283+J283+L283+N283</f>
        <v>13456</v>
      </c>
      <c r="D283" s="21">
        <f>E283</f>
        <v>10457</v>
      </c>
      <c r="E283" s="28">
        <f>I283+K283+M283+O283+Q283+S283+U283+W283+Y283+AA283+AC283+AE283</f>
        <v>10457</v>
      </c>
      <c r="F283" s="23">
        <f>E283/B283*100</f>
        <v>24.432528417388053</v>
      </c>
      <c r="G283" s="23">
        <f>E283/C283*100</f>
        <v>77.712544589774083</v>
      </c>
      <c r="H283" s="21">
        <v>4228</v>
      </c>
      <c r="I283" s="21">
        <v>3156.5</v>
      </c>
      <c r="J283" s="21">
        <v>3119</v>
      </c>
      <c r="K283" s="21">
        <v>2963.9</v>
      </c>
      <c r="L283" s="21">
        <v>3024</v>
      </c>
      <c r="M283" s="21">
        <v>2060.9</v>
      </c>
      <c r="N283" s="21">
        <v>3085</v>
      </c>
      <c r="O283" s="21">
        <v>2275.6999999999998</v>
      </c>
      <c r="P283" s="21">
        <v>6540</v>
      </c>
      <c r="Q283" s="21"/>
      <c r="R283" s="21">
        <v>6127</v>
      </c>
      <c r="S283" s="21"/>
      <c r="T283" s="21">
        <v>3562</v>
      </c>
      <c r="U283" s="21"/>
      <c r="V283" s="21">
        <v>908</v>
      </c>
      <c r="W283" s="21"/>
      <c r="X283" s="21">
        <v>1730</v>
      </c>
      <c r="Y283" s="21"/>
      <c r="Z283" s="21">
        <v>4058.1</v>
      </c>
      <c r="AA283" s="21"/>
      <c r="AB283" s="21">
        <v>2280</v>
      </c>
      <c r="AC283" s="21"/>
      <c r="AD283" s="21">
        <f>2433.6+1704.8</f>
        <v>4138.3999999999996</v>
      </c>
      <c r="AE283" s="21"/>
      <c r="AF283" s="32" t="s">
        <v>39</v>
      </c>
      <c r="AG283" s="15"/>
    </row>
    <row r="284" spans="1:33" ht="18.75" x14ac:dyDescent="0.3">
      <c r="A284" s="20" t="s">
        <v>28</v>
      </c>
      <c r="B284" s="40"/>
      <c r="C284" s="27">
        <f>H284</f>
        <v>0</v>
      </c>
      <c r="D284" s="40"/>
      <c r="E284" s="40"/>
      <c r="F284" s="40"/>
      <c r="G284" s="40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32"/>
      <c r="AG284" s="15"/>
    </row>
    <row r="285" spans="1:33" ht="18.75" x14ac:dyDescent="0.3">
      <c r="A285" s="20" t="s">
        <v>29</v>
      </c>
      <c r="B285" s="40"/>
      <c r="C285" s="27">
        <f>H285</f>
        <v>0</v>
      </c>
      <c r="D285" s="40"/>
      <c r="E285" s="40"/>
      <c r="F285" s="40"/>
      <c r="G285" s="40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32"/>
      <c r="AG285" s="15"/>
    </row>
    <row r="286" spans="1:33" ht="18.75" x14ac:dyDescent="0.25">
      <c r="A286" s="114" t="s">
        <v>105</v>
      </c>
      <c r="B286" s="115"/>
      <c r="C286" s="115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  <c r="U286" s="115"/>
      <c r="V286" s="115"/>
      <c r="W286" s="115"/>
      <c r="X286" s="115"/>
      <c r="Y286" s="115"/>
      <c r="Z286" s="115"/>
      <c r="AA286" s="115"/>
      <c r="AB286" s="115"/>
      <c r="AC286" s="115"/>
      <c r="AD286" s="115"/>
      <c r="AE286" s="116"/>
      <c r="AF286" s="32"/>
      <c r="AG286" s="15"/>
    </row>
    <row r="287" spans="1:33" ht="18.75" x14ac:dyDescent="0.3">
      <c r="A287" s="17" t="s">
        <v>25</v>
      </c>
      <c r="B287" s="13">
        <f>B288+B289+B290+B291</f>
        <v>100</v>
      </c>
      <c r="C287" s="13">
        <f>C288+C289+C290+C291</f>
        <v>0</v>
      </c>
      <c r="D287" s="13">
        <f>D288+D289+D290+D291</f>
        <v>0</v>
      </c>
      <c r="E287" s="13">
        <f>E288+E289+E290+E291</f>
        <v>0</v>
      </c>
      <c r="F287" s="92">
        <f>IFERROR(E287/B287*100,0)</f>
        <v>0</v>
      </c>
      <c r="G287" s="92">
        <f>IFERROR(E287/C287*100,0)</f>
        <v>0</v>
      </c>
      <c r="H287" s="13">
        <f>H288+H289+H290+H291</f>
        <v>0</v>
      </c>
      <c r="I287" s="13">
        <f t="shared" ref="I287:AE287" si="136">I288+I289+I290+I291</f>
        <v>0</v>
      </c>
      <c r="J287" s="13">
        <f t="shared" si="136"/>
        <v>0</v>
      </c>
      <c r="K287" s="13">
        <f t="shared" si="136"/>
        <v>0</v>
      </c>
      <c r="L287" s="13">
        <f t="shared" si="136"/>
        <v>0</v>
      </c>
      <c r="M287" s="13">
        <f t="shared" si="136"/>
        <v>0</v>
      </c>
      <c r="N287" s="13">
        <f t="shared" si="136"/>
        <v>0</v>
      </c>
      <c r="O287" s="13">
        <f t="shared" si="136"/>
        <v>0</v>
      </c>
      <c r="P287" s="13">
        <f t="shared" si="136"/>
        <v>0</v>
      </c>
      <c r="Q287" s="13">
        <f t="shared" si="136"/>
        <v>0</v>
      </c>
      <c r="R287" s="13">
        <f t="shared" si="136"/>
        <v>0</v>
      </c>
      <c r="S287" s="13">
        <f t="shared" si="136"/>
        <v>0</v>
      </c>
      <c r="T287" s="13">
        <f t="shared" si="136"/>
        <v>0</v>
      </c>
      <c r="U287" s="13">
        <f t="shared" si="136"/>
        <v>0</v>
      </c>
      <c r="V287" s="13">
        <f t="shared" si="136"/>
        <v>0</v>
      </c>
      <c r="W287" s="13">
        <f t="shared" si="136"/>
        <v>0</v>
      </c>
      <c r="X287" s="13">
        <f t="shared" si="136"/>
        <v>0</v>
      </c>
      <c r="Y287" s="13">
        <f t="shared" si="136"/>
        <v>0</v>
      </c>
      <c r="Z287" s="13">
        <f t="shared" si="136"/>
        <v>0</v>
      </c>
      <c r="AA287" s="13">
        <f t="shared" si="136"/>
        <v>0</v>
      </c>
      <c r="AB287" s="13">
        <f t="shared" si="136"/>
        <v>0</v>
      </c>
      <c r="AC287" s="13">
        <f t="shared" si="136"/>
        <v>0</v>
      </c>
      <c r="AD287" s="13">
        <f t="shared" si="136"/>
        <v>100</v>
      </c>
      <c r="AE287" s="13">
        <f t="shared" si="136"/>
        <v>0</v>
      </c>
      <c r="AF287" s="108"/>
      <c r="AG287" s="15"/>
    </row>
    <row r="288" spans="1:33" ht="18.75" x14ac:dyDescent="0.3">
      <c r="A288" s="20" t="s">
        <v>26</v>
      </c>
      <c r="B288" s="40"/>
      <c r="C288" s="27">
        <f>H288</f>
        <v>0</v>
      </c>
      <c r="D288" s="40"/>
      <c r="E288" s="40"/>
      <c r="F288" s="40"/>
      <c r="G288" s="40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09"/>
      <c r="AG288" s="15"/>
    </row>
    <row r="289" spans="1:33" ht="18.75" x14ac:dyDescent="0.3">
      <c r="A289" s="20" t="s">
        <v>27</v>
      </c>
      <c r="B289" s="21">
        <f>H289+J289+L289+N289+P289+R289+T289+V289+X289+Z289+AB289+AD289</f>
        <v>100</v>
      </c>
      <c r="C289" s="27">
        <f>H289+J289+L289+N289+P289+R289+T289+V289+X289+Z289+AB289</f>
        <v>0</v>
      </c>
      <c r="D289" s="21">
        <f>E289</f>
        <v>0</v>
      </c>
      <c r="E289" s="28">
        <f>I289+K289+M289+O289+Q289+S289+U289+W289+Y289+AA289+AC289+AE289</f>
        <v>0</v>
      </c>
      <c r="F289" s="91">
        <f>IFERROR(E289/B289*100,0)</f>
        <v>0</v>
      </c>
      <c r="G289" s="91">
        <f>IFERROR(E289/C289*100,0)</f>
        <v>0</v>
      </c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>
        <v>100</v>
      </c>
      <c r="AE289" s="21"/>
      <c r="AF289" s="109"/>
      <c r="AG289" s="15"/>
    </row>
    <row r="290" spans="1:33" ht="18.75" x14ac:dyDescent="0.3">
      <c r="A290" s="20" t="s">
        <v>28</v>
      </c>
      <c r="B290" s="40"/>
      <c r="C290" s="27">
        <f>H290</f>
        <v>0</v>
      </c>
      <c r="D290" s="40"/>
      <c r="E290" s="40"/>
      <c r="F290" s="40"/>
      <c r="G290" s="40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09"/>
      <c r="AG290" s="15"/>
    </row>
    <row r="291" spans="1:33" ht="18.75" x14ac:dyDescent="0.3">
      <c r="A291" s="20" t="s">
        <v>29</v>
      </c>
      <c r="B291" s="21">
        <f>H291+J291+L291+N291+P291+R291+T291+V291+X291+Z291+AB291+AD291</f>
        <v>0</v>
      </c>
      <c r="C291" s="27">
        <f>H291</f>
        <v>0</v>
      </c>
      <c r="D291" s="21">
        <f>E291</f>
        <v>0</v>
      </c>
      <c r="E291" s="44">
        <f>I291+K291+M291+O291+Q291+S291+U291+W291+Y291+AA291+AC291+AE291</f>
        <v>0</v>
      </c>
      <c r="F291" s="91">
        <f>IFERROR(E291/B291*100,0)</f>
        <v>0</v>
      </c>
      <c r="G291" s="91">
        <f>IFERROR(E291/C291*100,0)</f>
        <v>0</v>
      </c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10"/>
      <c r="AG291" s="15"/>
    </row>
    <row r="292" spans="1:33" ht="18.75" x14ac:dyDescent="0.25">
      <c r="A292" s="114" t="s">
        <v>106</v>
      </c>
      <c r="B292" s="115"/>
      <c r="C292" s="115"/>
      <c r="D292" s="115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  <c r="U292" s="115"/>
      <c r="V292" s="115"/>
      <c r="W292" s="115"/>
      <c r="X292" s="115"/>
      <c r="Y292" s="115"/>
      <c r="Z292" s="115"/>
      <c r="AA292" s="115"/>
      <c r="AB292" s="115"/>
      <c r="AC292" s="115"/>
      <c r="AD292" s="115"/>
      <c r="AE292" s="116"/>
      <c r="AF292" s="32"/>
      <c r="AG292" s="15"/>
    </row>
    <row r="293" spans="1:33" ht="18.75" x14ac:dyDescent="0.3">
      <c r="A293" s="17" t="s">
        <v>25</v>
      </c>
      <c r="B293" s="13">
        <f>B294+B295+B296+B297</f>
        <v>13747.9</v>
      </c>
      <c r="C293" s="13">
        <f>C294+C295+C296+C297</f>
        <v>4356.2</v>
      </c>
      <c r="D293" s="13">
        <f>D294+D295+D296+D297</f>
        <v>4354.6000000000004</v>
      </c>
      <c r="E293" s="13">
        <f>E294+E295+E296+E297</f>
        <v>4354.6000000000004</v>
      </c>
      <c r="F293" s="24">
        <f>E293/B293*100</f>
        <v>31.674655765607838</v>
      </c>
      <c r="G293" s="24">
        <f>E293/C293*100</f>
        <v>99.96327074055371</v>
      </c>
      <c r="H293" s="13">
        <f>H294+H295+H296+H297</f>
        <v>800.7</v>
      </c>
      <c r="I293" s="13">
        <f t="shared" ref="I293:AE293" si="137">I294+I295+I296+I297</f>
        <v>800.7</v>
      </c>
      <c r="J293" s="13">
        <f t="shared" si="137"/>
        <v>1170.5999999999999</v>
      </c>
      <c r="K293" s="13">
        <f t="shared" si="137"/>
        <v>1170.4000000000001</v>
      </c>
      <c r="L293" s="13">
        <f t="shared" si="137"/>
        <v>1312.7</v>
      </c>
      <c r="M293" s="13">
        <f t="shared" si="137"/>
        <v>1311.6</v>
      </c>
      <c r="N293" s="13">
        <f t="shared" si="137"/>
        <v>1072.2</v>
      </c>
      <c r="O293" s="13">
        <f t="shared" si="137"/>
        <v>1071.9000000000001</v>
      </c>
      <c r="P293" s="13">
        <f t="shared" si="137"/>
        <v>1817.2</v>
      </c>
      <c r="Q293" s="13">
        <f t="shared" si="137"/>
        <v>0</v>
      </c>
      <c r="R293" s="13">
        <f t="shared" si="137"/>
        <v>1141.2</v>
      </c>
      <c r="S293" s="13">
        <f t="shared" si="137"/>
        <v>0</v>
      </c>
      <c r="T293" s="13">
        <f t="shared" si="137"/>
        <v>1207.3</v>
      </c>
      <c r="U293" s="13">
        <f t="shared" si="137"/>
        <v>0</v>
      </c>
      <c r="V293" s="13">
        <f t="shared" si="137"/>
        <v>785.4</v>
      </c>
      <c r="W293" s="13">
        <f t="shared" si="137"/>
        <v>0</v>
      </c>
      <c r="X293" s="13">
        <f t="shared" si="137"/>
        <v>1046.4000000000001</v>
      </c>
      <c r="Y293" s="13">
        <f t="shared" si="137"/>
        <v>0</v>
      </c>
      <c r="Z293" s="13">
        <f t="shared" si="137"/>
        <v>1036.2</v>
      </c>
      <c r="AA293" s="13">
        <f t="shared" si="137"/>
        <v>0</v>
      </c>
      <c r="AB293" s="13">
        <f t="shared" si="137"/>
        <v>1129.9000000000001</v>
      </c>
      <c r="AC293" s="13">
        <f t="shared" si="137"/>
        <v>0</v>
      </c>
      <c r="AD293" s="13">
        <f t="shared" si="137"/>
        <v>1228.1000000000001</v>
      </c>
      <c r="AE293" s="13">
        <f t="shared" si="137"/>
        <v>0</v>
      </c>
      <c r="AF293" s="108" t="s">
        <v>48</v>
      </c>
      <c r="AG293" s="15">
        <f>C293-E293</f>
        <v>1.5999999999994543</v>
      </c>
    </row>
    <row r="294" spans="1:33" ht="18.75" x14ac:dyDescent="0.3">
      <c r="A294" s="20" t="s">
        <v>26</v>
      </c>
      <c r="B294" s="40"/>
      <c r="C294" s="27">
        <f>H294</f>
        <v>0</v>
      </c>
      <c r="D294" s="40"/>
      <c r="E294" s="40"/>
      <c r="F294" s="96"/>
      <c r="G294" s="96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09"/>
      <c r="AG294" s="15"/>
    </row>
    <row r="295" spans="1:33" ht="18.75" x14ac:dyDescent="0.3">
      <c r="A295" s="20" t="s">
        <v>27</v>
      </c>
      <c r="B295" s="21">
        <f>H295+J295+L295+N295+P295+R295+T295+V295+X295+Z295+AB295+AD295</f>
        <v>13747.9</v>
      </c>
      <c r="C295" s="27">
        <f>H295+J295+L295+N295</f>
        <v>4356.2</v>
      </c>
      <c r="D295" s="21">
        <f>E295</f>
        <v>4354.6000000000004</v>
      </c>
      <c r="E295" s="28">
        <f>I295+K295+M295+O295+Q295+S295+U295+W295+Y295+AA295+AC295+AE295</f>
        <v>4354.6000000000004</v>
      </c>
      <c r="F295" s="23">
        <f>E295/B295*100</f>
        <v>31.674655765607838</v>
      </c>
      <c r="G295" s="23">
        <f>E295/C295*100</f>
        <v>99.96327074055371</v>
      </c>
      <c r="H295" s="21">
        <v>800.7</v>
      </c>
      <c r="I295" s="21">
        <v>800.7</v>
      </c>
      <c r="J295" s="21">
        <v>1170.5999999999999</v>
      </c>
      <c r="K295" s="21">
        <v>1170.4000000000001</v>
      </c>
      <c r="L295" s="21">
        <v>1312.7</v>
      </c>
      <c r="M295" s="21">
        <v>1311.6</v>
      </c>
      <c r="N295" s="21">
        <v>1072.2</v>
      </c>
      <c r="O295" s="21">
        <f>1071.9</f>
        <v>1071.9000000000001</v>
      </c>
      <c r="P295" s="21">
        <v>1817.2</v>
      </c>
      <c r="Q295" s="21"/>
      <c r="R295" s="21">
        <v>1141.2</v>
      </c>
      <c r="S295" s="21"/>
      <c r="T295" s="21">
        <v>1207.3</v>
      </c>
      <c r="U295" s="21"/>
      <c r="V295" s="21">
        <v>785.4</v>
      </c>
      <c r="W295" s="21"/>
      <c r="X295" s="21">
        <v>1046.4000000000001</v>
      </c>
      <c r="Y295" s="21"/>
      <c r="Z295" s="21">
        <v>1036.2</v>
      </c>
      <c r="AA295" s="21"/>
      <c r="AB295" s="21">
        <v>1129.9000000000001</v>
      </c>
      <c r="AC295" s="21"/>
      <c r="AD295" s="21">
        <f>1038.4+189.7</f>
        <v>1228.1000000000001</v>
      </c>
      <c r="AE295" s="21"/>
      <c r="AF295" s="109"/>
      <c r="AG295" s="15"/>
    </row>
    <row r="296" spans="1:33" ht="18.75" x14ac:dyDescent="0.3">
      <c r="A296" s="20" t="s">
        <v>28</v>
      </c>
      <c r="B296" s="40"/>
      <c r="C296" s="27">
        <f>H296</f>
        <v>0</v>
      </c>
      <c r="D296" s="40"/>
      <c r="E296" s="40"/>
      <c r="F296" s="96"/>
      <c r="G296" s="96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09"/>
      <c r="AG296" s="15"/>
    </row>
    <row r="297" spans="1:33" ht="18.75" x14ac:dyDescent="0.3">
      <c r="A297" s="20" t="s">
        <v>29</v>
      </c>
      <c r="B297" s="40"/>
      <c r="C297" s="27">
        <f>H297</f>
        <v>0</v>
      </c>
      <c r="D297" s="40"/>
      <c r="E297" s="40"/>
      <c r="F297" s="96"/>
      <c r="G297" s="96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10"/>
      <c r="AG297" s="15"/>
    </row>
    <row r="298" spans="1:33" ht="20.25" x14ac:dyDescent="0.25">
      <c r="A298" s="111" t="s">
        <v>107</v>
      </c>
      <c r="B298" s="112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112"/>
      <c r="U298" s="112"/>
      <c r="V298" s="112"/>
      <c r="W298" s="112"/>
      <c r="X298" s="112"/>
      <c r="Y298" s="112"/>
      <c r="Z298" s="112"/>
      <c r="AA298" s="112"/>
      <c r="AB298" s="112"/>
      <c r="AC298" s="112"/>
      <c r="AD298" s="112"/>
      <c r="AE298" s="13"/>
      <c r="AF298" s="32"/>
      <c r="AG298" s="15"/>
    </row>
    <row r="299" spans="1:33" ht="18.75" x14ac:dyDescent="0.25">
      <c r="A299" s="45" t="s">
        <v>25</v>
      </c>
      <c r="B299" s="13">
        <f>B300+B301+B303+B304</f>
        <v>252724.9</v>
      </c>
      <c r="C299" s="13">
        <f>C300+C301+C303+C304</f>
        <v>102780.09999999999</v>
      </c>
      <c r="D299" s="13">
        <f>D300+D301+D303+D304</f>
        <v>94940.6</v>
      </c>
      <c r="E299" s="13">
        <f>E300+E301+E303+E304</f>
        <v>94940.6</v>
      </c>
      <c r="F299" s="24">
        <f>E299/B299*100</f>
        <v>37.566777155713588</v>
      </c>
      <c r="G299" s="24">
        <f>E299/C299*100</f>
        <v>92.372550717502719</v>
      </c>
      <c r="H299" s="13">
        <f>H300+H301+H303+H304</f>
        <v>7024.7999999999993</v>
      </c>
      <c r="I299" s="13">
        <f t="shared" ref="I299:AE299" si="138">I300+I301+I303+I304</f>
        <v>5195.2</v>
      </c>
      <c r="J299" s="13">
        <f t="shared" si="138"/>
        <v>28788.200000000004</v>
      </c>
      <c r="K299" s="13">
        <f t="shared" si="138"/>
        <v>25961.3</v>
      </c>
      <c r="L299" s="13">
        <f>L300+L301+L303+L304</f>
        <v>28574.300000000003</v>
      </c>
      <c r="M299" s="13">
        <f t="shared" si="138"/>
        <v>18767</v>
      </c>
      <c r="N299" s="13">
        <f>N300+N301+N303+N304</f>
        <v>38392.800000000003</v>
      </c>
      <c r="O299" s="13">
        <f t="shared" si="138"/>
        <v>45017.100000000006</v>
      </c>
      <c r="P299" s="13">
        <f t="shared" si="138"/>
        <v>21565.599999999999</v>
      </c>
      <c r="Q299" s="13">
        <f t="shared" si="138"/>
        <v>0</v>
      </c>
      <c r="R299" s="13">
        <f t="shared" si="138"/>
        <v>10916.6</v>
      </c>
      <c r="S299" s="13">
        <f t="shared" si="138"/>
        <v>0</v>
      </c>
      <c r="T299" s="13">
        <f t="shared" si="138"/>
        <v>0</v>
      </c>
      <c r="U299" s="13">
        <f t="shared" si="138"/>
        <v>0</v>
      </c>
      <c r="V299" s="13">
        <f t="shared" si="138"/>
        <v>30629.3</v>
      </c>
      <c r="W299" s="13">
        <f t="shared" si="138"/>
        <v>0</v>
      </c>
      <c r="X299" s="13">
        <f t="shared" si="138"/>
        <v>16856.199999999997</v>
      </c>
      <c r="Y299" s="13">
        <f t="shared" si="138"/>
        <v>0</v>
      </c>
      <c r="Z299" s="13">
        <f t="shared" si="138"/>
        <v>22269.8</v>
      </c>
      <c r="AA299" s="13">
        <f t="shared" si="138"/>
        <v>0</v>
      </c>
      <c r="AB299" s="13">
        <f t="shared" si="138"/>
        <v>18978.600000000002</v>
      </c>
      <c r="AC299" s="13">
        <f t="shared" si="138"/>
        <v>0</v>
      </c>
      <c r="AD299" s="13">
        <f t="shared" si="138"/>
        <v>28728.7</v>
      </c>
      <c r="AE299" s="13">
        <f t="shared" si="138"/>
        <v>0</v>
      </c>
      <c r="AF299" s="32"/>
      <c r="AG299" s="15"/>
    </row>
    <row r="300" spans="1:33" ht="18.75" x14ac:dyDescent="0.3">
      <c r="A300" s="20" t="s">
        <v>26</v>
      </c>
      <c r="B300" s="21">
        <f t="shared" ref="B300:E301" si="139">B307+B313</f>
        <v>152767.70000000001</v>
      </c>
      <c r="C300" s="21">
        <f t="shared" si="139"/>
        <v>60562.7</v>
      </c>
      <c r="D300" s="21">
        <f t="shared" si="139"/>
        <v>55119.100000000006</v>
      </c>
      <c r="E300" s="21">
        <f t="shared" si="139"/>
        <v>55119.100000000006</v>
      </c>
      <c r="F300" s="23">
        <f>E300/B300*100</f>
        <v>36.080336353823483</v>
      </c>
      <c r="G300" s="23">
        <f>E300/C300*100</f>
        <v>91.01162927016135</v>
      </c>
      <c r="H300" s="21">
        <f t="shared" ref="H300:AE301" si="140">H307+H313</f>
        <v>2880.2999999999993</v>
      </c>
      <c r="I300" s="21">
        <f t="shared" si="140"/>
        <v>1242.3</v>
      </c>
      <c r="J300" s="21">
        <f t="shared" si="140"/>
        <v>20212.7</v>
      </c>
      <c r="K300" s="21">
        <f t="shared" si="140"/>
        <v>18525.400000000001</v>
      </c>
      <c r="L300" s="21">
        <f t="shared" si="140"/>
        <v>19908</v>
      </c>
      <c r="M300" s="21">
        <f t="shared" si="140"/>
        <v>12872.2</v>
      </c>
      <c r="N300" s="21">
        <f t="shared" si="140"/>
        <v>17561.7</v>
      </c>
      <c r="O300" s="21">
        <f t="shared" si="140"/>
        <v>22479.200000000001</v>
      </c>
      <c r="P300" s="21">
        <f t="shared" si="140"/>
        <v>16867.8</v>
      </c>
      <c r="Q300" s="21">
        <f t="shared" si="140"/>
        <v>0</v>
      </c>
      <c r="R300" s="21">
        <f t="shared" si="140"/>
        <v>8885.5</v>
      </c>
      <c r="S300" s="21">
        <f t="shared" si="140"/>
        <v>0</v>
      </c>
      <c r="T300" s="21">
        <f t="shared" si="140"/>
        <v>0</v>
      </c>
      <c r="U300" s="21">
        <f t="shared" si="140"/>
        <v>0</v>
      </c>
      <c r="V300" s="21">
        <f t="shared" si="140"/>
        <v>0</v>
      </c>
      <c r="W300" s="21">
        <f t="shared" si="140"/>
        <v>0</v>
      </c>
      <c r="X300" s="21">
        <f t="shared" si="140"/>
        <v>12106.8</v>
      </c>
      <c r="Y300" s="21">
        <f t="shared" si="140"/>
        <v>0</v>
      </c>
      <c r="Z300" s="21">
        <f t="shared" si="140"/>
        <v>16690.8</v>
      </c>
      <c r="AA300" s="21">
        <f t="shared" si="140"/>
        <v>0</v>
      </c>
      <c r="AB300" s="21">
        <f t="shared" si="140"/>
        <v>14195.2</v>
      </c>
      <c r="AC300" s="21">
        <f t="shared" si="140"/>
        <v>0</v>
      </c>
      <c r="AD300" s="21">
        <f t="shared" si="140"/>
        <v>23458.9</v>
      </c>
      <c r="AE300" s="21">
        <f t="shared" si="140"/>
        <v>0</v>
      </c>
      <c r="AF300" s="32"/>
      <c r="AG300" s="15"/>
    </row>
    <row r="301" spans="1:33" ht="18.75" x14ac:dyDescent="0.3">
      <c r="A301" s="20" t="s">
        <v>27</v>
      </c>
      <c r="B301" s="21">
        <f t="shared" si="139"/>
        <v>75027.099999999991</v>
      </c>
      <c r="C301" s="21">
        <f t="shared" si="139"/>
        <v>32923.199999999997</v>
      </c>
      <c r="D301" s="21">
        <f t="shared" si="139"/>
        <v>32643.200000000001</v>
      </c>
      <c r="E301" s="21">
        <f t="shared" si="139"/>
        <v>32643.200000000001</v>
      </c>
      <c r="F301" s="23">
        <f>E301/B301*100</f>
        <v>43.50854557886418</v>
      </c>
      <c r="G301" s="23">
        <f>E301/C301*100</f>
        <v>99.149535889585465</v>
      </c>
      <c r="H301" s="21">
        <f t="shared" si="140"/>
        <v>3851</v>
      </c>
      <c r="I301" s="21">
        <f t="shared" si="140"/>
        <v>3851</v>
      </c>
      <c r="J301" s="21">
        <f t="shared" si="140"/>
        <v>5425.6</v>
      </c>
      <c r="K301" s="21">
        <f t="shared" si="140"/>
        <v>5425.6</v>
      </c>
      <c r="L301" s="21">
        <f t="shared" si="140"/>
        <v>5676.4</v>
      </c>
      <c r="M301" s="21">
        <f t="shared" si="140"/>
        <v>5054</v>
      </c>
      <c r="N301" s="21">
        <f t="shared" si="140"/>
        <v>17970.2</v>
      </c>
      <c r="O301" s="21">
        <f t="shared" si="140"/>
        <v>18312.599999999999</v>
      </c>
      <c r="P301" s="21">
        <f t="shared" si="140"/>
        <v>2251.3000000000002</v>
      </c>
      <c r="Q301" s="21">
        <f t="shared" si="140"/>
        <v>0</v>
      </c>
      <c r="R301" s="21">
        <f t="shared" si="140"/>
        <v>1065.5999999999999</v>
      </c>
      <c r="S301" s="21">
        <f t="shared" si="140"/>
        <v>0</v>
      </c>
      <c r="T301" s="21">
        <f t="shared" si="140"/>
        <v>0</v>
      </c>
      <c r="U301" s="21">
        <f t="shared" si="140"/>
        <v>0</v>
      </c>
      <c r="V301" s="21">
        <f t="shared" si="140"/>
        <v>30629.3</v>
      </c>
      <c r="W301" s="21">
        <f t="shared" si="140"/>
        <v>0</v>
      </c>
      <c r="X301" s="21">
        <f t="shared" si="140"/>
        <v>3097.3</v>
      </c>
      <c r="Y301" s="21">
        <f t="shared" si="140"/>
        <v>0</v>
      </c>
      <c r="Z301" s="21">
        <f t="shared" si="140"/>
        <v>2618</v>
      </c>
      <c r="AA301" s="21">
        <f t="shared" si="140"/>
        <v>0</v>
      </c>
      <c r="AB301" s="21">
        <f t="shared" si="140"/>
        <v>2124.6</v>
      </c>
      <c r="AC301" s="21">
        <f t="shared" si="140"/>
        <v>0</v>
      </c>
      <c r="AD301" s="21">
        <f t="shared" si="140"/>
        <v>317.8</v>
      </c>
      <c r="AE301" s="21">
        <f t="shared" si="140"/>
        <v>0</v>
      </c>
      <c r="AF301" s="32"/>
      <c r="AG301" s="15"/>
    </row>
    <row r="302" spans="1:33" ht="37.5" x14ac:dyDescent="0.3">
      <c r="A302" s="20" t="s">
        <v>30</v>
      </c>
      <c r="B302" s="21">
        <f>B315</f>
        <v>7499</v>
      </c>
      <c r="C302" s="21">
        <f>C315</f>
        <v>2660.9</v>
      </c>
      <c r="D302" s="21">
        <f>D315</f>
        <v>2159.2000000000003</v>
      </c>
      <c r="E302" s="21">
        <f>E315</f>
        <v>2159.2000000000003</v>
      </c>
      <c r="F302" s="23">
        <f>E302/B302*100</f>
        <v>28.793172422989738</v>
      </c>
      <c r="G302" s="23">
        <f>E302/C302*100</f>
        <v>81.145477094216247</v>
      </c>
      <c r="H302" s="21">
        <f t="shared" ref="H302:AE302" si="141">H315</f>
        <v>44.200000000000045</v>
      </c>
      <c r="I302" s="21">
        <f t="shared" si="141"/>
        <v>30.7</v>
      </c>
      <c r="J302" s="21">
        <f t="shared" si="141"/>
        <v>921.5</v>
      </c>
      <c r="K302" s="21">
        <f t="shared" si="141"/>
        <v>604.6</v>
      </c>
      <c r="L302" s="21">
        <f t="shared" si="141"/>
        <v>875.5</v>
      </c>
      <c r="M302" s="21">
        <f t="shared" si="141"/>
        <v>253</v>
      </c>
      <c r="N302" s="21">
        <f t="shared" si="141"/>
        <v>819.7</v>
      </c>
      <c r="O302" s="21">
        <f t="shared" si="141"/>
        <v>1270.9000000000001</v>
      </c>
      <c r="P302" s="21">
        <f t="shared" si="141"/>
        <v>742.7</v>
      </c>
      <c r="Q302" s="21">
        <f t="shared" si="141"/>
        <v>0</v>
      </c>
      <c r="R302" s="21">
        <f t="shared" si="141"/>
        <v>306.3</v>
      </c>
      <c r="S302" s="21">
        <f t="shared" si="141"/>
        <v>0</v>
      </c>
      <c r="T302" s="21">
        <f t="shared" si="141"/>
        <v>0</v>
      </c>
      <c r="U302" s="21">
        <f t="shared" si="141"/>
        <v>0</v>
      </c>
      <c r="V302" s="21">
        <f t="shared" si="141"/>
        <v>0</v>
      </c>
      <c r="W302" s="21">
        <f t="shared" si="141"/>
        <v>0</v>
      </c>
      <c r="X302" s="21">
        <f t="shared" si="141"/>
        <v>585.5</v>
      </c>
      <c r="Y302" s="21">
        <f t="shared" si="141"/>
        <v>0</v>
      </c>
      <c r="Z302" s="21">
        <f t="shared" si="141"/>
        <v>871.5</v>
      </c>
      <c r="AA302" s="21">
        <f t="shared" si="141"/>
        <v>0</v>
      </c>
      <c r="AB302" s="21">
        <f t="shared" si="141"/>
        <v>803</v>
      </c>
      <c r="AC302" s="21">
        <f t="shared" si="141"/>
        <v>0</v>
      </c>
      <c r="AD302" s="21">
        <f t="shared" si="141"/>
        <v>1529.1</v>
      </c>
      <c r="AE302" s="21">
        <f t="shared" si="141"/>
        <v>0</v>
      </c>
      <c r="AF302" s="32"/>
      <c r="AG302" s="15"/>
    </row>
    <row r="303" spans="1:33" ht="18.75" x14ac:dyDescent="0.3">
      <c r="A303" s="20" t="s">
        <v>28</v>
      </c>
      <c r="B303" s="27">
        <f>B309+B316</f>
        <v>24930.100000000002</v>
      </c>
      <c r="C303" s="27">
        <f>C309+C316</f>
        <v>9294.2000000000007</v>
      </c>
      <c r="D303" s="27">
        <f>D309+D316</f>
        <v>7178.3</v>
      </c>
      <c r="E303" s="27">
        <f>E309+E316</f>
        <v>7178.3</v>
      </c>
      <c r="F303" s="23">
        <f>E303/B303*100</f>
        <v>28.793707205346148</v>
      </c>
      <c r="G303" s="23">
        <f>E303/C303*100</f>
        <v>77.234189064147529</v>
      </c>
      <c r="H303" s="27">
        <f t="shared" ref="H303:AE304" si="142">H309+H316</f>
        <v>293.5</v>
      </c>
      <c r="I303" s="27">
        <f t="shared" si="142"/>
        <v>101.9</v>
      </c>
      <c r="J303" s="27">
        <f t="shared" si="142"/>
        <v>3149.9</v>
      </c>
      <c r="K303" s="27">
        <f t="shared" si="142"/>
        <v>2010.3</v>
      </c>
      <c r="L303" s="27">
        <f t="shared" si="142"/>
        <v>2989.9</v>
      </c>
      <c r="M303" s="27">
        <f t="shared" si="142"/>
        <v>840.8</v>
      </c>
      <c r="N303" s="27">
        <f t="shared" si="142"/>
        <v>2860.9</v>
      </c>
      <c r="O303" s="27">
        <f t="shared" si="142"/>
        <v>4225.3</v>
      </c>
      <c r="P303" s="27">
        <f t="shared" si="142"/>
        <v>2446.5</v>
      </c>
      <c r="Q303" s="27">
        <f t="shared" si="142"/>
        <v>0</v>
      </c>
      <c r="R303" s="27">
        <f t="shared" si="142"/>
        <v>965.5</v>
      </c>
      <c r="S303" s="27">
        <f t="shared" si="142"/>
        <v>0</v>
      </c>
      <c r="T303" s="27">
        <f t="shared" si="142"/>
        <v>0</v>
      </c>
      <c r="U303" s="27">
        <f t="shared" si="142"/>
        <v>0</v>
      </c>
      <c r="V303" s="27">
        <f t="shared" si="142"/>
        <v>0</v>
      </c>
      <c r="W303" s="27">
        <f t="shared" si="142"/>
        <v>0</v>
      </c>
      <c r="X303" s="27">
        <f t="shared" si="142"/>
        <v>1652.1</v>
      </c>
      <c r="Y303" s="27">
        <f t="shared" si="142"/>
        <v>0</v>
      </c>
      <c r="Z303" s="27">
        <f t="shared" si="142"/>
        <v>2961</v>
      </c>
      <c r="AA303" s="27">
        <f t="shared" si="142"/>
        <v>0</v>
      </c>
      <c r="AB303" s="27">
        <f t="shared" si="142"/>
        <v>2658.8</v>
      </c>
      <c r="AC303" s="27">
        <f t="shared" si="142"/>
        <v>0</v>
      </c>
      <c r="AD303" s="27">
        <f t="shared" si="142"/>
        <v>4952</v>
      </c>
      <c r="AE303" s="27">
        <f t="shared" si="142"/>
        <v>0</v>
      </c>
      <c r="AF303" s="32"/>
      <c r="AG303" s="15"/>
    </row>
    <row r="304" spans="1:33" ht="18.75" x14ac:dyDescent="0.3">
      <c r="A304" s="20" t="s">
        <v>29</v>
      </c>
      <c r="B304" s="21">
        <f t="shared" ref="B304" si="143">B310+B317</f>
        <v>0</v>
      </c>
      <c r="C304" s="21">
        <f>C310+C317</f>
        <v>0</v>
      </c>
      <c r="D304" s="21">
        <f>D310+D317</f>
        <v>0</v>
      </c>
      <c r="E304" s="21">
        <f>E310+E317</f>
        <v>0</v>
      </c>
      <c r="F304" s="91">
        <f>IFERROR(E304/B304*100,0)</f>
        <v>0</v>
      </c>
      <c r="G304" s="91">
        <f>IFERROR(E304/C304*100,0)</f>
        <v>0</v>
      </c>
      <c r="H304" s="21">
        <f t="shared" si="142"/>
        <v>0</v>
      </c>
      <c r="I304" s="21">
        <f t="shared" si="142"/>
        <v>0</v>
      </c>
      <c r="J304" s="21">
        <f t="shared" si="142"/>
        <v>0</v>
      </c>
      <c r="K304" s="21">
        <f t="shared" si="142"/>
        <v>0</v>
      </c>
      <c r="L304" s="21">
        <f t="shared" si="142"/>
        <v>0</v>
      </c>
      <c r="M304" s="21">
        <f t="shared" si="142"/>
        <v>0</v>
      </c>
      <c r="N304" s="21">
        <f t="shared" si="142"/>
        <v>0</v>
      </c>
      <c r="O304" s="21">
        <f t="shared" si="142"/>
        <v>0</v>
      </c>
      <c r="P304" s="21">
        <f t="shared" si="142"/>
        <v>0</v>
      </c>
      <c r="Q304" s="21">
        <f t="shared" si="142"/>
        <v>0</v>
      </c>
      <c r="R304" s="21">
        <f t="shared" si="142"/>
        <v>0</v>
      </c>
      <c r="S304" s="21">
        <f t="shared" si="142"/>
        <v>0</v>
      </c>
      <c r="T304" s="21">
        <f t="shared" si="142"/>
        <v>0</v>
      </c>
      <c r="U304" s="21">
        <f t="shared" si="142"/>
        <v>0</v>
      </c>
      <c r="V304" s="21">
        <f t="shared" si="142"/>
        <v>0</v>
      </c>
      <c r="W304" s="21">
        <f t="shared" si="142"/>
        <v>0</v>
      </c>
      <c r="X304" s="21">
        <f t="shared" si="142"/>
        <v>0</v>
      </c>
      <c r="Y304" s="21">
        <f t="shared" si="142"/>
        <v>0</v>
      </c>
      <c r="Z304" s="21">
        <f t="shared" si="142"/>
        <v>0</v>
      </c>
      <c r="AA304" s="21">
        <f t="shared" si="142"/>
        <v>0</v>
      </c>
      <c r="AB304" s="21">
        <f t="shared" si="142"/>
        <v>0</v>
      </c>
      <c r="AC304" s="21">
        <f t="shared" si="142"/>
        <v>0</v>
      </c>
      <c r="AD304" s="21">
        <f t="shared" si="142"/>
        <v>0</v>
      </c>
      <c r="AE304" s="21">
        <f t="shared" si="142"/>
        <v>0</v>
      </c>
      <c r="AF304" s="32"/>
      <c r="AG304" s="15"/>
    </row>
    <row r="305" spans="1:33" ht="18.75" x14ac:dyDescent="0.25">
      <c r="A305" s="114" t="s">
        <v>108</v>
      </c>
      <c r="B305" s="115"/>
      <c r="C305" s="115"/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  <c r="U305" s="115"/>
      <c r="V305" s="115"/>
      <c r="W305" s="115"/>
      <c r="X305" s="115"/>
      <c r="Y305" s="115"/>
      <c r="Z305" s="115"/>
      <c r="AA305" s="115"/>
      <c r="AB305" s="115"/>
      <c r="AC305" s="115"/>
      <c r="AD305" s="115"/>
      <c r="AE305" s="116"/>
      <c r="AF305" s="32"/>
      <c r="AG305" s="15"/>
    </row>
    <row r="306" spans="1:33" ht="18.75" x14ac:dyDescent="0.25">
      <c r="A306" s="45" t="s">
        <v>25</v>
      </c>
      <c r="B306" s="13">
        <f>B307+B308+B310+B311</f>
        <v>43000</v>
      </c>
      <c r="C306" s="13">
        <f>C307+C308+C310+C311</f>
        <v>12370.7</v>
      </c>
      <c r="D306" s="13">
        <f>D307+D308+D310+D311</f>
        <v>12370.7</v>
      </c>
      <c r="E306" s="13">
        <f>E307+E308+E310+E311</f>
        <v>12370.7</v>
      </c>
      <c r="F306" s="92">
        <f>IFERROR(E306/B306*100,0)</f>
        <v>28.769069767441863</v>
      </c>
      <c r="G306" s="92">
        <f>IFERROR(E306/C306*100,0)</f>
        <v>100</v>
      </c>
      <c r="H306" s="13"/>
      <c r="I306" s="13"/>
      <c r="J306" s="13">
        <f>J307+J308+J309+J310</f>
        <v>0</v>
      </c>
      <c r="K306" s="13">
        <f t="shared" ref="K306:AB306" si="144">K307+K308+K309+K310</f>
        <v>0</v>
      </c>
      <c r="L306" s="13">
        <f t="shared" si="144"/>
        <v>0</v>
      </c>
      <c r="M306" s="13">
        <f t="shared" si="144"/>
        <v>0</v>
      </c>
      <c r="N306" s="13">
        <f t="shared" si="144"/>
        <v>12370.7</v>
      </c>
      <c r="O306" s="13">
        <f t="shared" si="144"/>
        <v>12370.7</v>
      </c>
      <c r="P306" s="13">
        <f t="shared" si="144"/>
        <v>0</v>
      </c>
      <c r="Q306" s="13">
        <f t="shared" si="144"/>
        <v>0</v>
      </c>
      <c r="R306" s="13">
        <f t="shared" si="144"/>
        <v>0</v>
      </c>
      <c r="S306" s="13">
        <f t="shared" si="144"/>
        <v>0</v>
      </c>
      <c r="T306" s="13">
        <f t="shared" si="144"/>
        <v>0</v>
      </c>
      <c r="U306" s="13">
        <f t="shared" si="144"/>
        <v>0</v>
      </c>
      <c r="V306" s="13">
        <f t="shared" si="144"/>
        <v>30629.3</v>
      </c>
      <c r="W306" s="13">
        <f t="shared" si="144"/>
        <v>0</v>
      </c>
      <c r="X306" s="13">
        <f t="shared" si="144"/>
        <v>0</v>
      </c>
      <c r="Y306" s="13">
        <f t="shared" si="144"/>
        <v>0</v>
      </c>
      <c r="Z306" s="13">
        <f t="shared" si="144"/>
        <v>0</v>
      </c>
      <c r="AA306" s="13">
        <f t="shared" si="144"/>
        <v>0</v>
      </c>
      <c r="AB306" s="13">
        <f t="shared" si="144"/>
        <v>0</v>
      </c>
      <c r="AC306" s="13">
        <f>AC307+AC308+AC309+AC310</f>
        <v>0</v>
      </c>
      <c r="AD306" s="13">
        <f>AD307+AE308+AD309+AD310</f>
        <v>0</v>
      </c>
      <c r="AE306" s="13">
        <f>AE307+AE308+AE309+AE310</f>
        <v>0</v>
      </c>
      <c r="AF306" s="32"/>
      <c r="AG306" s="15"/>
    </row>
    <row r="307" spans="1:33" ht="18.75" x14ac:dyDescent="0.25">
      <c r="A307" s="46" t="s">
        <v>26</v>
      </c>
      <c r="B307" s="21">
        <f>H307+J307+L307+N307+P307+R307+T307+V307+X307+Z307+AB307+AD307</f>
        <v>0</v>
      </c>
      <c r="C307" s="27">
        <f>H307</f>
        <v>0</v>
      </c>
      <c r="D307" s="21"/>
      <c r="E307" s="21"/>
      <c r="F307" s="22"/>
      <c r="G307" s="22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32"/>
      <c r="AG307" s="15"/>
    </row>
    <row r="308" spans="1:33" ht="37.5" x14ac:dyDescent="0.25">
      <c r="A308" s="46" t="s">
        <v>40</v>
      </c>
      <c r="B308" s="21">
        <f>H308+J308+L308+N308+P308+R308+T308+V308+X308+Z308+AB308+AD308</f>
        <v>43000</v>
      </c>
      <c r="C308" s="27">
        <f>H308+J308+L308+N308</f>
        <v>12370.7</v>
      </c>
      <c r="D308" s="21">
        <f>E308</f>
        <v>12370.7</v>
      </c>
      <c r="E308" s="28">
        <f>I308+K308+M308+O308+Q308+S308+U308+W308+Y308+AA308+AC308+AE308</f>
        <v>12370.7</v>
      </c>
      <c r="F308" s="91">
        <f>IFERROR(E308/B308*100,0)</f>
        <v>28.769069767441863</v>
      </c>
      <c r="G308" s="91">
        <f>IFERROR(E308/C308*100,0)</f>
        <v>100</v>
      </c>
      <c r="H308" s="13"/>
      <c r="I308" s="13"/>
      <c r="J308" s="21"/>
      <c r="K308" s="21"/>
      <c r="L308" s="21"/>
      <c r="M308" s="21"/>
      <c r="N308" s="21">
        <v>12370.7</v>
      </c>
      <c r="O308" s="21">
        <v>12370.7</v>
      </c>
      <c r="P308" s="21"/>
      <c r="Q308" s="21"/>
      <c r="R308" s="21"/>
      <c r="S308" s="21"/>
      <c r="T308" s="21"/>
      <c r="U308" s="21"/>
      <c r="V308" s="21">
        <f>43000-12370.7</f>
        <v>30629.3</v>
      </c>
      <c r="W308" s="21"/>
      <c r="X308" s="21"/>
      <c r="Y308" s="21"/>
      <c r="Z308" s="21"/>
      <c r="AA308" s="21"/>
      <c r="AB308" s="21"/>
      <c r="AC308" s="21"/>
      <c r="AD308" s="21"/>
      <c r="AE308" s="21"/>
      <c r="AF308" s="32" t="s">
        <v>43</v>
      </c>
      <c r="AG308" s="15"/>
    </row>
    <row r="309" spans="1:33" ht="18.75" x14ac:dyDescent="0.3">
      <c r="A309" s="20" t="s">
        <v>28</v>
      </c>
      <c r="B309" s="40"/>
      <c r="C309" s="27">
        <f>H309</f>
        <v>0</v>
      </c>
      <c r="D309" s="40"/>
      <c r="E309" s="40"/>
      <c r="F309" s="40"/>
      <c r="G309" s="40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32"/>
      <c r="AG309" s="15"/>
    </row>
    <row r="310" spans="1:33" ht="18.75" x14ac:dyDescent="0.3">
      <c r="A310" s="20" t="s">
        <v>29</v>
      </c>
      <c r="B310" s="21">
        <f>R310+X310+Z310+T310+V310</f>
        <v>0</v>
      </c>
      <c r="C310" s="27">
        <f>H310</f>
        <v>0</v>
      </c>
      <c r="D310" s="21"/>
      <c r="E310" s="28">
        <f>I310+K310+M310+O310+Q310+S310+U310+W310+Y310+AA310+AC310+AE310</f>
        <v>0</v>
      </c>
      <c r="F310" s="91">
        <f>IFERROR(E310/B310*100,0)</f>
        <v>0</v>
      </c>
      <c r="G310" s="91">
        <f>IFERROR(E310/C310*100,0)</f>
        <v>0</v>
      </c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32"/>
      <c r="AG310" s="15"/>
    </row>
    <row r="311" spans="1:33" ht="18.75" x14ac:dyDescent="0.25">
      <c r="A311" s="114" t="s">
        <v>109</v>
      </c>
      <c r="B311" s="115"/>
      <c r="C311" s="115"/>
      <c r="D311" s="115"/>
      <c r="E311" s="115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115"/>
      <c r="U311" s="115"/>
      <c r="V311" s="115"/>
      <c r="W311" s="115"/>
      <c r="X311" s="115"/>
      <c r="Y311" s="115"/>
      <c r="Z311" s="115"/>
      <c r="AA311" s="115"/>
      <c r="AB311" s="115"/>
      <c r="AC311" s="115"/>
      <c r="AD311" s="115"/>
      <c r="AE311" s="116"/>
      <c r="AF311" s="108" t="s">
        <v>118</v>
      </c>
      <c r="AG311" s="15"/>
    </row>
    <row r="312" spans="1:33" ht="18.75" x14ac:dyDescent="0.3">
      <c r="A312" s="17" t="s">
        <v>25</v>
      </c>
      <c r="B312" s="13">
        <f>B313+B314+B316+B317</f>
        <v>209724.90000000002</v>
      </c>
      <c r="C312" s="13">
        <f>C313+C314+C316+C317</f>
        <v>90409.4</v>
      </c>
      <c r="D312" s="13">
        <f>D313+D314+D316+D317</f>
        <v>82569.900000000009</v>
      </c>
      <c r="E312" s="13">
        <f>E313+E314+E316+E317</f>
        <v>82569.900000000009</v>
      </c>
      <c r="F312" s="24">
        <f>E312/B312*100</f>
        <v>39.370575453844538</v>
      </c>
      <c r="G312" s="24">
        <f>E312/C312*100</f>
        <v>91.328888367802477</v>
      </c>
      <c r="H312" s="13">
        <f t="shared" ref="H312:AE312" si="145">H313+H314+H316+H317</f>
        <v>7024.7999999999993</v>
      </c>
      <c r="I312" s="13">
        <f t="shared" si="145"/>
        <v>5195.2</v>
      </c>
      <c r="J312" s="13">
        <f t="shared" si="145"/>
        <v>28788.200000000004</v>
      </c>
      <c r="K312" s="13">
        <f t="shared" si="145"/>
        <v>25961.3</v>
      </c>
      <c r="L312" s="13">
        <f>L313+L314+L316+L317</f>
        <v>28574.300000000003</v>
      </c>
      <c r="M312" s="13">
        <f t="shared" si="145"/>
        <v>18767</v>
      </c>
      <c r="N312" s="13">
        <f t="shared" si="145"/>
        <v>26022.100000000002</v>
      </c>
      <c r="O312" s="13">
        <f t="shared" si="145"/>
        <v>32646.399999999998</v>
      </c>
      <c r="P312" s="13">
        <f t="shared" si="145"/>
        <v>21565.599999999999</v>
      </c>
      <c r="Q312" s="13">
        <f t="shared" si="145"/>
        <v>0</v>
      </c>
      <c r="R312" s="13">
        <f t="shared" si="145"/>
        <v>10916.6</v>
      </c>
      <c r="S312" s="13">
        <f t="shared" si="145"/>
        <v>0</v>
      </c>
      <c r="T312" s="13">
        <f t="shared" si="145"/>
        <v>0</v>
      </c>
      <c r="U312" s="13">
        <f t="shared" si="145"/>
        <v>0</v>
      </c>
      <c r="V312" s="13">
        <f t="shared" si="145"/>
        <v>0</v>
      </c>
      <c r="W312" s="13">
        <f t="shared" si="145"/>
        <v>0</v>
      </c>
      <c r="X312" s="13">
        <f t="shared" si="145"/>
        <v>16856.199999999997</v>
      </c>
      <c r="Y312" s="13">
        <f t="shared" si="145"/>
        <v>0</v>
      </c>
      <c r="Z312" s="13">
        <f t="shared" si="145"/>
        <v>22269.8</v>
      </c>
      <c r="AA312" s="13">
        <f t="shared" si="145"/>
        <v>0</v>
      </c>
      <c r="AB312" s="13">
        <f t="shared" si="145"/>
        <v>18978.600000000002</v>
      </c>
      <c r="AC312" s="13">
        <f t="shared" si="145"/>
        <v>0</v>
      </c>
      <c r="AD312" s="13">
        <f t="shared" si="145"/>
        <v>28728.7</v>
      </c>
      <c r="AE312" s="13">
        <f t="shared" si="145"/>
        <v>0</v>
      </c>
      <c r="AF312" s="109"/>
      <c r="AG312" s="15"/>
    </row>
    <row r="313" spans="1:33" ht="18.75" x14ac:dyDescent="0.3">
      <c r="A313" s="20" t="s">
        <v>26</v>
      </c>
      <c r="B313" s="21">
        <f>H313+J313+L313+N313+P313+R313+T313+V313+X313+Z313+AB313+AD313</f>
        <v>152767.70000000001</v>
      </c>
      <c r="C313" s="27">
        <f>H313+J313+L313+N313</f>
        <v>60562.7</v>
      </c>
      <c r="D313" s="21">
        <f>E313</f>
        <v>55119.100000000006</v>
      </c>
      <c r="E313" s="28">
        <f>I313+K313+M313+O313+Q313+S313+U313+W313+Y313+AA313+AC313+AE313</f>
        <v>55119.100000000006</v>
      </c>
      <c r="F313" s="23">
        <f>E313/B313*100</f>
        <v>36.080336353823483</v>
      </c>
      <c r="G313" s="23">
        <f>E313/C313*100</f>
        <v>91.01162927016135</v>
      </c>
      <c r="H313" s="21">
        <f>12880.3-10000</f>
        <v>2880.2999999999993</v>
      </c>
      <c r="I313" s="57">
        <v>1242.3</v>
      </c>
      <c r="J313" s="21">
        <v>20212.7</v>
      </c>
      <c r="K313" s="21">
        <v>18525.400000000001</v>
      </c>
      <c r="L313" s="21">
        <v>19908</v>
      </c>
      <c r="M313" s="21">
        <v>12872.2</v>
      </c>
      <c r="N313" s="21">
        <v>17561.7</v>
      </c>
      <c r="O313" s="21">
        <v>22479.200000000001</v>
      </c>
      <c r="P313" s="21">
        <v>16867.8</v>
      </c>
      <c r="Q313" s="21"/>
      <c r="R313" s="21">
        <v>8885.5</v>
      </c>
      <c r="S313" s="21"/>
      <c r="T313" s="21"/>
      <c r="U313" s="21"/>
      <c r="V313" s="21"/>
      <c r="W313" s="21"/>
      <c r="X313" s="21">
        <v>12106.8</v>
      </c>
      <c r="Y313" s="21"/>
      <c r="Z313" s="21">
        <v>16690.8</v>
      </c>
      <c r="AA313" s="21"/>
      <c r="AB313" s="21">
        <v>14195.2</v>
      </c>
      <c r="AC313" s="21"/>
      <c r="AD313" s="21">
        <f>13458.9+10000</f>
        <v>23458.9</v>
      </c>
      <c r="AE313" s="21"/>
      <c r="AF313" s="109"/>
      <c r="AG313" s="15"/>
    </row>
    <row r="314" spans="1:33" ht="18.75" x14ac:dyDescent="0.3">
      <c r="A314" s="20" t="s">
        <v>27</v>
      </c>
      <c r="B314" s="21">
        <f>H314+J314+L314+N314+P314+R314+T314+V314+X314+Z314+AB314+AD314</f>
        <v>32027.099999999995</v>
      </c>
      <c r="C314" s="27">
        <f>H314+J314+L314+N314</f>
        <v>20552.5</v>
      </c>
      <c r="D314" s="21">
        <f>E314</f>
        <v>20272.5</v>
      </c>
      <c r="E314" s="28">
        <f>I314+K314+M314+O314+Q314+S314+U314+W314+Y314+AA314+AC314+AE314</f>
        <v>20272.5</v>
      </c>
      <c r="F314" s="23">
        <f>E314/B314*100</f>
        <v>63.297957042629541</v>
      </c>
      <c r="G314" s="23">
        <f>E314/C314*100</f>
        <v>98.637635324169821</v>
      </c>
      <c r="H314" s="21">
        <v>3851</v>
      </c>
      <c r="I314" s="57">
        <v>3851</v>
      </c>
      <c r="J314" s="21">
        <v>5425.6</v>
      </c>
      <c r="K314" s="21">
        <v>5425.6</v>
      </c>
      <c r="L314" s="21">
        <v>5676.4</v>
      </c>
      <c r="M314" s="21">
        <v>5054</v>
      </c>
      <c r="N314" s="21">
        <f>5490.6-2591.1+2700</f>
        <v>5599.5</v>
      </c>
      <c r="O314" s="21">
        <v>5941.9</v>
      </c>
      <c r="P314" s="21">
        <v>2251.3000000000002</v>
      </c>
      <c r="Q314" s="21"/>
      <c r="R314" s="21">
        <v>1065.5999999999999</v>
      </c>
      <c r="S314" s="21"/>
      <c r="T314" s="21"/>
      <c r="U314" s="21"/>
      <c r="V314" s="21"/>
      <c r="W314" s="21"/>
      <c r="X314" s="21">
        <v>3097.3</v>
      </c>
      <c r="Y314" s="21"/>
      <c r="Z314" s="21">
        <v>2618</v>
      </c>
      <c r="AA314" s="21"/>
      <c r="AB314" s="21">
        <v>2124.6</v>
      </c>
      <c r="AC314" s="21"/>
      <c r="AD314" s="21">
        <v>317.8</v>
      </c>
      <c r="AE314" s="21"/>
      <c r="AF314" s="109"/>
      <c r="AG314" s="15"/>
    </row>
    <row r="315" spans="1:33" ht="37.5" x14ac:dyDescent="0.3">
      <c r="A315" s="20" t="s">
        <v>30</v>
      </c>
      <c r="B315" s="27">
        <f>H315+J315+L315+N315+P315+R315+T315+V315+X315+Z315+AB315+AD315</f>
        <v>7499</v>
      </c>
      <c r="C315" s="27">
        <f>H315+J315+L315+N315</f>
        <v>2660.9</v>
      </c>
      <c r="D315" s="21">
        <f>E315</f>
        <v>2159.2000000000003</v>
      </c>
      <c r="E315" s="28">
        <f>I315+K315+M315+O315+Q315+S315+U315+W315+Y315+AA315+AC315+AE315</f>
        <v>2159.2000000000003</v>
      </c>
      <c r="F315" s="23">
        <f>E315/B315*100</f>
        <v>28.793172422989738</v>
      </c>
      <c r="G315" s="23">
        <f>E315/C315*100</f>
        <v>81.145477094216247</v>
      </c>
      <c r="H315" s="21">
        <f>544.2-500</f>
        <v>44.200000000000045</v>
      </c>
      <c r="I315" s="57">
        <v>30.7</v>
      </c>
      <c r="J315" s="21">
        <v>921.5</v>
      </c>
      <c r="K315" s="21">
        <v>604.6</v>
      </c>
      <c r="L315" s="21">
        <v>875.5</v>
      </c>
      <c r="M315" s="21">
        <v>253</v>
      </c>
      <c r="N315" s="21">
        <v>819.7</v>
      </c>
      <c r="O315" s="21">
        <v>1270.9000000000001</v>
      </c>
      <c r="P315" s="21">
        <v>742.7</v>
      </c>
      <c r="Q315" s="21"/>
      <c r="R315" s="21">
        <v>306.3</v>
      </c>
      <c r="S315" s="21"/>
      <c r="T315" s="21"/>
      <c r="U315" s="21"/>
      <c r="V315" s="21"/>
      <c r="W315" s="21"/>
      <c r="X315" s="21">
        <v>585.5</v>
      </c>
      <c r="Y315" s="21"/>
      <c r="Z315" s="21">
        <v>871.5</v>
      </c>
      <c r="AA315" s="21"/>
      <c r="AB315" s="21">
        <v>803</v>
      </c>
      <c r="AC315" s="21"/>
      <c r="AD315" s="21">
        <f>1029.1+500</f>
        <v>1529.1</v>
      </c>
      <c r="AE315" s="21"/>
      <c r="AF315" s="104"/>
      <c r="AG315" s="15"/>
    </row>
    <row r="316" spans="1:33" ht="18.75" x14ac:dyDescent="0.3">
      <c r="A316" s="20" t="s">
        <v>28</v>
      </c>
      <c r="B316" s="27">
        <f>H316+J316+L316+N316+P316+R316+T316+V316+X316+Z316+AB316+AD316</f>
        <v>24930.100000000002</v>
      </c>
      <c r="C316" s="27">
        <f>H316+J316+L316+N316</f>
        <v>9294.2000000000007</v>
      </c>
      <c r="D316" s="21">
        <f>E316</f>
        <v>7178.3</v>
      </c>
      <c r="E316" s="28">
        <f>I316+K316+M316+O316+Q316+S316+U316+W316+Y316+AA316+AC316+AE316</f>
        <v>7178.3</v>
      </c>
      <c r="F316" s="97">
        <f>E316/B316*100</f>
        <v>28.793707205346148</v>
      </c>
      <c r="G316" s="97">
        <f>E316/C316*100</f>
        <v>77.234189064147529</v>
      </c>
      <c r="H316" s="21">
        <f>1493.5-1200</f>
        <v>293.5</v>
      </c>
      <c r="I316" s="21">
        <v>101.9</v>
      </c>
      <c r="J316" s="21">
        <v>3149.9</v>
      </c>
      <c r="K316" s="21">
        <v>2010.3</v>
      </c>
      <c r="L316" s="21">
        <v>2989.9</v>
      </c>
      <c r="M316" s="21">
        <v>840.8</v>
      </c>
      <c r="N316" s="21">
        <v>2860.9</v>
      </c>
      <c r="O316" s="21">
        <v>4225.3</v>
      </c>
      <c r="P316" s="21">
        <v>2446.5</v>
      </c>
      <c r="Q316" s="21"/>
      <c r="R316" s="21">
        <v>965.5</v>
      </c>
      <c r="S316" s="21"/>
      <c r="T316" s="21"/>
      <c r="U316" s="21"/>
      <c r="V316" s="21"/>
      <c r="W316" s="21"/>
      <c r="X316" s="21">
        <v>1652.1</v>
      </c>
      <c r="Y316" s="21"/>
      <c r="Z316" s="21">
        <v>2961</v>
      </c>
      <c r="AA316" s="21"/>
      <c r="AB316" s="21">
        <v>2658.8</v>
      </c>
      <c r="AC316" s="21"/>
      <c r="AD316" s="21">
        <f>3752+1200</f>
        <v>4952</v>
      </c>
      <c r="AE316" s="21"/>
      <c r="AF316" s="32"/>
      <c r="AG316" s="30"/>
    </row>
    <row r="317" spans="1:33" ht="18.75" x14ac:dyDescent="0.3">
      <c r="A317" s="20" t="s">
        <v>29</v>
      </c>
      <c r="B317" s="40"/>
      <c r="C317" s="27">
        <f t="shared" ref="C317" si="146">H317</f>
        <v>0</v>
      </c>
      <c r="D317" s="40"/>
      <c r="E317" s="40"/>
      <c r="F317" s="96"/>
      <c r="G317" s="96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32"/>
      <c r="AG317" s="15"/>
    </row>
    <row r="318" spans="1:33" ht="56.25" x14ac:dyDescent="0.25">
      <c r="A318" s="45" t="s">
        <v>41</v>
      </c>
      <c r="B318" s="55"/>
      <c r="C318" s="55"/>
      <c r="D318" s="55"/>
      <c r="E318" s="55"/>
      <c r="F318" s="42"/>
      <c r="G318" s="42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39"/>
      <c r="AG318" s="15"/>
    </row>
    <row r="319" spans="1:33" ht="18.75" x14ac:dyDescent="0.3">
      <c r="A319" s="17" t="s">
        <v>25</v>
      </c>
      <c r="B319" s="13">
        <f>B320+B321+B323+B324</f>
        <v>1148291.4000000001</v>
      </c>
      <c r="C319" s="13">
        <f>C320+C321+C323+C324</f>
        <v>211677</v>
      </c>
      <c r="D319" s="13">
        <f>D320+D321+D323+D324</f>
        <v>109752.20000000001</v>
      </c>
      <c r="E319" s="13">
        <f>E320+E321+E323+E324</f>
        <v>109752.20000000001</v>
      </c>
      <c r="F319" s="24">
        <f>E319/B319*100</f>
        <v>9.5578700667792162</v>
      </c>
      <c r="G319" s="24">
        <f>E319/C319*100</f>
        <v>51.84890186463339</v>
      </c>
      <c r="H319" s="13">
        <f>H320+H321+H323+H324</f>
        <v>12053.5</v>
      </c>
      <c r="I319" s="13">
        <f t="shared" ref="I319:AE319" si="147">I320+I321+I323+I324</f>
        <v>9152.4</v>
      </c>
      <c r="J319" s="13">
        <f t="shared" si="147"/>
        <v>33077.800000000003</v>
      </c>
      <c r="K319" s="13">
        <f t="shared" si="147"/>
        <v>30095.600000000002</v>
      </c>
      <c r="L319" s="13">
        <f t="shared" si="147"/>
        <v>32911</v>
      </c>
      <c r="M319" s="13">
        <f t="shared" si="147"/>
        <v>22139.5</v>
      </c>
      <c r="N319" s="13">
        <f t="shared" si="147"/>
        <v>42550.000000000007</v>
      </c>
      <c r="O319" s="13">
        <f t="shared" si="147"/>
        <v>48364.7</v>
      </c>
      <c r="P319" s="13">
        <f t="shared" si="147"/>
        <v>55162</v>
      </c>
      <c r="Q319" s="13">
        <f t="shared" si="147"/>
        <v>0</v>
      </c>
      <c r="R319" s="13">
        <f t="shared" si="147"/>
        <v>53649.2</v>
      </c>
      <c r="S319" s="13">
        <f t="shared" si="147"/>
        <v>5620</v>
      </c>
      <c r="T319" s="13">
        <f t="shared" si="147"/>
        <v>36293.300000000003</v>
      </c>
      <c r="U319" s="13">
        <f t="shared" si="147"/>
        <v>0</v>
      </c>
      <c r="V319" s="13">
        <f t="shared" si="147"/>
        <v>71727.7</v>
      </c>
      <c r="W319" s="13">
        <f t="shared" si="147"/>
        <v>0</v>
      </c>
      <c r="X319" s="13">
        <f t="shared" si="147"/>
        <v>70859.099999999991</v>
      </c>
      <c r="Y319" s="13">
        <f t="shared" si="147"/>
        <v>0</v>
      </c>
      <c r="Z319" s="13">
        <f t="shared" si="147"/>
        <v>90412.2</v>
      </c>
      <c r="AA319" s="13">
        <f t="shared" si="147"/>
        <v>0</v>
      </c>
      <c r="AB319" s="13">
        <f t="shared" si="147"/>
        <v>89377</v>
      </c>
      <c r="AC319" s="13">
        <f t="shared" si="147"/>
        <v>0</v>
      </c>
      <c r="AD319" s="13">
        <f t="shared" si="147"/>
        <v>560218.60000000009</v>
      </c>
      <c r="AE319" s="13">
        <f t="shared" si="147"/>
        <v>0</v>
      </c>
      <c r="AF319" s="39"/>
      <c r="AG319" s="15"/>
    </row>
    <row r="320" spans="1:33" ht="18.75" x14ac:dyDescent="0.3">
      <c r="A320" s="17" t="s">
        <v>26</v>
      </c>
      <c r="B320" s="98">
        <f t="shared" ref="B320:E321" si="148">B300+B276+B261</f>
        <v>750363.8</v>
      </c>
      <c r="C320" s="98">
        <f t="shared" si="148"/>
        <v>119079.1</v>
      </c>
      <c r="D320" s="98">
        <f t="shared" si="148"/>
        <v>55119.100000000006</v>
      </c>
      <c r="E320" s="98">
        <f t="shared" si="148"/>
        <v>55119.100000000006</v>
      </c>
      <c r="F320" s="24">
        <f>E320/B320*100</f>
        <v>7.3456502032747313</v>
      </c>
      <c r="G320" s="24">
        <f>E320/C320*100</f>
        <v>46.287803653201948</v>
      </c>
      <c r="H320" s="98">
        <f>H300+H276+H261</f>
        <v>2880.2999999999993</v>
      </c>
      <c r="I320" s="98">
        <f t="shared" ref="I320:AE321" si="149">I300+I276+I261</f>
        <v>1242.3</v>
      </c>
      <c r="J320" s="98">
        <f t="shared" si="149"/>
        <v>20212.7</v>
      </c>
      <c r="K320" s="98">
        <f t="shared" si="149"/>
        <v>18525.400000000001</v>
      </c>
      <c r="L320" s="98">
        <f t="shared" si="149"/>
        <v>19908</v>
      </c>
      <c r="M320" s="98">
        <f t="shared" si="149"/>
        <v>12872.2</v>
      </c>
      <c r="N320" s="98">
        <f t="shared" si="149"/>
        <v>17561.7</v>
      </c>
      <c r="O320" s="98">
        <f t="shared" si="149"/>
        <v>22479.200000000001</v>
      </c>
      <c r="P320" s="98">
        <f t="shared" si="149"/>
        <v>29361.199999999997</v>
      </c>
      <c r="Q320" s="98">
        <f t="shared" si="149"/>
        <v>0</v>
      </c>
      <c r="R320" s="98">
        <f t="shared" si="149"/>
        <v>26440.400000000001</v>
      </c>
      <c r="S320" s="98">
        <f t="shared" si="149"/>
        <v>0</v>
      </c>
      <c r="T320" s="98">
        <f t="shared" si="149"/>
        <v>15604.4</v>
      </c>
      <c r="U320" s="98">
        <f t="shared" si="149"/>
        <v>0</v>
      </c>
      <c r="V320" s="98">
        <f t="shared" si="149"/>
        <v>19505.5</v>
      </c>
      <c r="W320" s="98">
        <f t="shared" si="149"/>
        <v>0</v>
      </c>
      <c r="X320" s="98">
        <f t="shared" si="149"/>
        <v>37463.899999999994</v>
      </c>
      <c r="Y320" s="98">
        <f t="shared" si="149"/>
        <v>0</v>
      </c>
      <c r="Z320" s="98">
        <f t="shared" si="149"/>
        <v>47899.6</v>
      </c>
      <c r="AA320" s="98">
        <f t="shared" si="149"/>
        <v>0</v>
      </c>
      <c r="AB320" s="98">
        <f t="shared" si="149"/>
        <v>47354.5</v>
      </c>
      <c r="AC320" s="98">
        <f t="shared" si="149"/>
        <v>0</v>
      </c>
      <c r="AD320" s="98">
        <f t="shared" si="149"/>
        <v>466171.60000000003</v>
      </c>
      <c r="AE320" s="98">
        <f t="shared" si="149"/>
        <v>0</v>
      </c>
      <c r="AF320" s="39"/>
      <c r="AG320" s="15"/>
    </row>
    <row r="321" spans="1:33" ht="18.75" x14ac:dyDescent="0.3">
      <c r="A321" s="17" t="s">
        <v>27</v>
      </c>
      <c r="B321" s="98">
        <f t="shared" si="148"/>
        <v>215573.9</v>
      </c>
      <c r="C321" s="98">
        <f t="shared" si="148"/>
        <v>62556.899999999994</v>
      </c>
      <c r="D321" s="98">
        <f t="shared" si="148"/>
        <v>47454.8</v>
      </c>
      <c r="E321" s="98">
        <f t="shared" si="148"/>
        <v>47454.8</v>
      </c>
      <c r="F321" s="24">
        <f>E321/B321*100</f>
        <v>22.013240007255057</v>
      </c>
      <c r="G321" s="24">
        <f>E321/C321*100</f>
        <v>75.85861831388705</v>
      </c>
      <c r="H321" s="98">
        <f>H301+H277+H262</f>
        <v>8879.7000000000007</v>
      </c>
      <c r="I321" s="98">
        <f t="shared" si="149"/>
        <v>7808.2</v>
      </c>
      <c r="J321" s="98">
        <f t="shared" si="149"/>
        <v>9715.2000000000007</v>
      </c>
      <c r="K321" s="98">
        <f t="shared" si="149"/>
        <v>9559.9000000000015</v>
      </c>
      <c r="L321" s="98">
        <f t="shared" si="149"/>
        <v>10013.099999999999</v>
      </c>
      <c r="M321" s="98">
        <f t="shared" si="149"/>
        <v>8426.5</v>
      </c>
      <c r="N321" s="98">
        <f t="shared" si="149"/>
        <v>22127.4</v>
      </c>
      <c r="O321" s="98">
        <f t="shared" si="149"/>
        <v>21660.199999999997</v>
      </c>
      <c r="P321" s="98">
        <f t="shared" si="149"/>
        <v>13132.4</v>
      </c>
      <c r="Q321" s="98">
        <f t="shared" si="149"/>
        <v>0</v>
      </c>
      <c r="R321" s="98">
        <f t="shared" si="149"/>
        <v>11880.199999999999</v>
      </c>
      <c r="S321" s="98">
        <f t="shared" si="149"/>
        <v>5620</v>
      </c>
      <c r="T321" s="98">
        <f t="shared" si="149"/>
        <v>7921.7000000000007</v>
      </c>
      <c r="U321" s="98">
        <f t="shared" si="149"/>
        <v>0</v>
      </c>
      <c r="V321" s="98">
        <f t="shared" si="149"/>
        <v>36263.199999999997</v>
      </c>
      <c r="W321" s="98">
        <f t="shared" si="149"/>
        <v>0</v>
      </c>
      <c r="X321" s="98">
        <f t="shared" si="149"/>
        <v>10996.300000000001</v>
      </c>
      <c r="Y321" s="98">
        <f t="shared" si="149"/>
        <v>0</v>
      </c>
      <c r="Z321" s="98">
        <f t="shared" si="149"/>
        <v>14017.1</v>
      </c>
      <c r="AA321" s="98">
        <f t="shared" si="149"/>
        <v>0</v>
      </c>
      <c r="AB321" s="98">
        <f t="shared" si="149"/>
        <v>12233.4</v>
      </c>
      <c r="AC321" s="98">
        <f t="shared" si="149"/>
        <v>0</v>
      </c>
      <c r="AD321" s="98">
        <f t="shared" si="149"/>
        <v>58394.2</v>
      </c>
      <c r="AE321" s="98">
        <f t="shared" si="149"/>
        <v>0</v>
      </c>
      <c r="AF321" s="39"/>
      <c r="AG321" s="15"/>
    </row>
    <row r="322" spans="1:33" ht="37.5" x14ac:dyDescent="0.3">
      <c r="A322" s="17" t="s">
        <v>30</v>
      </c>
      <c r="B322" s="98">
        <f t="shared" ref="B322:E322" si="150">B302+B263</f>
        <v>7499</v>
      </c>
      <c r="C322" s="98">
        <f t="shared" si="150"/>
        <v>2660.9</v>
      </c>
      <c r="D322" s="98">
        <f t="shared" si="150"/>
        <v>2159.2000000000003</v>
      </c>
      <c r="E322" s="98">
        <f t="shared" si="150"/>
        <v>2159.2000000000003</v>
      </c>
      <c r="F322" s="24">
        <f>E322/B322*100</f>
        <v>28.793172422989738</v>
      </c>
      <c r="G322" s="24">
        <f>E322/C322*100</f>
        <v>81.145477094216247</v>
      </c>
      <c r="H322" s="98">
        <f>H302+H263</f>
        <v>44.200000000000045</v>
      </c>
      <c r="I322" s="98">
        <f t="shared" ref="I322:AE322" si="151">I302+I263</f>
        <v>30.7</v>
      </c>
      <c r="J322" s="98">
        <f t="shared" si="151"/>
        <v>921.5</v>
      </c>
      <c r="K322" s="98">
        <f t="shared" si="151"/>
        <v>604.6</v>
      </c>
      <c r="L322" s="98">
        <f t="shared" si="151"/>
        <v>875.5</v>
      </c>
      <c r="M322" s="98">
        <f t="shared" si="151"/>
        <v>253</v>
      </c>
      <c r="N322" s="98">
        <f t="shared" si="151"/>
        <v>819.7</v>
      </c>
      <c r="O322" s="98">
        <f t="shared" si="151"/>
        <v>1270.9000000000001</v>
      </c>
      <c r="P322" s="98">
        <f t="shared" si="151"/>
        <v>742.7</v>
      </c>
      <c r="Q322" s="98">
        <f t="shared" si="151"/>
        <v>0</v>
      </c>
      <c r="R322" s="98">
        <f t="shared" si="151"/>
        <v>306.3</v>
      </c>
      <c r="S322" s="98">
        <f t="shared" si="151"/>
        <v>0</v>
      </c>
      <c r="T322" s="98">
        <f t="shared" si="151"/>
        <v>0</v>
      </c>
      <c r="U322" s="98">
        <f t="shared" si="151"/>
        <v>0</v>
      </c>
      <c r="V322" s="98">
        <f t="shared" si="151"/>
        <v>0</v>
      </c>
      <c r="W322" s="98">
        <f t="shared" si="151"/>
        <v>0</v>
      </c>
      <c r="X322" s="98">
        <f t="shared" si="151"/>
        <v>585.5</v>
      </c>
      <c r="Y322" s="98">
        <f t="shared" si="151"/>
        <v>0</v>
      </c>
      <c r="Z322" s="98">
        <f t="shared" si="151"/>
        <v>871.5</v>
      </c>
      <c r="AA322" s="98">
        <f t="shared" si="151"/>
        <v>0</v>
      </c>
      <c r="AB322" s="98">
        <f t="shared" si="151"/>
        <v>803</v>
      </c>
      <c r="AC322" s="98">
        <f t="shared" si="151"/>
        <v>0</v>
      </c>
      <c r="AD322" s="98">
        <f t="shared" si="151"/>
        <v>1529.1</v>
      </c>
      <c r="AE322" s="98">
        <f t="shared" si="151"/>
        <v>0</v>
      </c>
      <c r="AF322" s="39"/>
      <c r="AG322" s="15"/>
    </row>
    <row r="323" spans="1:33" ht="18.75" x14ac:dyDescent="0.3">
      <c r="A323" s="17" t="s">
        <v>28</v>
      </c>
      <c r="B323" s="98">
        <f t="shared" ref="B323:E324" si="152">B303+B278+B264</f>
        <v>182353.7</v>
      </c>
      <c r="C323" s="98">
        <f t="shared" si="152"/>
        <v>30041</v>
      </c>
      <c r="D323" s="98">
        <f t="shared" si="152"/>
        <v>7178.3</v>
      </c>
      <c r="E323" s="98">
        <f t="shared" si="152"/>
        <v>7178.3</v>
      </c>
      <c r="F323" s="24">
        <f>E323/B323*100</f>
        <v>3.9364707159766974</v>
      </c>
      <c r="G323" s="24">
        <f>E323/C323*100</f>
        <v>23.895010152791187</v>
      </c>
      <c r="H323" s="98">
        <f>H303+H278+H264</f>
        <v>293.5</v>
      </c>
      <c r="I323" s="98">
        <f t="shared" ref="I323:AE324" si="153">I303+I278+I264</f>
        <v>101.9</v>
      </c>
      <c r="J323" s="98">
        <f t="shared" si="153"/>
        <v>3149.9</v>
      </c>
      <c r="K323" s="98">
        <f t="shared" si="153"/>
        <v>2010.3</v>
      </c>
      <c r="L323" s="98">
        <f t="shared" si="153"/>
        <v>2989.9</v>
      </c>
      <c r="M323" s="98">
        <f t="shared" si="153"/>
        <v>840.8</v>
      </c>
      <c r="N323" s="98">
        <f t="shared" si="153"/>
        <v>2860.9</v>
      </c>
      <c r="O323" s="98">
        <f t="shared" si="153"/>
        <v>4225.3</v>
      </c>
      <c r="P323" s="98">
        <f t="shared" si="153"/>
        <v>12668.4</v>
      </c>
      <c r="Q323" s="98">
        <f t="shared" si="153"/>
        <v>0</v>
      </c>
      <c r="R323" s="98">
        <f t="shared" si="153"/>
        <v>15328.6</v>
      </c>
      <c r="S323" s="98">
        <f t="shared" si="153"/>
        <v>0</v>
      </c>
      <c r="T323" s="98">
        <f t="shared" si="153"/>
        <v>12767.2</v>
      </c>
      <c r="U323" s="98">
        <f t="shared" si="153"/>
        <v>0</v>
      </c>
      <c r="V323" s="98">
        <f t="shared" si="153"/>
        <v>15959</v>
      </c>
      <c r="W323" s="98">
        <f t="shared" si="153"/>
        <v>0</v>
      </c>
      <c r="X323" s="98">
        <f t="shared" si="153"/>
        <v>22398.899999999998</v>
      </c>
      <c r="Y323" s="98">
        <f t="shared" si="153"/>
        <v>0</v>
      </c>
      <c r="Z323" s="98">
        <f t="shared" si="153"/>
        <v>28495.5</v>
      </c>
      <c r="AA323" s="98">
        <f t="shared" si="153"/>
        <v>0</v>
      </c>
      <c r="AB323" s="98">
        <f t="shared" si="153"/>
        <v>29789.1</v>
      </c>
      <c r="AC323" s="98">
        <f t="shared" si="153"/>
        <v>0</v>
      </c>
      <c r="AD323" s="98">
        <f t="shared" si="153"/>
        <v>35652.800000000003</v>
      </c>
      <c r="AE323" s="98">
        <f t="shared" si="153"/>
        <v>0</v>
      </c>
      <c r="AF323" s="39"/>
      <c r="AG323" s="15"/>
    </row>
    <row r="324" spans="1:33" ht="18.75" x14ac:dyDescent="0.3">
      <c r="A324" s="17" t="s">
        <v>29</v>
      </c>
      <c r="B324" s="98">
        <f t="shared" si="152"/>
        <v>0</v>
      </c>
      <c r="C324" s="98">
        <f t="shared" si="152"/>
        <v>0</v>
      </c>
      <c r="D324" s="98">
        <f t="shared" si="152"/>
        <v>0</v>
      </c>
      <c r="E324" s="98">
        <f t="shared" si="152"/>
        <v>0</v>
      </c>
      <c r="F324" s="92">
        <f>IFERROR(E324/B324*100,0)</f>
        <v>0</v>
      </c>
      <c r="G324" s="92">
        <f>IFERROR(E324/C324*100,0)</f>
        <v>0</v>
      </c>
      <c r="H324" s="98">
        <f>H304+H279+H265</f>
        <v>0</v>
      </c>
      <c r="I324" s="98">
        <f t="shared" si="153"/>
        <v>0</v>
      </c>
      <c r="J324" s="98">
        <f t="shared" si="153"/>
        <v>0</v>
      </c>
      <c r="K324" s="98">
        <f t="shared" si="153"/>
        <v>0</v>
      </c>
      <c r="L324" s="98">
        <f t="shared" si="153"/>
        <v>0</v>
      </c>
      <c r="M324" s="98">
        <f t="shared" si="153"/>
        <v>0</v>
      </c>
      <c r="N324" s="98">
        <f t="shared" si="153"/>
        <v>0</v>
      </c>
      <c r="O324" s="98">
        <f t="shared" si="153"/>
        <v>0</v>
      </c>
      <c r="P324" s="98">
        <f t="shared" si="153"/>
        <v>0</v>
      </c>
      <c r="Q324" s="98">
        <f t="shared" si="153"/>
        <v>0</v>
      </c>
      <c r="R324" s="98">
        <f t="shared" si="153"/>
        <v>0</v>
      </c>
      <c r="S324" s="98">
        <f t="shared" si="153"/>
        <v>0</v>
      </c>
      <c r="T324" s="98">
        <f t="shared" si="153"/>
        <v>0</v>
      </c>
      <c r="U324" s="98">
        <f t="shared" si="153"/>
        <v>0</v>
      </c>
      <c r="V324" s="98">
        <f t="shared" si="153"/>
        <v>0</v>
      </c>
      <c r="W324" s="98">
        <f t="shared" si="153"/>
        <v>0</v>
      </c>
      <c r="X324" s="98">
        <f t="shared" si="153"/>
        <v>0</v>
      </c>
      <c r="Y324" s="98">
        <f t="shared" si="153"/>
        <v>0</v>
      </c>
      <c r="Z324" s="98">
        <f t="shared" si="153"/>
        <v>0</v>
      </c>
      <c r="AA324" s="98">
        <f t="shared" si="153"/>
        <v>0</v>
      </c>
      <c r="AB324" s="98">
        <f t="shared" si="153"/>
        <v>0</v>
      </c>
      <c r="AC324" s="98">
        <f t="shared" si="153"/>
        <v>0</v>
      </c>
      <c r="AD324" s="98">
        <f t="shared" si="153"/>
        <v>0</v>
      </c>
      <c r="AE324" s="98">
        <f t="shared" si="153"/>
        <v>0</v>
      </c>
      <c r="AF324" s="39"/>
      <c r="AG324" s="15"/>
    </row>
    <row r="325" spans="1:33" ht="18.75" x14ac:dyDescent="0.3">
      <c r="A325" s="74" t="s">
        <v>63</v>
      </c>
      <c r="B325" s="75"/>
      <c r="C325" s="75"/>
      <c r="D325" s="75"/>
      <c r="E325" s="75"/>
      <c r="F325" s="76"/>
      <c r="G325" s="76"/>
      <c r="H325" s="75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  <c r="AA325" s="75"/>
      <c r="AB325" s="75"/>
      <c r="AC325" s="75"/>
      <c r="AD325" s="75"/>
      <c r="AE325" s="75"/>
      <c r="AF325" s="39"/>
      <c r="AG325" s="15"/>
    </row>
    <row r="326" spans="1:33" ht="18.75" x14ac:dyDescent="0.3">
      <c r="A326" s="77" t="s">
        <v>54</v>
      </c>
      <c r="B326" s="75">
        <f>B327+B328+B329+B330</f>
        <v>838919.10000000009</v>
      </c>
      <c r="C326" s="75">
        <f>C327+C328+C329+C330</f>
        <v>91084.7</v>
      </c>
      <c r="D326" s="75">
        <f>D327+D328+D329+D330</f>
        <v>0</v>
      </c>
      <c r="E326" s="75">
        <f>E327+E328+E329+E330</f>
        <v>0</v>
      </c>
      <c r="F326" s="75">
        <f>IFERROR(E326/B326*100,0)</f>
        <v>0</v>
      </c>
      <c r="G326" s="75">
        <f>IFERROR(E326/C326*100,0)</f>
        <v>0</v>
      </c>
      <c r="H326" s="75">
        <f>H327+H328+H329+H330</f>
        <v>0</v>
      </c>
      <c r="I326" s="75">
        <f t="shared" ref="I326:AE326" si="154">I327+I328+I329+I330</f>
        <v>0</v>
      </c>
      <c r="J326" s="75">
        <f t="shared" si="154"/>
        <v>0</v>
      </c>
      <c r="K326" s="75">
        <f t="shared" si="154"/>
        <v>0</v>
      </c>
      <c r="L326" s="75">
        <f t="shared" si="154"/>
        <v>0</v>
      </c>
      <c r="M326" s="75">
        <f t="shared" si="154"/>
        <v>0</v>
      </c>
      <c r="N326" s="75">
        <f t="shared" si="154"/>
        <v>0</v>
      </c>
      <c r="O326" s="75">
        <f t="shared" si="154"/>
        <v>0</v>
      </c>
      <c r="P326" s="75">
        <f t="shared" si="154"/>
        <v>25239.200000000001</v>
      </c>
      <c r="Q326" s="75">
        <f t="shared" si="154"/>
        <v>0</v>
      </c>
      <c r="R326" s="75">
        <f t="shared" si="154"/>
        <v>35464.400000000001</v>
      </c>
      <c r="S326" s="75">
        <f t="shared" si="154"/>
        <v>0</v>
      </c>
      <c r="T326" s="75">
        <f t="shared" si="154"/>
        <v>31524</v>
      </c>
      <c r="U326" s="75">
        <f t="shared" si="154"/>
        <v>0</v>
      </c>
      <c r="V326" s="75">
        <f t="shared" si="154"/>
        <v>39405</v>
      </c>
      <c r="W326" s="75">
        <f t="shared" si="154"/>
        <v>0</v>
      </c>
      <c r="X326" s="75">
        <f t="shared" si="154"/>
        <v>51226.499999999993</v>
      </c>
      <c r="Y326" s="75">
        <f t="shared" si="154"/>
        <v>0</v>
      </c>
      <c r="Z326" s="75">
        <f t="shared" si="154"/>
        <v>63048.100000000006</v>
      </c>
      <c r="AA326" s="75">
        <f t="shared" si="154"/>
        <v>0</v>
      </c>
      <c r="AB326" s="75">
        <f t="shared" si="154"/>
        <v>66988.5</v>
      </c>
      <c r="AC326" s="75">
        <f t="shared" si="154"/>
        <v>0</v>
      </c>
      <c r="AD326" s="75">
        <f t="shared" si="154"/>
        <v>526023.4</v>
      </c>
      <c r="AE326" s="75">
        <f t="shared" si="154"/>
        <v>0</v>
      </c>
      <c r="AF326" s="39"/>
      <c r="AG326" s="15"/>
    </row>
    <row r="327" spans="1:33" ht="18.75" x14ac:dyDescent="0.3">
      <c r="A327" s="77" t="s">
        <v>28</v>
      </c>
      <c r="B327" s="69">
        <f t="shared" ref="B327:E327" si="155">B264</f>
        <v>157423.6</v>
      </c>
      <c r="C327" s="69">
        <f t="shared" si="155"/>
        <v>20746.8</v>
      </c>
      <c r="D327" s="69">
        <f t="shared" si="155"/>
        <v>0</v>
      </c>
      <c r="E327" s="69">
        <f t="shared" si="155"/>
        <v>0</v>
      </c>
      <c r="F327" s="91">
        <f>IFERROR(E327/B327*100,0)</f>
        <v>0</v>
      </c>
      <c r="G327" s="91">
        <f>IFERROR(E327/C327*100,0)</f>
        <v>0</v>
      </c>
      <c r="H327" s="69">
        <f>H264</f>
        <v>0</v>
      </c>
      <c r="I327" s="69">
        <f t="shared" ref="I327:AE327" si="156">I264</f>
        <v>0</v>
      </c>
      <c r="J327" s="69">
        <f t="shared" si="156"/>
        <v>0</v>
      </c>
      <c r="K327" s="69">
        <f t="shared" si="156"/>
        <v>0</v>
      </c>
      <c r="L327" s="69">
        <f t="shared" si="156"/>
        <v>0</v>
      </c>
      <c r="M327" s="69">
        <f t="shared" si="156"/>
        <v>0</v>
      </c>
      <c r="N327" s="69">
        <f t="shared" si="156"/>
        <v>0</v>
      </c>
      <c r="O327" s="69">
        <f t="shared" si="156"/>
        <v>0</v>
      </c>
      <c r="P327" s="69">
        <f t="shared" si="156"/>
        <v>10221.9</v>
      </c>
      <c r="Q327" s="69">
        <f t="shared" si="156"/>
        <v>0</v>
      </c>
      <c r="R327" s="69">
        <f t="shared" si="156"/>
        <v>14363.1</v>
      </c>
      <c r="S327" s="69">
        <f t="shared" si="156"/>
        <v>0</v>
      </c>
      <c r="T327" s="69">
        <f t="shared" si="156"/>
        <v>12767.2</v>
      </c>
      <c r="U327" s="69">
        <f t="shared" si="156"/>
        <v>0</v>
      </c>
      <c r="V327" s="69">
        <f t="shared" si="156"/>
        <v>15959</v>
      </c>
      <c r="W327" s="69">
        <f t="shared" si="156"/>
        <v>0</v>
      </c>
      <c r="X327" s="69">
        <f t="shared" si="156"/>
        <v>20746.8</v>
      </c>
      <c r="Y327" s="69">
        <f t="shared" si="156"/>
        <v>0</v>
      </c>
      <c r="Z327" s="69">
        <f t="shared" si="156"/>
        <v>25534.5</v>
      </c>
      <c r="AA327" s="69">
        <f t="shared" si="156"/>
        <v>0</v>
      </c>
      <c r="AB327" s="69">
        <f t="shared" si="156"/>
        <v>27130.3</v>
      </c>
      <c r="AC327" s="69">
        <f t="shared" si="156"/>
        <v>0</v>
      </c>
      <c r="AD327" s="69">
        <f t="shared" si="156"/>
        <v>30700.799999999999</v>
      </c>
      <c r="AE327" s="69">
        <f t="shared" si="156"/>
        <v>0</v>
      </c>
      <c r="AF327" s="39"/>
      <c r="AG327" s="15"/>
    </row>
    <row r="328" spans="1:33" ht="18.75" x14ac:dyDescent="0.3">
      <c r="A328" s="77" t="s">
        <v>26</v>
      </c>
      <c r="B328" s="69">
        <f t="shared" ref="B328:E329" si="157">B261</f>
        <v>597596.10000000009</v>
      </c>
      <c r="C328" s="69">
        <f t="shared" si="157"/>
        <v>58516.4</v>
      </c>
      <c r="D328" s="69">
        <f t="shared" si="157"/>
        <v>0</v>
      </c>
      <c r="E328" s="69">
        <f t="shared" si="157"/>
        <v>0</v>
      </c>
      <c r="F328" s="91">
        <f>IFERROR(E328/B328*100,0)</f>
        <v>0</v>
      </c>
      <c r="G328" s="91">
        <f>IFERROR(E328/C328*100,0)</f>
        <v>0</v>
      </c>
      <c r="H328" s="69">
        <f>H261</f>
        <v>0</v>
      </c>
      <c r="I328" s="69">
        <f t="shared" ref="I328:AE329" si="158">I261</f>
        <v>0</v>
      </c>
      <c r="J328" s="69">
        <f t="shared" si="158"/>
        <v>0</v>
      </c>
      <c r="K328" s="69">
        <f t="shared" si="158"/>
        <v>0</v>
      </c>
      <c r="L328" s="69">
        <f t="shared" si="158"/>
        <v>0</v>
      </c>
      <c r="M328" s="69">
        <f t="shared" si="158"/>
        <v>0</v>
      </c>
      <c r="N328" s="69">
        <f t="shared" si="158"/>
        <v>0</v>
      </c>
      <c r="O328" s="69">
        <f t="shared" si="158"/>
        <v>0</v>
      </c>
      <c r="P328" s="69">
        <f t="shared" si="158"/>
        <v>12493.4</v>
      </c>
      <c r="Q328" s="69">
        <f t="shared" si="158"/>
        <v>0</v>
      </c>
      <c r="R328" s="69">
        <f t="shared" si="158"/>
        <v>17554.900000000001</v>
      </c>
      <c r="S328" s="69">
        <f t="shared" si="158"/>
        <v>0</v>
      </c>
      <c r="T328" s="69">
        <f t="shared" si="158"/>
        <v>15604.4</v>
      </c>
      <c r="U328" s="69">
        <f t="shared" si="158"/>
        <v>0</v>
      </c>
      <c r="V328" s="69">
        <f t="shared" si="158"/>
        <v>19505.5</v>
      </c>
      <c r="W328" s="69">
        <f t="shared" si="158"/>
        <v>0</v>
      </c>
      <c r="X328" s="69">
        <f t="shared" si="158"/>
        <v>25357.1</v>
      </c>
      <c r="Y328" s="69">
        <f t="shared" si="158"/>
        <v>0</v>
      </c>
      <c r="Z328" s="69">
        <f t="shared" si="158"/>
        <v>31208.799999999999</v>
      </c>
      <c r="AA328" s="69">
        <f t="shared" si="158"/>
        <v>0</v>
      </c>
      <c r="AB328" s="69">
        <f t="shared" si="158"/>
        <v>33159.300000000003</v>
      </c>
      <c r="AC328" s="69">
        <f t="shared" si="158"/>
        <v>0</v>
      </c>
      <c r="AD328" s="69">
        <f t="shared" si="158"/>
        <v>442712.7</v>
      </c>
      <c r="AE328" s="69">
        <f t="shared" si="158"/>
        <v>0</v>
      </c>
      <c r="AF328" s="39"/>
      <c r="AG328" s="15"/>
    </row>
    <row r="329" spans="1:33" ht="18.75" x14ac:dyDescent="0.3">
      <c r="A329" s="77" t="s">
        <v>27</v>
      </c>
      <c r="B329" s="69">
        <f t="shared" si="157"/>
        <v>83899.4</v>
      </c>
      <c r="C329" s="69">
        <f t="shared" si="157"/>
        <v>11821.5</v>
      </c>
      <c r="D329" s="69">
        <f t="shared" si="157"/>
        <v>0</v>
      </c>
      <c r="E329" s="69">
        <f t="shared" si="157"/>
        <v>0</v>
      </c>
      <c r="F329" s="91">
        <f>IFERROR(E329/B329*100,0)</f>
        <v>0</v>
      </c>
      <c r="G329" s="91">
        <f>IFERROR(E329/C329*100,0)</f>
        <v>0</v>
      </c>
      <c r="H329" s="69">
        <f>H262</f>
        <v>0</v>
      </c>
      <c r="I329" s="69">
        <f t="shared" si="158"/>
        <v>0</v>
      </c>
      <c r="J329" s="69">
        <f t="shared" si="158"/>
        <v>0</v>
      </c>
      <c r="K329" s="69">
        <f t="shared" si="158"/>
        <v>0</v>
      </c>
      <c r="L329" s="69">
        <f t="shared" si="158"/>
        <v>0</v>
      </c>
      <c r="M329" s="69">
        <f t="shared" si="158"/>
        <v>0</v>
      </c>
      <c r="N329" s="69">
        <f t="shared" si="158"/>
        <v>0</v>
      </c>
      <c r="O329" s="69">
        <f t="shared" si="158"/>
        <v>0</v>
      </c>
      <c r="P329" s="69">
        <f t="shared" si="158"/>
        <v>2523.9</v>
      </c>
      <c r="Q329" s="69">
        <f t="shared" si="158"/>
        <v>0</v>
      </c>
      <c r="R329" s="69">
        <f t="shared" si="158"/>
        <v>3546.4</v>
      </c>
      <c r="S329" s="69">
        <f t="shared" si="158"/>
        <v>0</v>
      </c>
      <c r="T329" s="69">
        <f t="shared" si="158"/>
        <v>3152.4</v>
      </c>
      <c r="U329" s="69">
        <f t="shared" si="158"/>
        <v>0</v>
      </c>
      <c r="V329" s="69">
        <f t="shared" si="158"/>
        <v>3940.5</v>
      </c>
      <c r="W329" s="69">
        <f t="shared" si="158"/>
        <v>0</v>
      </c>
      <c r="X329" s="69">
        <f t="shared" si="158"/>
        <v>5122.6000000000004</v>
      </c>
      <c r="Y329" s="69">
        <f t="shared" si="158"/>
        <v>0</v>
      </c>
      <c r="Z329" s="69">
        <f t="shared" si="158"/>
        <v>6304.8</v>
      </c>
      <c r="AA329" s="69">
        <f t="shared" si="158"/>
        <v>0</v>
      </c>
      <c r="AB329" s="69">
        <f t="shared" si="158"/>
        <v>6698.9</v>
      </c>
      <c r="AC329" s="69">
        <f t="shared" si="158"/>
        <v>0</v>
      </c>
      <c r="AD329" s="69">
        <f t="shared" si="158"/>
        <v>52609.899999999994</v>
      </c>
      <c r="AE329" s="69">
        <f t="shared" si="158"/>
        <v>0</v>
      </c>
      <c r="AF329" s="39"/>
      <c r="AG329" s="15"/>
    </row>
    <row r="330" spans="1:33" ht="18.75" x14ac:dyDescent="0.3">
      <c r="A330" s="77" t="s">
        <v>55</v>
      </c>
      <c r="B330" s="69">
        <f t="shared" ref="B330:E330" si="159">B265</f>
        <v>0</v>
      </c>
      <c r="C330" s="69">
        <f t="shared" si="159"/>
        <v>0</v>
      </c>
      <c r="D330" s="69">
        <f t="shared" si="159"/>
        <v>0</v>
      </c>
      <c r="E330" s="69">
        <f t="shared" si="159"/>
        <v>0</v>
      </c>
      <c r="F330" s="91">
        <f>IFERROR(E330/B330*100,0)</f>
        <v>0</v>
      </c>
      <c r="G330" s="91">
        <f>IFERROR(E330/C330*100,0)</f>
        <v>0</v>
      </c>
      <c r="H330" s="69">
        <f>H265</f>
        <v>0</v>
      </c>
      <c r="I330" s="69">
        <f t="shared" ref="I330:AE330" si="160">I265</f>
        <v>0</v>
      </c>
      <c r="J330" s="69">
        <f t="shared" si="160"/>
        <v>0</v>
      </c>
      <c r="K330" s="69">
        <f t="shared" si="160"/>
        <v>0</v>
      </c>
      <c r="L330" s="69">
        <f t="shared" si="160"/>
        <v>0</v>
      </c>
      <c r="M330" s="69">
        <f t="shared" si="160"/>
        <v>0</v>
      </c>
      <c r="N330" s="69">
        <f t="shared" si="160"/>
        <v>0</v>
      </c>
      <c r="O330" s="69">
        <f t="shared" si="160"/>
        <v>0</v>
      </c>
      <c r="P330" s="69">
        <f t="shared" si="160"/>
        <v>0</v>
      </c>
      <c r="Q330" s="69">
        <f t="shared" si="160"/>
        <v>0</v>
      </c>
      <c r="R330" s="69">
        <f t="shared" si="160"/>
        <v>0</v>
      </c>
      <c r="S330" s="69">
        <f t="shared" si="160"/>
        <v>0</v>
      </c>
      <c r="T330" s="69">
        <f t="shared" si="160"/>
        <v>0</v>
      </c>
      <c r="U330" s="69">
        <f t="shared" si="160"/>
        <v>0</v>
      </c>
      <c r="V330" s="69">
        <f t="shared" si="160"/>
        <v>0</v>
      </c>
      <c r="W330" s="69">
        <f t="shared" si="160"/>
        <v>0</v>
      </c>
      <c r="X330" s="69">
        <f t="shared" si="160"/>
        <v>0</v>
      </c>
      <c r="Y330" s="69">
        <f t="shared" si="160"/>
        <v>0</v>
      </c>
      <c r="Z330" s="69">
        <f t="shared" si="160"/>
        <v>0</v>
      </c>
      <c r="AA330" s="69">
        <f t="shared" si="160"/>
        <v>0</v>
      </c>
      <c r="AB330" s="69">
        <f t="shared" si="160"/>
        <v>0</v>
      </c>
      <c r="AC330" s="69">
        <f t="shared" si="160"/>
        <v>0</v>
      </c>
      <c r="AD330" s="69">
        <f t="shared" si="160"/>
        <v>0</v>
      </c>
      <c r="AE330" s="69">
        <f t="shared" si="160"/>
        <v>0</v>
      </c>
      <c r="AF330" s="39"/>
      <c r="AG330" s="15"/>
    </row>
    <row r="331" spans="1:33" ht="18.75" x14ac:dyDescent="0.3">
      <c r="A331" s="78" t="s">
        <v>64</v>
      </c>
      <c r="B331" s="79"/>
      <c r="C331" s="79"/>
      <c r="D331" s="79"/>
      <c r="E331" s="79"/>
      <c r="F331" s="80"/>
      <c r="G331" s="80"/>
      <c r="H331" s="79"/>
      <c r="I331" s="79"/>
      <c r="J331" s="79"/>
      <c r="K331" s="79"/>
      <c r="L331" s="79"/>
      <c r="M331" s="79"/>
      <c r="N331" s="79"/>
      <c r="O331" s="79"/>
      <c r="P331" s="79"/>
      <c r="Q331" s="79"/>
      <c r="R331" s="79"/>
      <c r="S331" s="79"/>
      <c r="T331" s="79"/>
      <c r="U331" s="79"/>
      <c r="V331" s="79"/>
      <c r="W331" s="79"/>
      <c r="X331" s="79"/>
      <c r="Y331" s="79"/>
      <c r="Z331" s="79"/>
      <c r="AA331" s="79"/>
      <c r="AB331" s="79"/>
      <c r="AC331" s="79"/>
      <c r="AD331" s="81"/>
      <c r="AE331" s="82"/>
      <c r="AF331" s="39"/>
      <c r="AG331" s="15"/>
    </row>
    <row r="332" spans="1:33" ht="18.75" x14ac:dyDescent="0.3">
      <c r="A332" s="78" t="s">
        <v>54</v>
      </c>
      <c r="B332" s="82">
        <f>B333+B334+B335+B336</f>
        <v>309372.30000000005</v>
      </c>
      <c r="C332" s="82">
        <f>C333+C334+C335+C336</f>
        <v>120592.29999999999</v>
      </c>
      <c r="D332" s="82">
        <f>D333+D334+D335+D336</f>
        <v>109752.20000000001</v>
      </c>
      <c r="E332" s="82">
        <f>E333+E334+E335+E336</f>
        <v>109752.20000000001</v>
      </c>
      <c r="F332" s="82">
        <f>IFERROR(E332/B332*100,0)</f>
        <v>35.475768192562811</v>
      </c>
      <c r="G332" s="82">
        <f>IFERROR(E332/C332*100,0)</f>
        <v>91.010951777186449</v>
      </c>
      <c r="H332" s="82">
        <f>H333+H334+H335+H336</f>
        <v>12053.5</v>
      </c>
      <c r="I332" s="82">
        <f t="shared" ref="I332:AE332" si="161">I333+I334+I335+I336</f>
        <v>9152.4</v>
      </c>
      <c r="J332" s="82">
        <f t="shared" si="161"/>
        <v>33077.800000000003</v>
      </c>
      <c r="K332" s="82">
        <f t="shared" si="161"/>
        <v>30095.600000000002</v>
      </c>
      <c r="L332" s="82">
        <f t="shared" si="161"/>
        <v>32911</v>
      </c>
      <c r="M332" s="82">
        <f t="shared" si="161"/>
        <v>22139.5</v>
      </c>
      <c r="N332" s="82">
        <f t="shared" si="161"/>
        <v>42550</v>
      </c>
      <c r="O332" s="82">
        <f t="shared" si="161"/>
        <v>48364.7</v>
      </c>
      <c r="P332" s="82">
        <f t="shared" si="161"/>
        <v>29922.799999999999</v>
      </c>
      <c r="Q332" s="82">
        <f t="shared" si="161"/>
        <v>0</v>
      </c>
      <c r="R332" s="82">
        <f t="shared" si="161"/>
        <v>18184.8</v>
      </c>
      <c r="S332" s="82">
        <f t="shared" si="161"/>
        <v>5620</v>
      </c>
      <c r="T332" s="82">
        <f t="shared" si="161"/>
        <v>4769.3</v>
      </c>
      <c r="U332" s="82">
        <f t="shared" si="161"/>
        <v>0</v>
      </c>
      <c r="V332" s="82">
        <f t="shared" si="161"/>
        <v>32322.7</v>
      </c>
      <c r="W332" s="82">
        <f t="shared" si="161"/>
        <v>0</v>
      </c>
      <c r="X332" s="82">
        <f t="shared" si="161"/>
        <v>19632.599999999999</v>
      </c>
      <c r="Y332" s="82">
        <f t="shared" si="161"/>
        <v>0</v>
      </c>
      <c r="Z332" s="82">
        <f t="shared" si="161"/>
        <v>27364.1</v>
      </c>
      <c r="AA332" s="82">
        <f t="shared" si="161"/>
        <v>0</v>
      </c>
      <c r="AB332" s="82">
        <f t="shared" si="161"/>
        <v>22388.5</v>
      </c>
      <c r="AC332" s="82">
        <f t="shared" si="161"/>
        <v>0</v>
      </c>
      <c r="AD332" s="82">
        <f t="shared" si="161"/>
        <v>34195.200000000004</v>
      </c>
      <c r="AE332" s="82">
        <f t="shared" si="161"/>
        <v>0</v>
      </c>
      <c r="AF332" s="39"/>
      <c r="AG332" s="15"/>
    </row>
    <row r="333" spans="1:33" ht="18.75" x14ac:dyDescent="0.3">
      <c r="A333" s="78" t="s">
        <v>28</v>
      </c>
      <c r="B333" s="69">
        <f t="shared" ref="B333:E333" si="162">B303+B278</f>
        <v>24930.100000000002</v>
      </c>
      <c r="C333" s="69">
        <f t="shared" si="162"/>
        <v>9294.2000000000007</v>
      </c>
      <c r="D333" s="69">
        <f t="shared" si="162"/>
        <v>7178.3</v>
      </c>
      <c r="E333" s="69">
        <f t="shared" si="162"/>
        <v>7178.3</v>
      </c>
      <c r="F333" s="91">
        <f>IFERROR(E333/B333*100,0)</f>
        <v>28.793707205346148</v>
      </c>
      <c r="G333" s="91">
        <f>IFERROR(E333/C333*100,0)</f>
        <v>77.234189064147529</v>
      </c>
      <c r="H333" s="69">
        <f>H303+H278</f>
        <v>293.5</v>
      </c>
      <c r="I333" s="69">
        <f t="shared" ref="I333:AE333" si="163">I303+I278</f>
        <v>101.9</v>
      </c>
      <c r="J333" s="69">
        <f t="shared" si="163"/>
        <v>3149.9</v>
      </c>
      <c r="K333" s="69">
        <f t="shared" si="163"/>
        <v>2010.3</v>
      </c>
      <c r="L333" s="69">
        <f t="shared" si="163"/>
        <v>2989.9</v>
      </c>
      <c r="M333" s="69">
        <f t="shared" si="163"/>
        <v>840.8</v>
      </c>
      <c r="N333" s="69">
        <f t="shared" si="163"/>
        <v>2860.9</v>
      </c>
      <c r="O333" s="69">
        <f t="shared" si="163"/>
        <v>4225.3</v>
      </c>
      <c r="P333" s="69">
        <f t="shared" si="163"/>
        <v>2446.5</v>
      </c>
      <c r="Q333" s="69">
        <f t="shared" si="163"/>
        <v>0</v>
      </c>
      <c r="R333" s="69">
        <f t="shared" si="163"/>
        <v>965.5</v>
      </c>
      <c r="S333" s="69">
        <f t="shared" si="163"/>
        <v>0</v>
      </c>
      <c r="T333" s="69">
        <f t="shared" si="163"/>
        <v>0</v>
      </c>
      <c r="U333" s="69">
        <f t="shared" si="163"/>
        <v>0</v>
      </c>
      <c r="V333" s="69">
        <f t="shared" si="163"/>
        <v>0</v>
      </c>
      <c r="W333" s="69">
        <f t="shared" si="163"/>
        <v>0</v>
      </c>
      <c r="X333" s="69">
        <f t="shared" si="163"/>
        <v>1652.1</v>
      </c>
      <c r="Y333" s="69">
        <f t="shared" si="163"/>
        <v>0</v>
      </c>
      <c r="Z333" s="69">
        <f t="shared" si="163"/>
        <v>2961</v>
      </c>
      <c r="AA333" s="69">
        <f t="shared" si="163"/>
        <v>0</v>
      </c>
      <c r="AB333" s="69">
        <f t="shared" si="163"/>
        <v>2658.8</v>
      </c>
      <c r="AC333" s="69">
        <f t="shared" si="163"/>
        <v>0</v>
      </c>
      <c r="AD333" s="69">
        <f t="shared" si="163"/>
        <v>4952</v>
      </c>
      <c r="AE333" s="69">
        <f t="shared" si="163"/>
        <v>0</v>
      </c>
      <c r="AF333" s="39"/>
      <c r="AG333" s="15"/>
    </row>
    <row r="334" spans="1:33" ht="18.75" x14ac:dyDescent="0.3">
      <c r="A334" s="78" t="s">
        <v>26</v>
      </c>
      <c r="B334" s="69">
        <f t="shared" ref="B334:E335" si="164">B300+B276</f>
        <v>152767.70000000001</v>
      </c>
      <c r="C334" s="69">
        <f t="shared" si="164"/>
        <v>60562.7</v>
      </c>
      <c r="D334" s="69">
        <f t="shared" si="164"/>
        <v>55119.100000000006</v>
      </c>
      <c r="E334" s="69">
        <f t="shared" si="164"/>
        <v>55119.100000000006</v>
      </c>
      <c r="F334" s="91">
        <f>IFERROR(E334/B334*100,0)</f>
        <v>36.080336353823483</v>
      </c>
      <c r="G334" s="91">
        <f>IFERROR(E334/C334*100,0)</f>
        <v>91.01162927016135</v>
      </c>
      <c r="H334" s="69">
        <f>H300+H276</f>
        <v>2880.2999999999993</v>
      </c>
      <c r="I334" s="69">
        <f t="shared" ref="I334:AE335" si="165">I300+I276</f>
        <v>1242.3</v>
      </c>
      <c r="J334" s="69">
        <f t="shared" si="165"/>
        <v>20212.7</v>
      </c>
      <c r="K334" s="69">
        <f t="shared" si="165"/>
        <v>18525.400000000001</v>
      </c>
      <c r="L334" s="69">
        <f t="shared" si="165"/>
        <v>19908</v>
      </c>
      <c r="M334" s="69">
        <f t="shared" si="165"/>
        <v>12872.2</v>
      </c>
      <c r="N334" s="69">
        <f t="shared" si="165"/>
        <v>17561.7</v>
      </c>
      <c r="O334" s="69">
        <f t="shared" si="165"/>
        <v>22479.200000000001</v>
      </c>
      <c r="P334" s="69">
        <f t="shared" si="165"/>
        <v>16867.8</v>
      </c>
      <c r="Q334" s="69">
        <f t="shared" si="165"/>
        <v>0</v>
      </c>
      <c r="R334" s="69">
        <f t="shared" si="165"/>
        <v>8885.5</v>
      </c>
      <c r="S334" s="69">
        <f t="shared" si="165"/>
        <v>0</v>
      </c>
      <c r="T334" s="69">
        <f t="shared" si="165"/>
        <v>0</v>
      </c>
      <c r="U334" s="69">
        <f t="shared" si="165"/>
        <v>0</v>
      </c>
      <c r="V334" s="69">
        <f t="shared" si="165"/>
        <v>0</v>
      </c>
      <c r="W334" s="69">
        <f t="shared" si="165"/>
        <v>0</v>
      </c>
      <c r="X334" s="69">
        <f t="shared" si="165"/>
        <v>12106.8</v>
      </c>
      <c r="Y334" s="69">
        <f t="shared" si="165"/>
        <v>0</v>
      </c>
      <c r="Z334" s="69">
        <f t="shared" si="165"/>
        <v>16690.8</v>
      </c>
      <c r="AA334" s="69">
        <f t="shared" si="165"/>
        <v>0</v>
      </c>
      <c r="AB334" s="69">
        <f t="shared" si="165"/>
        <v>14195.2</v>
      </c>
      <c r="AC334" s="69">
        <f t="shared" si="165"/>
        <v>0</v>
      </c>
      <c r="AD334" s="69">
        <f t="shared" si="165"/>
        <v>23458.9</v>
      </c>
      <c r="AE334" s="69">
        <f t="shared" si="165"/>
        <v>0</v>
      </c>
      <c r="AF334" s="39"/>
      <c r="AG334" s="15"/>
    </row>
    <row r="335" spans="1:33" ht="18.75" x14ac:dyDescent="0.3">
      <c r="A335" s="78" t="s">
        <v>27</v>
      </c>
      <c r="B335" s="69">
        <f t="shared" si="164"/>
        <v>131674.5</v>
      </c>
      <c r="C335" s="69">
        <f t="shared" si="164"/>
        <v>50735.399999999994</v>
      </c>
      <c r="D335" s="69">
        <f t="shared" si="164"/>
        <v>47454.8</v>
      </c>
      <c r="E335" s="69">
        <f t="shared" si="164"/>
        <v>47454.8</v>
      </c>
      <c r="F335" s="91">
        <f>IFERROR(E335/B335*100,0)</f>
        <v>36.039476132432632</v>
      </c>
      <c r="G335" s="91">
        <f>IFERROR(E335/C335*100,0)</f>
        <v>93.533903349535052</v>
      </c>
      <c r="H335" s="69">
        <f>H301+H277</f>
        <v>8879.7000000000007</v>
      </c>
      <c r="I335" s="69">
        <f t="shared" si="165"/>
        <v>7808.2</v>
      </c>
      <c r="J335" s="69">
        <f t="shared" si="165"/>
        <v>9715.2000000000007</v>
      </c>
      <c r="K335" s="69">
        <f t="shared" si="165"/>
        <v>9559.9000000000015</v>
      </c>
      <c r="L335" s="69">
        <f t="shared" si="165"/>
        <v>10013.099999999999</v>
      </c>
      <c r="M335" s="69">
        <f t="shared" si="165"/>
        <v>8426.5</v>
      </c>
      <c r="N335" s="69">
        <f t="shared" si="165"/>
        <v>22127.4</v>
      </c>
      <c r="O335" s="69">
        <f t="shared" si="165"/>
        <v>21660.199999999997</v>
      </c>
      <c r="P335" s="69">
        <f t="shared" si="165"/>
        <v>10608.5</v>
      </c>
      <c r="Q335" s="69">
        <f t="shared" si="165"/>
        <v>0</v>
      </c>
      <c r="R335" s="69">
        <f t="shared" si="165"/>
        <v>8333.7999999999993</v>
      </c>
      <c r="S335" s="69">
        <f t="shared" si="165"/>
        <v>5620</v>
      </c>
      <c r="T335" s="69">
        <f t="shared" si="165"/>
        <v>4769.3</v>
      </c>
      <c r="U335" s="69">
        <f t="shared" si="165"/>
        <v>0</v>
      </c>
      <c r="V335" s="69">
        <f t="shared" si="165"/>
        <v>32322.7</v>
      </c>
      <c r="W335" s="69">
        <f t="shared" si="165"/>
        <v>0</v>
      </c>
      <c r="X335" s="69">
        <f t="shared" si="165"/>
        <v>5873.7000000000007</v>
      </c>
      <c r="Y335" s="69">
        <f t="shared" si="165"/>
        <v>0</v>
      </c>
      <c r="Z335" s="69">
        <f t="shared" si="165"/>
        <v>7712.3</v>
      </c>
      <c r="AA335" s="69">
        <f t="shared" si="165"/>
        <v>0</v>
      </c>
      <c r="AB335" s="69">
        <f t="shared" si="165"/>
        <v>5534.5</v>
      </c>
      <c r="AC335" s="69">
        <f t="shared" si="165"/>
        <v>0</v>
      </c>
      <c r="AD335" s="69">
        <f t="shared" si="165"/>
        <v>5784.3</v>
      </c>
      <c r="AE335" s="69">
        <f t="shared" si="165"/>
        <v>0</v>
      </c>
      <c r="AF335" s="39"/>
      <c r="AG335" s="15"/>
    </row>
    <row r="336" spans="1:33" ht="18.75" x14ac:dyDescent="0.3">
      <c r="A336" s="78" t="s">
        <v>55</v>
      </c>
      <c r="B336" s="69">
        <f t="shared" ref="B336:E336" si="166">B304+B279</f>
        <v>0</v>
      </c>
      <c r="C336" s="69">
        <f t="shared" si="166"/>
        <v>0</v>
      </c>
      <c r="D336" s="69">
        <f t="shared" si="166"/>
        <v>0</v>
      </c>
      <c r="E336" s="69">
        <f t="shared" si="166"/>
        <v>0</v>
      </c>
      <c r="F336" s="91">
        <f>IFERROR(E336/B336*100,0)</f>
        <v>0</v>
      </c>
      <c r="G336" s="91">
        <f>IFERROR(E336/C336*100,0)</f>
        <v>0</v>
      </c>
      <c r="H336" s="69">
        <f>H304+H279</f>
        <v>0</v>
      </c>
      <c r="I336" s="69">
        <f t="shared" ref="I336:AE336" si="167">I304+I279</f>
        <v>0</v>
      </c>
      <c r="J336" s="69">
        <f t="shared" si="167"/>
        <v>0</v>
      </c>
      <c r="K336" s="69">
        <f t="shared" si="167"/>
        <v>0</v>
      </c>
      <c r="L336" s="69">
        <f t="shared" si="167"/>
        <v>0</v>
      </c>
      <c r="M336" s="69">
        <f t="shared" si="167"/>
        <v>0</v>
      </c>
      <c r="N336" s="69">
        <f t="shared" si="167"/>
        <v>0</v>
      </c>
      <c r="O336" s="69">
        <f t="shared" si="167"/>
        <v>0</v>
      </c>
      <c r="P336" s="69">
        <f t="shared" si="167"/>
        <v>0</v>
      </c>
      <c r="Q336" s="69">
        <f t="shared" si="167"/>
        <v>0</v>
      </c>
      <c r="R336" s="69">
        <f t="shared" si="167"/>
        <v>0</v>
      </c>
      <c r="S336" s="69">
        <f t="shared" si="167"/>
        <v>0</v>
      </c>
      <c r="T336" s="69">
        <f t="shared" si="167"/>
        <v>0</v>
      </c>
      <c r="U336" s="69">
        <f t="shared" si="167"/>
        <v>0</v>
      </c>
      <c r="V336" s="69">
        <f t="shared" si="167"/>
        <v>0</v>
      </c>
      <c r="W336" s="69">
        <f t="shared" si="167"/>
        <v>0</v>
      </c>
      <c r="X336" s="69">
        <f t="shared" si="167"/>
        <v>0</v>
      </c>
      <c r="Y336" s="69">
        <f t="shared" si="167"/>
        <v>0</v>
      </c>
      <c r="Z336" s="69">
        <f t="shared" si="167"/>
        <v>0</v>
      </c>
      <c r="AA336" s="69">
        <f t="shared" si="167"/>
        <v>0</v>
      </c>
      <c r="AB336" s="69">
        <f t="shared" si="167"/>
        <v>0</v>
      </c>
      <c r="AC336" s="69">
        <f t="shared" si="167"/>
        <v>0</v>
      </c>
      <c r="AD336" s="69">
        <f t="shared" si="167"/>
        <v>0</v>
      </c>
      <c r="AE336" s="69">
        <f t="shared" si="167"/>
        <v>0</v>
      </c>
      <c r="AF336" s="39"/>
      <c r="AG336" s="15"/>
    </row>
    <row r="337" spans="1:33" ht="45" x14ac:dyDescent="0.25">
      <c r="A337" s="56" t="s">
        <v>42</v>
      </c>
      <c r="B337" s="13">
        <f>B338+B339+B341+B342</f>
        <v>3938916.9499999993</v>
      </c>
      <c r="C337" s="13">
        <f>C338+C339+C341+C342-0.1</f>
        <v>1124354.3999999999</v>
      </c>
      <c r="D337" s="13">
        <f>D338+D339+D341+D342</f>
        <v>884032.83000000007</v>
      </c>
      <c r="E337" s="13">
        <f>E338+E339+E341+E342</f>
        <v>884330.79</v>
      </c>
      <c r="F337" s="24">
        <f>E337/B337*100</f>
        <v>22.451115401151075</v>
      </c>
      <c r="G337" s="24">
        <f>E337/C337*100</f>
        <v>78.652317276474406</v>
      </c>
      <c r="H337" s="13">
        <f>H338+H339+H341+H342</f>
        <v>126931.70000000001</v>
      </c>
      <c r="I337" s="13">
        <f t="shared" ref="I337:AE337" si="168">I338+I339+I341+I342</f>
        <v>112161.49999999999</v>
      </c>
      <c r="J337" s="13">
        <f t="shared" si="168"/>
        <v>292473.99999999994</v>
      </c>
      <c r="K337" s="13">
        <f t="shared" si="168"/>
        <v>256301.96000000005</v>
      </c>
      <c r="L337" s="13">
        <f t="shared" si="168"/>
        <v>292450.59999999998</v>
      </c>
      <c r="M337" s="13">
        <f t="shared" si="168"/>
        <v>241486.93</v>
      </c>
      <c r="N337" s="13">
        <f t="shared" si="168"/>
        <v>316487.8</v>
      </c>
      <c r="O337" s="13">
        <f t="shared" si="168"/>
        <v>274380.40000000002</v>
      </c>
      <c r="P337" s="13">
        <f t="shared" si="168"/>
        <v>463960.3</v>
      </c>
      <c r="Q337" s="13">
        <f t="shared" si="168"/>
        <v>0</v>
      </c>
      <c r="R337" s="13">
        <f t="shared" si="168"/>
        <v>280859.40000000002</v>
      </c>
      <c r="S337" s="13">
        <f t="shared" si="168"/>
        <v>213702.8</v>
      </c>
      <c r="T337" s="13">
        <f t="shared" si="168"/>
        <v>214728.59999999998</v>
      </c>
      <c r="U337" s="13">
        <f t="shared" si="168"/>
        <v>0</v>
      </c>
      <c r="V337" s="13">
        <f t="shared" si="168"/>
        <v>190171.6</v>
      </c>
      <c r="W337" s="13">
        <f t="shared" si="168"/>
        <v>0</v>
      </c>
      <c r="X337" s="13">
        <f t="shared" si="168"/>
        <v>241698.4</v>
      </c>
      <c r="Y337" s="13">
        <f t="shared" si="168"/>
        <v>0</v>
      </c>
      <c r="Z337" s="13">
        <f t="shared" si="168"/>
        <v>270779.59999999998</v>
      </c>
      <c r="AA337" s="13">
        <f t="shared" si="168"/>
        <v>0</v>
      </c>
      <c r="AB337" s="13">
        <f t="shared" si="168"/>
        <v>259287.5</v>
      </c>
      <c r="AC337" s="13">
        <f t="shared" si="168"/>
        <v>0</v>
      </c>
      <c r="AD337" s="13">
        <f t="shared" si="168"/>
        <v>989087.45000000007</v>
      </c>
      <c r="AE337" s="13">
        <f t="shared" si="168"/>
        <v>0</v>
      </c>
      <c r="AF337" s="32"/>
      <c r="AG337" s="15"/>
    </row>
    <row r="338" spans="1:33" ht="18.75" x14ac:dyDescent="0.3">
      <c r="A338" s="17" t="s">
        <v>26</v>
      </c>
      <c r="B338" s="13">
        <f t="shared" ref="B338:E339" si="169">B320+B241+B117</f>
        <v>2845109.8499999996</v>
      </c>
      <c r="C338" s="13">
        <f t="shared" si="169"/>
        <v>723460.5</v>
      </c>
      <c r="D338" s="13">
        <f t="shared" si="169"/>
        <v>536993.70000000007</v>
      </c>
      <c r="E338" s="13">
        <f t="shared" si="169"/>
        <v>537173.70000000007</v>
      </c>
      <c r="F338" s="24">
        <f>E338/B338*100</f>
        <v>18.880596121798256</v>
      </c>
      <c r="G338" s="24">
        <f>E338/C338*100</f>
        <v>74.250591428281169</v>
      </c>
      <c r="H338" s="13">
        <f t="shared" ref="H338:AE339" si="170">H320+H241+H117</f>
        <v>34530.19999999999</v>
      </c>
      <c r="I338" s="13">
        <f t="shared" si="170"/>
        <v>27902</v>
      </c>
      <c r="J338" s="13">
        <f t="shared" si="170"/>
        <v>209470.69999999998</v>
      </c>
      <c r="K338" s="13">
        <f t="shared" si="170"/>
        <v>175344.00000000003</v>
      </c>
      <c r="L338" s="13">
        <f t="shared" si="170"/>
        <v>204722.5</v>
      </c>
      <c r="M338" s="13">
        <f t="shared" si="170"/>
        <v>157072.29999999999</v>
      </c>
      <c r="N338" s="13">
        <f t="shared" si="170"/>
        <v>215825.09999999998</v>
      </c>
      <c r="O338" s="13">
        <f t="shared" si="170"/>
        <v>176855.4</v>
      </c>
      <c r="P338" s="13">
        <f t="shared" si="170"/>
        <v>370930.6</v>
      </c>
      <c r="Q338" s="13">
        <f t="shared" si="170"/>
        <v>0</v>
      </c>
      <c r="R338" s="13">
        <f t="shared" si="170"/>
        <v>198254.1</v>
      </c>
      <c r="S338" s="13">
        <f t="shared" si="170"/>
        <v>161676.79999999999</v>
      </c>
      <c r="T338" s="13">
        <f t="shared" si="170"/>
        <v>153356.79999999999</v>
      </c>
      <c r="U338" s="13">
        <f t="shared" si="170"/>
        <v>0</v>
      </c>
      <c r="V338" s="13">
        <f t="shared" si="170"/>
        <v>110785.4</v>
      </c>
      <c r="W338" s="13">
        <f t="shared" si="170"/>
        <v>0</v>
      </c>
      <c r="X338" s="13">
        <f t="shared" si="170"/>
        <v>171859.1</v>
      </c>
      <c r="Y338" s="13">
        <f t="shared" si="170"/>
        <v>0</v>
      </c>
      <c r="Z338" s="13">
        <f t="shared" si="170"/>
        <v>182440.59999999998</v>
      </c>
      <c r="AA338" s="13">
        <f t="shared" si="170"/>
        <v>0</v>
      </c>
      <c r="AB338" s="13">
        <f t="shared" si="170"/>
        <v>177257.5</v>
      </c>
      <c r="AC338" s="13">
        <f t="shared" si="170"/>
        <v>0</v>
      </c>
      <c r="AD338" s="13">
        <f t="shared" si="170"/>
        <v>815677.25</v>
      </c>
      <c r="AE338" s="13">
        <f t="shared" si="170"/>
        <v>0</v>
      </c>
      <c r="AF338" s="32"/>
      <c r="AG338" s="15"/>
    </row>
    <row r="339" spans="1:33" ht="18.75" x14ac:dyDescent="0.3">
      <c r="A339" s="17" t="s">
        <v>27</v>
      </c>
      <c r="B339" s="13">
        <f t="shared" si="169"/>
        <v>842322.8</v>
      </c>
      <c r="C339" s="13">
        <f t="shared" si="169"/>
        <v>341853.39999999997</v>
      </c>
      <c r="D339" s="13">
        <f t="shared" si="169"/>
        <v>316766.23</v>
      </c>
      <c r="E339" s="13">
        <f t="shared" si="169"/>
        <v>316769.08999999997</v>
      </c>
      <c r="F339" s="24">
        <f>E339/B339*100</f>
        <v>37.606614708755352</v>
      </c>
      <c r="G339" s="24">
        <f>E339/C339*100</f>
        <v>92.662261074483979</v>
      </c>
      <c r="H339" s="13">
        <f t="shared" si="170"/>
        <v>87551.8</v>
      </c>
      <c r="I339" s="13">
        <f t="shared" si="170"/>
        <v>79889.499999999985</v>
      </c>
      <c r="J339" s="13">
        <f t="shared" si="170"/>
        <v>74055.199999999997</v>
      </c>
      <c r="K339" s="13">
        <f t="shared" si="170"/>
        <v>73444.760000000009</v>
      </c>
      <c r="L339" s="13">
        <f t="shared" si="170"/>
        <v>80555.8</v>
      </c>
      <c r="M339" s="13">
        <f t="shared" si="170"/>
        <v>79384.929999999993</v>
      </c>
      <c r="N339" s="13">
        <f t="shared" si="170"/>
        <v>88039.2</v>
      </c>
      <c r="O339" s="13">
        <f t="shared" si="170"/>
        <v>84049.9</v>
      </c>
      <c r="P339" s="13">
        <f t="shared" si="170"/>
        <v>72523.8</v>
      </c>
      <c r="Q339" s="13">
        <f t="shared" si="170"/>
        <v>0</v>
      </c>
      <c r="R339" s="13">
        <f t="shared" si="170"/>
        <v>59979.1</v>
      </c>
      <c r="S339" s="13">
        <f t="shared" si="170"/>
        <v>46161</v>
      </c>
      <c r="T339" s="13">
        <f t="shared" si="170"/>
        <v>48351.8</v>
      </c>
      <c r="U339" s="13">
        <f t="shared" si="170"/>
        <v>0</v>
      </c>
      <c r="V339" s="13">
        <f t="shared" si="170"/>
        <v>62798.099999999991</v>
      </c>
      <c r="W339" s="13">
        <f t="shared" si="170"/>
        <v>0</v>
      </c>
      <c r="X339" s="13">
        <f t="shared" si="170"/>
        <v>43268</v>
      </c>
      <c r="Y339" s="13">
        <f t="shared" si="170"/>
        <v>0</v>
      </c>
      <c r="Z339" s="13">
        <f t="shared" si="170"/>
        <v>54671.1</v>
      </c>
      <c r="AA339" s="13">
        <f t="shared" si="170"/>
        <v>0</v>
      </c>
      <c r="AB339" s="13">
        <f t="shared" si="170"/>
        <v>48076.5</v>
      </c>
      <c r="AC339" s="13">
        <f t="shared" si="170"/>
        <v>0</v>
      </c>
      <c r="AD339" s="13">
        <f t="shared" si="170"/>
        <v>122452.4</v>
      </c>
      <c r="AE339" s="13">
        <f t="shared" si="170"/>
        <v>0</v>
      </c>
      <c r="AF339" s="32"/>
      <c r="AG339" s="15"/>
    </row>
    <row r="340" spans="1:33" ht="37.5" x14ac:dyDescent="0.3">
      <c r="A340" s="17" t="s">
        <v>30</v>
      </c>
      <c r="B340" s="13">
        <f>B322+B119</f>
        <v>12030.2</v>
      </c>
      <c r="C340" s="13">
        <f>C322+C119</f>
        <v>3034.8</v>
      </c>
      <c r="D340" s="13">
        <f>D322+D119</f>
        <v>2533.1000000000004</v>
      </c>
      <c r="E340" s="13">
        <f>E322+E119</f>
        <v>2533.1000000000004</v>
      </c>
      <c r="F340" s="24">
        <f>E340/B340*100</f>
        <v>21.056175292181344</v>
      </c>
      <c r="G340" s="24">
        <f>E340/C340*100</f>
        <v>83.468432845657048</v>
      </c>
      <c r="H340" s="13">
        <f t="shared" ref="H340:AE340" si="171">H322+H119</f>
        <v>44.200000000000045</v>
      </c>
      <c r="I340" s="13">
        <f t="shared" si="171"/>
        <v>30.7</v>
      </c>
      <c r="J340" s="13">
        <f t="shared" si="171"/>
        <v>921.5</v>
      </c>
      <c r="K340" s="13">
        <f t="shared" si="171"/>
        <v>604.6</v>
      </c>
      <c r="L340" s="13">
        <f t="shared" si="171"/>
        <v>875.5</v>
      </c>
      <c r="M340" s="13">
        <f t="shared" si="171"/>
        <v>253</v>
      </c>
      <c r="N340" s="13">
        <f t="shared" si="171"/>
        <v>1193.5999999999999</v>
      </c>
      <c r="O340" s="13">
        <f t="shared" si="171"/>
        <v>1644.8000000000002</v>
      </c>
      <c r="P340" s="13">
        <f t="shared" si="171"/>
        <v>742.7</v>
      </c>
      <c r="Q340" s="13">
        <f t="shared" si="171"/>
        <v>0</v>
      </c>
      <c r="R340" s="13">
        <f t="shared" si="171"/>
        <v>306.3</v>
      </c>
      <c r="S340" s="13">
        <f t="shared" si="171"/>
        <v>0</v>
      </c>
      <c r="T340" s="13">
        <f t="shared" si="171"/>
        <v>0</v>
      </c>
      <c r="U340" s="13">
        <f t="shared" si="171"/>
        <v>0</v>
      </c>
      <c r="V340" s="13">
        <f t="shared" si="171"/>
        <v>0</v>
      </c>
      <c r="W340" s="13">
        <f t="shared" si="171"/>
        <v>0</v>
      </c>
      <c r="X340" s="13">
        <f t="shared" si="171"/>
        <v>585.5</v>
      </c>
      <c r="Y340" s="13">
        <f t="shared" si="171"/>
        <v>0</v>
      </c>
      <c r="Z340" s="13">
        <f t="shared" si="171"/>
        <v>871.5</v>
      </c>
      <c r="AA340" s="13">
        <f t="shared" si="171"/>
        <v>0</v>
      </c>
      <c r="AB340" s="13">
        <f t="shared" si="171"/>
        <v>803</v>
      </c>
      <c r="AC340" s="13">
        <f t="shared" si="171"/>
        <v>0</v>
      </c>
      <c r="AD340" s="13">
        <f t="shared" si="171"/>
        <v>5686.4</v>
      </c>
      <c r="AE340" s="13">
        <f t="shared" si="171"/>
        <v>0</v>
      </c>
      <c r="AF340" s="32"/>
      <c r="AG340" s="15"/>
    </row>
    <row r="341" spans="1:33" ht="18.75" x14ac:dyDescent="0.3">
      <c r="A341" s="17" t="s">
        <v>28</v>
      </c>
      <c r="B341" s="13">
        <f t="shared" ref="B341:E342" si="172">B323+B243+B120</f>
        <v>232030.90000000002</v>
      </c>
      <c r="C341" s="13">
        <f t="shared" si="172"/>
        <v>51864.3</v>
      </c>
      <c r="D341" s="13">
        <f t="shared" si="172"/>
        <v>23096.6</v>
      </c>
      <c r="E341" s="13">
        <f t="shared" si="172"/>
        <v>23211.7</v>
      </c>
      <c r="F341" s="24">
        <f>E341/B341*100</f>
        <v>10.00371071266801</v>
      </c>
      <c r="G341" s="24">
        <f>E341/C341*100</f>
        <v>44.754677109302541</v>
      </c>
      <c r="H341" s="13">
        <f t="shared" ref="H341:AE342" si="173">H323+H243+H120</f>
        <v>4496.1000000000004</v>
      </c>
      <c r="I341" s="13">
        <f t="shared" si="173"/>
        <v>4016.4</v>
      </c>
      <c r="J341" s="13">
        <f t="shared" si="173"/>
        <v>7332.5</v>
      </c>
      <c r="K341" s="13">
        <f t="shared" si="173"/>
        <v>5897.7</v>
      </c>
      <c r="L341" s="13">
        <f t="shared" si="173"/>
        <v>7172.2999999999993</v>
      </c>
      <c r="M341" s="13">
        <f t="shared" si="173"/>
        <v>5029.7</v>
      </c>
      <c r="N341" s="13">
        <f t="shared" si="173"/>
        <v>7416.2999999999993</v>
      </c>
      <c r="O341" s="13">
        <f t="shared" si="173"/>
        <v>8267.9</v>
      </c>
      <c r="P341" s="13">
        <f t="shared" si="173"/>
        <v>20505.900000000001</v>
      </c>
      <c r="Q341" s="13">
        <f t="shared" si="173"/>
        <v>0</v>
      </c>
      <c r="R341" s="13">
        <f t="shared" si="173"/>
        <v>22626.2</v>
      </c>
      <c r="S341" s="13">
        <f t="shared" si="173"/>
        <v>5865</v>
      </c>
      <c r="T341" s="13">
        <f t="shared" si="173"/>
        <v>13020</v>
      </c>
      <c r="U341" s="13">
        <f t="shared" si="173"/>
        <v>0</v>
      </c>
      <c r="V341" s="13">
        <f t="shared" si="173"/>
        <v>16588.099999999999</v>
      </c>
      <c r="W341" s="13">
        <f t="shared" si="173"/>
        <v>0</v>
      </c>
      <c r="X341" s="13">
        <f t="shared" si="173"/>
        <v>26571.299999999996</v>
      </c>
      <c r="Y341" s="13">
        <f t="shared" si="173"/>
        <v>0</v>
      </c>
      <c r="Z341" s="13">
        <f t="shared" si="173"/>
        <v>32667.9</v>
      </c>
      <c r="AA341" s="13">
        <f t="shared" si="173"/>
        <v>0</v>
      </c>
      <c r="AB341" s="13">
        <f t="shared" si="173"/>
        <v>33953.5</v>
      </c>
      <c r="AC341" s="13">
        <f t="shared" si="173"/>
        <v>0</v>
      </c>
      <c r="AD341" s="13">
        <f t="shared" si="173"/>
        <v>39680.800000000003</v>
      </c>
      <c r="AE341" s="13">
        <f t="shared" si="173"/>
        <v>0</v>
      </c>
      <c r="AF341" s="32"/>
      <c r="AG341" s="15"/>
    </row>
    <row r="342" spans="1:33" ht="18.75" x14ac:dyDescent="0.3">
      <c r="A342" s="17" t="s">
        <v>29</v>
      </c>
      <c r="B342" s="47">
        <f t="shared" si="172"/>
        <v>19453.400000000001</v>
      </c>
      <c r="C342" s="47">
        <f t="shared" si="172"/>
        <v>7176.2999999999993</v>
      </c>
      <c r="D342" s="47">
        <f t="shared" si="172"/>
        <v>7176.2999999999993</v>
      </c>
      <c r="E342" s="47">
        <f t="shared" si="172"/>
        <v>7176.2999999999993</v>
      </c>
      <c r="F342" s="92">
        <f>IFERROR(E342/B342*100,0)</f>
        <v>36.889695374587468</v>
      </c>
      <c r="G342" s="92">
        <f>IFERROR(E342/C342*100,0)</f>
        <v>100</v>
      </c>
      <c r="H342" s="47">
        <f t="shared" si="173"/>
        <v>353.6</v>
      </c>
      <c r="I342" s="47">
        <f t="shared" si="173"/>
        <v>353.6</v>
      </c>
      <c r="J342" s="47">
        <f t="shared" si="173"/>
        <v>1615.6</v>
      </c>
      <c r="K342" s="47">
        <f t="shared" si="173"/>
        <v>1615.5</v>
      </c>
      <c r="L342" s="47">
        <f t="shared" si="173"/>
        <v>0</v>
      </c>
      <c r="M342" s="47">
        <f t="shared" si="173"/>
        <v>0</v>
      </c>
      <c r="N342" s="47">
        <f t="shared" si="173"/>
        <v>5207.2</v>
      </c>
      <c r="O342" s="47">
        <f t="shared" si="173"/>
        <v>5207.2</v>
      </c>
      <c r="P342" s="47">
        <f t="shared" si="173"/>
        <v>0</v>
      </c>
      <c r="Q342" s="47">
        <f t="shared" si="173"/>
        <v>0</v>
      </c>
      <c r="R342" s="47">
        <f t="shared" si="173"/>
        <v>0</v>
      </c>
      <c r="S342" s="47">
        <f t="shared" si="173"/>
        <v>0</v>
      </c>
      <c r="T342" s="47">
        <f t="shared" si="173"/>
        <v>0</v>
      </c>
      <c r="U342" s="47">
        <f t="shared" si="173"/>
        <v>0</v>
      </c>
      <c r="V342" s="47">
        <f t="shared" si="173"/>
        <v>0</v>
      </c>
      <c r="W342" s="47">
        <f t="shared" si="173"/>
        <v>0</v>
      </c>
      <c r="X342" s="47">
        <f t="shared" si="173"/>
        <v>0</v>
      </c>
      <c r="Y342" s="47">
        <f t="shared" si="173"/>
        <v>0</v>
      </c>
      <c r="Z342" s="47">
        <f t="shared" si="173"/>
        <v>1000</v>
      </c>
      <c r="AA342" s="47">
        <f t="shared" si="173"/>
        <v>0</v>
      </c>
      <c r="AB342" s="47">
        <f t="shared" si="173"/>
        <v>0</v>
      </c>
      <c r="AC342" s="47">
        <f t="shared" si="173"/>
        <v>0</v>
      </c>
      <c r="AD342" s="47">
        <f t="shared" si="173"/>
        <v>11277</v>
      </c>
      <c r="AE342" s="47">
        <f t="shared" si="173"/>
        <v>0</v>
      </c>
      <c r="AF342" s="32"/>
      <c r="AG342" s="15"/>
    </row>
    <row r="343" spans="1:33" ht="56.25" x14ac:dyDescent="0.3">
      <c r="A343" s="77" t="s">
        <v>65</v>
      </c>
      <c r="B343" s="75"/>
      <c r="C343" s="75"/>
      <c r="D343" s="75"/>
      <c r="E343" s="75"/>
      <c r="F343" s="85"/>
      <c r="G343" s="85"/>
      <c r="H343" s="75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5"/>
      <c r="X343" s="75"/>
      <c r="Y343" s="75"/>
      <c r="Z343" s="75"/>
      <c r="AA343" s="75"/>
      <c r="AB343" s="75"/>
      <c r="AC343" s="75"/>
      <c r="AD343" s="75"/>
      <c r="AE343" s="75"/>
      <c r="AF343" s="39"/>
      <c r="AG343" s="15"/>
    </row>
    <row r="344" spans="1:33" ht="18.75" x14ac:dyDescent="0.3">
      <c r="A344" s="77" t="s">
        <v>54</v>
      </c>
      <c r="B344" s="75">
        <f>B345+B346+B347+B348</f>
        <v>896552.90000000014</v>
      </c>
      <c r="C344" s="75">
        <f>C345+C346+C347+C348</f>
        <v>117215.2</v>
      </c>
      <c r="D344" s="75">
        <f>D345+D346+D347+D348</f>
        <v>25604.400000000001</v>
      </c>
      <c r="E344" s="75">
        <f>E345+E346+E347+E348</f>
        <v>25902.36</v>
      </c>
      <c r="F344" s="75">
        <f>IFERROR(E344/B344*100,0)</f>
        <v>2.8891055954422766</v>
      </c>
      <c r="G344" s="75">
        <f>IFERROR(E344/C344*100,0)</f>
        <v>22.098123792818679</v>
      </c>
      <c r="H344" s="75">
        <f>H345+H346+H347+H348</f>
        <v>6335</v>
      </c>
      <c r="I344" s="75">
        <f t="shared" ref="I344:AE344" si="174">I345+I346+I347+I348</f>
        <v>4741.3999999999996</v>
      </c>
      <c r="J344" s="75">
        <f t="shared" si="174"/>
        <v>6349</v>
      </c>
      <c r="K344" s="75">
        <f t="shared" si="174"/>
        <v>6657.5599999999995</v>
      </c>
      <c r="L344" s="75">
        <f t="shared" si="174"/>
        <v>6346.2</v>
      </c>
      <c r="M344" s="75">
        <f t="shared" si="174"/>
        <v>7131.7999999999993</v>
      </c>
      <c r="N344" s="75">
        <f t="shared" si="174"/>
        <v>7403.6</v>
      </c>
      <c r="O344" s="75">
        <f t="shared" si="174"/>
        <v>7371.6</v>
      </c>
      <c r="P344" s="75">
        <f t="shared" si="174"/>
        <v>31572.2</v>
      </c>
      <c r="Q344" s="75">
        <f t="shared" si="174"/>
        <v>0</v>
      </c>
      <c r="R344" s="75">
        <f t="shared" si="174"/>
        <v>35565.5</v>
      </c>
      <c r="S344" s="75">
        <f t="shared" si="174"/>
        <v>0</v>
      </c>
      <c r="T344" s="75">
        <f t="shared" si="174"/>
        <v>31625.100000000002</v>
      </c>
      <c r="U344" s="75">
        <f t="shared" si="174"/>
        <v>0</v>
      </c>
      <c r="V344" s="75">
        <f t="shared" si="174"/>
        <v>39594.1</v>
      </c>
      <c r="W344" s="75">
        <f t="shared" si="174"/>
        <v>0</v>
      </c>
      <c r="X344" s="75">
        <f t="shared" si="174"/>
        <v>56634.400000000001</v>
      </c>
      <c r="Y344" s="75">
        <f t="shared" si="174"/>
        <v>0</v>
      </c>
      <c r="Z344" s="75">
        <f t="shared" si="174"/>
        <v>69465.399999999994</v>
      </c>
      <c r="AA344" s="75">
        <f t="shared" si="174"/>
        <v>0</v>
      </c>
      <c r="AB344" s="75">
        <f t="shared" si="174"/>
        <v>73323.599999999991</v>
      </c>
      <c r="AC344" s="75">
        <f t="shared" si="174"/>
        <v>0</v>
      </c>
      <c r="AD344" s="75">
        <f t="shared" si="174"/>
        <v>532338.80000000005</v>
      </c>
      <c r="AE344" s="75">
        <f t="shared" si="174"/>
        <v>0</v>
      </c>
      <c r="AF344" s="39"/>
      <c r="AG344" s="15"/>
    </row>
    <row r="345" spans="1:33" ht="18.75" x14ac:dyDescent="0.3">
      <c r="A345" s="77" t="s">
        <v>28</v>
      </c>
      <c r="B345" s="69">
        <f t="shared" ref="B345:E348" si="175">SUM(B125,B247,B327)</f>
        <v>157885.20000000001</v>
      </c>
      <c r="C345" s="69">
        <f t="shared" si="175"/>
        <v>20786.8</v>
      </c>
      <c r="D345" s="69">
        <f t="shared" si="175"/>
        <v>0</v>
      </c>
      <c r="E345" s="69">
        <f t="shared" si="175"/>
        <v>115.10000000000001</v>
      </c>
      <c r="F345" s="91">
        <f>IFERROR(E345/B345*100,0)</f>
        <v>7.2901069891288098E-2</v>
      </c>
      <c r="G345" s="91">
        <f>IFERROR(E345/C345*100,0)</f>
        <v>0.5537167818038371</v>
      </c>
      <c r="H345" s="69">
        <f t="shared" ref="H345:AE348" si="176">SUM(H125,H247,H327)</f>
        <v>40</v>
      </c>
      <c r="I345" s="69">
        <f t="shared" si="176"/>
        <v>0</v>
      </c>
      <c r="J345" s="69">
        <f t="shared" si="176"/>
        <v>40</v>
      </c>
      <c r="K345" s="69">
        <f t="shared" si="176"/>
        <v>33.4</v>
      </c>
      <c r="L345" s="69">
        <f t="shared" si="176"/>
        <v>40</v>
      </c>
      <c r="M345" s="69">
        <f t="shared" si="176"/>
        <v>55</v>
      </c>
      <c r="N345" s="69">
        <f t="shared" si="176"/>
        <v>40</v>
      </c>
      <c r="O345" s="69">
        <f t="shared" si="176"/>
        <v>26.7</v>
      </c>
      <c r="P345" s="69">
        <f t="shared" si="176"/>
        <v>10261.9</v>
      </c>
      <c r="Q345" s="69">
        <f t="shared" si="176"/>
        <v>0</v>
      </c>
      <c r="R345" s="69">
        <f t="shared" si="176"/>
        <v>14403.1</v>
      </c>
      <c r="S345" s="69">
        <f t="shared" si="176"/>
        <v>0</v>
      </c>
      <c r="T345" s="69">
        <f t="shared" si="176"/>
        <v>12807.2</v>
      </c>
      <c r="U345" s="69">
        <f t="shared" si="176"/>
        <v>0</v>
      </c>
      <c r="V345" s="69">
        <f t="shared" si="176"/>
        <v>15999</v>
      </c>
      <c r="W345" s="69">
        <f t="shared" si="176"/>
        <v>0</v>
      </c>
      <c r="X345" s="69">
        <f t="shared" si="176"/>
        <v>20786.8</v>
      </c>
      <c r="Y345" s="69">
        <f t="shared" si="176"/>
        <v>0</v>
      </c>
      <c r="Z345" s="69">
        <f t="shared" si="176"/>
        <v>25574.5</v>
      </c>
      <c r="AA345" s="69">
        <f t="shared" si="176"/>
        <v>0</v>
      </c>
      <c r="AB345" s="69">
        <f t="shared" si="176"/>
        <v>27170.3</v>
      </c>
      <c r="AC345" s="69">
        <f t="shared" si="176"/>
        <v>0</v>
      </c>
      <c r="AD345" s="69">
        <f t="shared" si="176"/>
        <v>30722.399999999998</v>
      </c>
      <c r="AE345" s="69">
        <f t="shared" si="176"/>
        <v>0</v>
      </c>
      <c r="AF345" s="39"/>
      <c r="AG345" s="15"/>
    </row>
    <row r="346" spans="1:33" ht="18.75" x14ac:dyDescent="0.3">
      <c r="A346" s="77" t="s">
        <v>26</v>
      </c>
      <c r="B346" s="69">
        <f t="shared" si="175"/>
        <v>598318.00000000012</v>
      </c>
      <c r="C346" s="69">
        <f t="shared" si="175"/>
        <v>58576.5</v>
      </c>
      <c r="D346" s="69">
        <f t="shared" si="175"/>
        <v>0</v>
      </c>
      <c r="E346" s="69">
        <f t="shared" si="175"/>
        <v>180</v>
      </c>
      <c r="F346" s="91">
        <f>IFERROR(E346/B346*100,0)</f>
        <v>3.0084336423106102E-2</v>
      </c>
      <c r="G346" s="91">
        <f>IFERROR(E346/C346*100,0)</f>
        <v>0.30729046631328266</v>
      </c>
      <c r="H346" s="69">
        <f t="shared" si="176"/>
        <v>60.1</v>
      </c>
      <c r="I346" s="69">
        <f t="shared" si="176"/>
        <v>0</v>
      </c>
      <c r="J346" s="69">
        <f t="shared" si="176"/>
        <v>60.1</v>
      </c>
      <c r="K346" s="69">
        <f t="shared" si="176"/>
        <v>52.3</v>
      </c>
      <c r="L346" s="69">
        <f t="shared" si="176"/>
        <v>60.1</v>
      </c>
      <c r="M346" s="69">
        <f t="shared" si="176"/>
        <v>85.9</v>
      </c>
      <c r="N346" s="69">
        <f t="shared" si="176"/>
        <v>60.1</v>
      </c>
      <c r="O346" s="69">
        <f t="shared" si="176"/>
        <v>41.8</v>
      </c>
      <c r="P346" s="69">
        <f t="shared" si="176"/>
        <v>12553.5</v>
      </c>
      <c r="Q346" s="69">
        <f t="shared" si="176"/>
        <v>0</v>
      </c>
      <c r="R346" s="69">
        <f t="shared" si="176"/>
        <v>17615</v>
      </c>
      <c r="S346" s="69">
        <f t="shared" si="176"/>
        <v>0</v>
      </c>
      <c r="T346" s="69">
        <f t="shared" si="176"/>
        <v>15664.5</v>
      </c>
      <c r="U346" s="69">
        <f t="shared" si="176"/>
        <v>0</v>
      </c>
      <c r="V346" s="69">
        <f t="shared" si="176"/>
        <v>19565.599999999999</v>
      </c>
      <c r="W346" s="69">
        <f t="shared" si="176"/>
        <v>0</v>
      </c>
      <c r="X346" s="69">
        <f t="shared" si="176"/>
        <v>25417.199999999997</v>
      </c>
      <c r="Y346" s="69">
        <f t="shared" si="176"/>
        <v>0</v>
      </c>
      <c r="Z346" s="69">
        <f t="shared" si="176"/>
        <v>31268.899999999998</v>
      </c>
      <c r="AA346" s="69">
        <f t="shared" si="176"/>
        <v>0</v>
      </c>
      <c r="AB346" s="69">
        <f t="shared" si="176"/>
        <v>33219.4</v>
      </c>
      <c r="AC346" s="69">
        <f t="shared" si="176"/>
        <v>0</v>
      </c>
      <c r="AD346" s="69">
        <f t="shared" si="176"/>
        <v>442773.5</v>
      </c>
      <c r="AE346" s="69">
        <f t="shared" si="176"/>
        <v>0</v>
      </c>
      <c r="AF346" s="39"/>
      <c r="AG346" s="15"/>
    </row>
    <row r="347" spans="1:33" ht="18.75" x14ac:dyDescent="0.3">
      <c r="A347" s="77" t="s">
        <v>27</v>
      </c>
      <c r="B347" s="69">
        <f t="shared" si="175"/>
        <v>140349.69999999998</v>
      </c>
      <c r="C347" s="69">
        <f t="shared" si="175"/>
        <v>37851.899999999994</v>
      </c>
      <c r="D347" s="69">
        <f t="shared" si="175"/>
        <v>25604.400000000001</v>
      </c>
      <c r="E347" s="69">
        <f t="shared" si="175"/>
        <v>25607.260000000002</v>
      </c>
      <c r="F347" s="91">
        <f>IFERROR(E347/B347*100,0)</f>
        <v>18.245325782670005</v>
      </c>
      <c r="G347" s="91">
        <f>IFERROR(E347/C347*100,0)</f>
        <v>67.651187919232598</v>
      </c>
      <c r="H347" s="69">
        <f t="shared" si="176"/>
        <v>6234.9</v>
      </c>
      <c r="I347" s="69">
        <f t="shared" si="176"/>
        <v>4741.3999999999996</v>
      </c>
      <c r="J347" s="69">
        <f t="shared" si="176"/>
        <v>6248.9</v>
      </c>
      <c r="K347" s="69">
        <f t="shared" si="176"/>
        <v>6571.86</v>
      </c>
      <c r="L347" s="69">
        <f t="shared" si="176"/>
        <v>6246.0999999999995</v>
      </c>
      <c r="M347" s="69">
        <f t="shared" si="176"/>
        <v>6990.9</v>
      </c>
      <c r="N347" s="69">
        <f t="shared" si="176"/>
        <v>7303.5</v>
      </c>
      <c r="O347" s="69">
        <f t="shared" si="176"/>
        <v>7303.1</v>
      </c>
      <c r="P347" s="69">
        <f t="shared" si="176"/>
        <v>8756.7999999999993</v>
      </c>
      <c r="Q347" s="69">
        <f t="shared" si="176"/>
        <v>0</v>
      </c>
      <c r="R347" s="69">
        <f t="shared" si="176"/>
        <v>3547.4</v>
      </c>
      <c r="S347" s="69">
        <f t="shared" si="176"/>
        <v>0</v>
      </c>
      <c r="T347" s="69">
        <f t="shared" si="176"/>
        <v>3153.4</v>
      </c>
      <c r="U347" s="69">
        <f t="shared" si="176"/>
        <v>0</v>
      </c>
      <c r="V347" s="69">
        <f t="shared" si="176"/>
        <v>4029.5</v>
      </c>
      <c r="W347" s="69">
        <f t="shared" si="176"/>
        <v>0</v>
      </c>
      <c r="X347" s="69">
        <f t="shared" si="176"/>
        <v>10430.4</v>
      </c>
      <c r="Y347" s="69">
        <f t="shared" si="176"/>
        <v>0</v>
      </c>
      <c r="Z347" s="69">
        <f t="shared" si="176"/>
        <v>12622</v>
      </c>
      <c r="AA347" s="69">
        <f t="shared" si="176"/>
        <v>0</v>
      </c>
      <c r="AB347" s="69">
        <f t="shared" si="176"/>
        <v>12933.9</v>
      </c>
      <c r="AC347" s="69">
        <f t="shared" si="176"/>
        <v>0</v>
      </c>
      <c r="AD347" s="69">
        <f t="shared" si="176"/>
        <v>58842.899999999994</v>
      </c>
      <c r="AE347" s="69">
        <f t="shared" si="176"/>
        <v>0</v>
      </c>
      <c r="AF347" s="39"/>
      <c r="AG347" s="15"/>
    </row>
    <row r="348" spans="1:33" ht="18.75" x14ac:dyDescent="0.3">
      <c r="A348" s="77" t="s">
        <v>55</v>
      </c>
      <c r="B348" s="69">
        <f t="shared" si="175"/>
        <v>0</v>
      </c>
      <c r="C348" s="69">
        <f t="shared" si="175"/>
        <v>0</v>
      </c>
      <c r="D348" s="69">
        <f t="shared" si="175"/>
        <v>0</v>
      </c>
      <c r="E348" s="69">
        <f t="shared" si="175"/>
        <v>0</v>
      </c>
      <c r="F348" s="91">
        <f>IFERROR(E348/B348*100,0)</f>
        <v>0</v>
      </c>
      <c r="G348" s="91">
        <f>IFERROR(E348/C348*100,0)</f>
        <v>0</v>
      </c>
      <c r="H348" s="69">
        <f t="shared" si="176"/>
        <v>0</v>
      </c>
      <c r="I348" s="69">
        <f t="shared" si="176"/>
        <v>0</v>
      </c>
      <c r="J348" s="69">
        <f t="shared" si="176"/>
        <v>0</v>
      </c>
      <c r="K348" s="69">
        <f t="shared" si="176"/>
        <v>0</v>
      </c>
      <c r="L348" s="69">
        <f t="shared" si="176"/>
        <v>0</v>
      </c>
      <c r="M348" s="69">
        <f t="shared" si="176"/>
        <v>0</v>
      </c>
      <c r="N348" s="69">
        <f t="shared" si="176"/>
        <v>0</v>
      </c>
      <c r="O348" s="69">
        <f t="shared" si="176"/>
        <v>0</v>
      </c>
      <c r="P348" s="69">
        <f t="shared" si="176"/>
        <v>0</v>
      </c>
      <c r="Q348" s="69">
        <f t="shared" si="176"/>
        <v>0</v>
      </c>
      <c r="R348" s="69">
        <f t="shared" si="176"/>
        <v>0</v>
      </c>
      <c r="S348" s="69">
        <f t="shared" si="176"/>
        <v>0</v>
      </c>
      <c r="T348" s="69">
        <f t="shared" si="176"/>
        <v>0</v>
      </c>
      <c r="U348" s="69">
        <f t="shared" si="176"/>
        <v>0</v>
      </c>
      <c r="V348" s="69">
        <f t="shared" si="176"/>
        <v>0</v>
      </c>
      <c r="W348" s="69">
        <f t="shared" si="176"/>
        <v>0</v>
      </c>
      <c r="X348" s="69">
        <f t="shared" si="176"/>
        <v>0</v>
      </c>
      <c r="Y348" s="69">
        <f t="shared" si="176"/>
        <v>0</v>
      </c>
      <c r="Z348" s="69">
        <f t="shared" si="176"/>
        <v>0</v>
      </c>
      <c r="AA348" s="69">
        <f t="shared" si="176"/>
        <v>0</v>
      </c>
      <c r="AB348" s="69">
        <f t="shared" si="176"/>
        <v>0</v>
      </c>
      <c r="AC348" s="69">
        <f t="shared" si="176"/>
        <v>0</v>
      </c>
      <c r="AD348" s="69">
        <f t="shared" si="176"/>
        <v>0</v>
      </c>
      <c r="AE348" s="69">
        <f t="shared" si="176"/>
        <v>0</v>
      </c>
      <c r="AF348" s="39"/>
      <c r="AG348" s="15"/>
    </row>
    <row r="349" spans="1:33" ht="19.5" x14ac:dyDescent="0.35">
      <c r="A349" s="86" t="s">
        <v>66</v>
      </c>
      <c r="B349" s="75"/>
      <c r="C349" s="75"/>
      <c r="D349" s="75"/>
      <c r="E349" s="75"/>
      <c r="F349" s="85"/>
      <c r="G349" s="85"/>
      <c r="H349" s="75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5"/>
      <c r="X349" s="75"/>
      <c r="Y349" s="75"/>
      <c r="Z349" s="75"/>
      <c r="AA349" s="75"/>
      <c r="AB349" s="75"/>
      <c r="AC349" s="75"/>
      <c r="AD349" s="75"/>
      <c r="AE349" s="75"/>
      <c r="AF349" s="39"/>
      <c r="AG349" s="15"/>
    </row>
    <row r="350" spans="1:33" ht="18.75" x14ac:dyDescent="0.3">
      <c r="A350" s="77" t="s">
        <v>54</v>
      </c>
      <c r="B350" s="75">
        <f>B351+B352+B353+B354</f>
        <v>0</v>
      </c>
      <c r="C350" s="75">
        <f>C351+C352+C353+C354</f>
        <v>0</v>
      </c>
      <c r="D350" s="75">
        <f>D351+D352+D353+D354</f>
        <v>0</v>
      </c>
      <c r="E350" s="75">
        <f>E351+E352+E353+E354</f>
        <v>0</v>
      </c>
      <c r="F350" s="75">
        <f>IFERROR(E350/B350*100,0)</f>
        <v>0</v>
      </c>
      <c r="G350" s="75">
        <f>IFERROR(E350/C350*100,0)</f>
        <v>0</v>
      </c>
      <c r="H350" s="75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  <c r="Z350" s="75"/>
      <c r="AA350" s="75"/>
      <c r="AB350" s="75"/>
      <c r="AC350" s="75"/>
      <c r="AD350" s="75"/>
      <c r="AE350" s="75"/>
      <c r="AF350" s="39"/>
      <c r="AG350" s="15"/>
    </row>
    <row r="351" spans="1:33" ht="18.75" x14ac:dyDescent="0.3">
      <c r="A351" s="77" t="s">
        <v>28</v>
      </c>
      <c r="B351" s="69"/>
      <c r="C351" s="69"/>
      <c r="D351" s="69"/>
      <c r="E351" s="69"/>
      <c r="F351" s="91">
        <f>IFERROR(E351/B351*100,0)</f>
        <v>0</v>
      </c>
      <c r="G351" s="91">
        <f>IFERROR(E351/C351*100,0)</f>
        <v>0</v>
      </c>
      <c r="H351" s="69"/>
      <c r="I351" s="69"/>
      <c r="J351" s="69"/>
      <c r="K351" s="69"/>
      <c r="L351" s="69"/>
      <c r="M351" s="69"/>
      <c r="N351" s="69"/>
      <c r="O351" s="69"/>
      <c r="P351" s="69"/>
      <c r="Q351" s="69"/>
      <c r="R351" s="69"/>
      <c r="S351" s="69"/>
      <c r="T351" s="69"/>
      <c r="U351" s="69"/>
      <c r="V351" s="69"/>
      <c r="W351" s="69"/>
      <c r="X351" s="69"/>
      <c r="Y351" s="69"/>
      <c r="Z351" s="69"/>
      <c r="AA351" s="69"/>
      <c r="AB351" s="69"/>
      <c r="AC351" s="69"/>
      <c r="AD351" s="69"/>
      <c r="AE351" s="69"/>
      <c r="AF351" s="39"/>
      <c r="AG351" s="15"/>
    </row>
    <row r="352" spans="1:33" ht="18.75" x14ac:dyDescent="0.3">
      <c r="A352" s="77" t="s">
        <v>26</v>
      </c>
      <c r="B352" s="69"/>
      <c r="C352" s="69"/>
      <c r="D352" s="69"/>
      <c r="E352" s="69"/>
      <c r="F352" s="91">
        <f>IFERROR(E352/B352*100,0)</f>
        <v>0</v>
      </c>
      <c r="G352" s="91">
        <f>IFERROR(E352/C352*100,0)</f>
        <v>0</v>
      </c>
      <c r="H352" s="69"/>
      <c r="I352" s="69"/>
      <c r="J352" s="69"/>
      <c r="K352" s="69"/>
      <c r="L352" s="69"/>
      <c r="M352" s="69"/>
      <c r="N352" s="69"/>
      <c r="O352" s="69"/>
      <c r="P352" s="69"/>
      <c r="Q352" s="69"/>
      <c r="R352" s="69"/>
      <c r="S352" s="69"/>
      <c r="T352" s="69"/>
      <c r="U352" s="69"/>
      <c r="V352" s="69"/>
      <c r="W352" s="69"/>
      <c r="X352" s="69"/>
      <c r="Y352" s="69"/>
      <c r="Z352" s="69"/>
      <c r="AA352" s="69"/>
      <c r="AB352" s="69"/>
      <c r="AC352" s="69"/>
      <c r="AD352" s="69"/>
      <c r="AE352" s="69"/>
      <c r="AF352" s="39"/>
      <c r="AG352" s="15"/>
    </row>
    <row r="353" spans="1:33" ht="18.75" x14ac:dyDescent="0.3">
      <c r="A353" s="77" t="s">
        <v>27</v>
      </c>
      <c r="B353" s="69"/>
      <c r="C353" s="69"/>
      <c r="D353" s="69"/>
      <c r="E353" s="69"/>
      <c r="F353" s="91">
        <f>IFERROR(E353/B353*100,0)</f>
        <v>0</v>
      </c>
      <c r="G353" s="91">
        <f>IFERROR(E353/C353*100,0)</f>
        <v>0</v>
      </c>
      <c r="H353" s="69"/>
      <c r="I353" s="69"/>
      <c r="J353" s="69"/>
      <c r="K353" s="69"/>
      <c r="L353" s="69"/>
      <c r="M353" s="69"/>
      <c r="N353" s="69"/>
      <c r="O353" s="69"/>
      <c r="P353" s="69"/>
      <c r="Q353" s="69"/>
      <c r="R353" s="69"/>
      <c r="S353" s="69"/>
      <c r="T353" s="69"/>
      <c r="U353" s="69"/>
      <c r="V353" s="69"/>
      <c r="W353" s="69"/>
      <c r="X353" s="69"/>
      <c r="Y353" s="69"/>
      <c r="Z353" s="69"/>
      <c r="AA353" s="69"/>
      <c r="AB353" s="69"/>
      <c r="AC353" s="69"/>
      <c r="AD353" s="69"/>
      <c r="AE353" s="69"/>
      <c r="AF353" s="39"/>
      <c r="AG353" s="15"/>
    </row>
    <row r="354" spans="1:33" ht="18.75" x14ac:dyDescent="0.3">
      <c r="A354" s="77" t="s">
        <v>55</v>
      </c>
      <c r="B354" s="69"/>
      <c r="C354" s="69"/>
      <c r="D354" s="69"/>
      <c r="E354" s="69"/>
      <c r="F354" s="91">
        <f>IFERROR(E354/B354*100,0)</f>
        <v>0</v>
      </c>
      <c r="G354" s="91">
        <f>IFERROR(E354/C354*100,0)</f>
        <v>0</v>
      </c>
      <c r="H354" s="69"/>
      <c r="I354" s="69"/>
      <c r="J354" s="69"/>
      <c r="K354" s="69"/>
      <c r="L354" s="69"/>
      <c r="M354" s="69"/>
      <c r="N354" s="69"/>
      <c r="O354" s="69"/>
      <c r="P354" s="69"/>
      <c r="Q354" s="69"/>
      <c r="R354" s="69"/>
      <c r="S354" s="69"/>
      <c r="T354" s="69"/>
      <c r="U354" s="69"/>
      <c r="V354" s="69"/>
      <c r="W354" s="69"/>
      <c r="X354" s="69"/>
      <c r="Y354" s="69"/>
      <c r="Z354" s="69"/>
      <c r="AA354" s="69"/>
      <c r="AB354" s="69"/>
      <c r="AC354" s="69"/>
      <c r="AD354" s="69"/>
      <c r="AE354" s="69"/>
      <c r="AF354" s="39"/>
      <c r="AG354" s="15"/>
    </row>
    <row r="355" spans="1:33" ht="19.5" x14ac:dyDescent="0.35">
      <c r="A355" s="86" t="s">
        <v>67</v>
      </c>
      <c r="B355" s="75"/>
      <c r="C355" s="75"/>
      <c r="D355" s="75"/>
      <c r="E355" s="75"/>
      <c r="F355" s="85"/>
      <c r="G355" s="85"/>
      <c r="H355" s="75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75"/>
      <c r="Z355" s="75"/>
      <c r="AA355" s="75"/>
      <c r="AB355" s="75"/>
      <c r="AC355" s="75"/>
      <c r="AD355" s="75"/>
      <c r="AE355" s="75"/>
      <c r="AF355" s="39"/>
      <c r="AG355" s="15"/>
    </row>
    <row r="356" spans="1:33" ht="18.75" x14ac:dyDescent="0.3">
      <c r="A356" s="77" t="s">
        <v>54</v>
      </c>
      <c r="B356" s="75">
        <f>B357+B358+B359+B360</f>
        <v>896552.90000000014</v>
      </c>
      <c r="C356" s="75">
        <f>C357+C358+C359+C360</f>
        <v>117215.2</v>
      </c>
      <c r="D356" s="75">
        <f>D357+D358+D359+D360</f>
        <v>25604.400000000001</v>
      </c>
      <c r="E356" s="75">
        <f>E357+E358+E359+E360</f>
        <v>25902.36</v>
      </c>
      <c r="F356" s="75">
        <f>IFERROR(E356/B356*100,0)</f>
        <v>2.8891055954422766</v>
      </c>
      <c r="G356" s="75">
        <f>IFERROR(E356/C356*100,0)</f>
        <v>22.098123792818679</v>
      </c>
      <c r="H356" s="75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75"/>
      <c r="Z356" s="75"/>
      <c r="AA356" s="75"/>
      <c r="AB356" s="75"/>
      <c r="AC356" s="75"/>
      <c r="AD356" s="75"/>
      <c r="AE356" s="75"/>
      <c r="AF356" s="39"/>
      <c r="AG356" s="15"/>
    </row>
    <row r="357" spans="1:33" ht="18.75" x14ac:dyDescent="0.3">
      <c r="A357" s="77" t="s">
        <v>28</v>
      </c>
      <c r="B357" s="69">
        <f>B345</f>
        <v>157885.20000000001</v>
      </c>
      <c r="C357" s="69">
        <f t="shared" ref="C357:E357" si="177">C345</f>
        <v>20786.8</v>
      </c>
      <c r="D357" s="69">
        <f t="shared" si="177"/>
        <v>0</v>
      </c>
      <c r="E357" s="69">
        <f t="shared" si="177"/>
        <v>115.10000000000001</v>
      </c>
      <c r="F357" s="91">
        <f>IFERROR(E357/B357*100,0)</f>
        <v>7.2901069891288098E-2</v>
      </c>
      <c r="G357" s="91">
        <f>IFERROR(E357/C357*100,0)</f>
        <v>0.5537167818038371</v>
      </c>
      <c r="H357" s="69">
        <f t="shared" ref="H357:AE360" si="178">H345</f>
        <v>40</v>
      </c>
      <c r="I357" s="69">
        <f t="shared" si="178"/>
        <v>0</v>
      </c>
      <c r="J357" s="69">
        <f t="shared" si="178"/>
        <v>40</v>
      </c>
      <c r="K357" s="69">
        <f t="shared" si="178"/>
        <v>33.4</v>
      </c>
      <c r="L357" s="69">
        <f t="shared" si="178"/>
        <v>40</v>
      </c>
      <c r="M357" s="69">
        <f t="shared" si="178"/>
        <v>55</v>
      </c>
      <c r="N357" s="69">
        <f t="shared" si="178"/>
        <v>40</v>
      </c>
      <c r="O357" s="69">
        <f t="shared" si="178"/>
        <v>26.7</v>
      </c>
      <c r="P357" s="69">
        <f t="shared" si="178"/>
        <v>10261.9</v>
      </c>
      <c r="Q357" s="69">
        <f t="shared" si="178"/>
        <v>0</v>
      </c>
      <c r="R357" s="69">
        <f t="shared" si="178"/>
        <v>14403.1</v>
      </c>
      <c r="S357" s="69">
        <f t="shared" si="178"/>
        <v>0</v>
      </c>
      <c r="T357" s="69">
        <f t="shared" si="178"/>
        <v>12807.2</v>
      </c>
      <c r="U357" s="69">
        <f t="shared" si="178"/>
        <v>0</v>
      </c>
      <c r="V357" s="69">
        <f t="shared" si="178"/>
        <v>15999</v>
      </c>
      <c r="W357" s="69">
        <f t="shared" si="178"/>
        <v>0</v>
      </c>
      <c r="X357" s="69">
        <f t="shared" si="178"/>
        <v>20786.8</v>
      </c>
      <c r="Y357" s="69">
        <f t="shared" si="178"/>
        <v>0</v>
      </c>
      <c r="Z357" s="69">
        <f t="shared" si="178"/>
        <v>25574.5</v>
      </c>
      <c r="AA357" s="69">
        <f t="shared" si="178"/>
        <v>0</v>
      </c>
      <c r="AB357" s="69">
        <f t="shared" si="178"/>
        <v>27170.3</v>
      </c>
      <c r="AC357" s="69">
        <f t="shared" si="178"/>
        <v>0</v>
      </c>
      <c r="AD357" s="69">
        <f t="shared" si="178"/>
        <v>30722.399999999998</v>
      </c>
      <c r="AE357" s="69">
        <f t="shared" si="178"/>
        <v>0</v>
      </c>
      <c r="AF357" s="39"/>
      <c r="AG357" s="15"/>
    </row>
    <row r="358" spans="1:33" ht="18.75" x14ac:dyDescent="0.3">
      <c r="A358" s="77" t="s">
        <v>26</v>
      </c>
      <c r="B358" s="69">
        <f t="shared" ref="B358:E360" si="179">B346</f>
        <v>598318.00000000012</v>
      </c>
      <c r="C358" s="69">
        <f t="shared" si="179"/>
        <v>58576.5</v>
      </c>
      <c r="D358" s="69">
        <f t="shared" si="179"/>
        <v>0</v>
      </c>
      <c r="E358" s="69">
        <f t="shared" si="179"/>
        <v>180</v>
      </c>
      <c r="F358" s="91">
        <f>IFERROR(E358/B358*100,0)</f>
        <v>3.0084336423106102E-2</v>
      </c>
      <c r="G358" s="91">
        <f>IFERROR(E358/C358*100,0)</f>
        <v>0.30729046631328266</v>
      </c>
      <c r="H358" s="69">
        <f t="shared" si="178"/>
        <v>60.1</v>
      </c>
      <c r="I358" s="69">
        <f t="shared" si="178"/>
        <v>0</v>
      </c>
      <c r="J358" s="69">
        <f t="shared" si="178"/>
        <v>60.1</v>
      </c>
      <c r="K358" s="69">
        <f t="shared" si="178"/>
        <v>52.3</v>
      </c>
      <c r="L358" s="69">
        <f t="shared" si="178"/>
        <v>60.1</v>
      </c>
      <c r="M358" s="69">
        <f t="shared" si="178"/>
        <v>85.9</v>
      </c>
      <c r="N358" s="69">
        <f t="shared" si="178"/>
        <v>60.1</v>
      </c>
      <c r="O358" s="69">
        <f t="shared" si="178"/>
        <v>41.8</v>
      </c>
      <c r="P358" s="69">
        <f t="shared" si="178"/>
        <v>12553.5</v>
      </c>
      <c r="Q358" s="69">
        <f t="shared" si="178"/>
        <v>0</v>
      </c>
      <c r="R358" s="69">
        <f t="shared" si="178"/>
        <v>17615</v>
      </c>
      <c r="S358" s="69">
        <f t="shared" si="178"/>
        <v>0</v>
      </c>
      <c r="T358" s="69">
        <f t="shared" si="178"/>
        <v>15664.5</v>
      </c>
      <c r="U358" s="69">
        <f t="shared" si="178"/>
        <v>0</v>
      </c>
      <c r="V358" s="69">
        <f t="shared" si="178"/>
        <v>19565.599999999999</v>
      </c>
      <c r="W358" s="69">
        <f t="shared" si="178"/>
        <v>0</v>
      </c>
      <c r="X358" s="69">
        <f t="shared" si="178"/>
        <v>25417.199999999997</v>
      </c>
      <c r="Y358" s="69">
        <f t="shared" si="178"/>
        <v>0</v>
      </c>
      <c r="Z358" s="69">
        <f t="shared" si="178"/>
        <v>31268.899999999998</v>
      </c>
      <c r="AA358" s="69">
        <f t="shared" si="178"/>
        <v>0</v>
      </c>
      <c r="AB358" s="69">
        <f t="shared" si="178"/>
        <v>33219.4</v>
      </c>
      <c r="AC358" s="69">
        <f t="shared" si="178"/>
        <v>0</v>
      </c>
      <c r="AD358" s="69">
        <f t="shared" si="178"/>
        <v>442773.5</v>
      </c>
      <c r="AE358" s="69">
        <f t="shared" si="178"/>
        <v>0</v>
      </c>
      <c r="AF358" s="39"/>
      <c r="AG358" s="15"/>
    </row>
    <row r="359" spans="1:33" ht="18.75" x14ac:dyDescent="0.3">
      <c r="A359" s="77" t="s">
        <v>27</v>
      </c>
      <c r="B359" s="69">
        <f t="shared" si="179"/>
        <v>140349.69999999998</v>
      </c>
      <c r="C359" s="69">
        <f t="shared" si="179"/>
        <v>37851.899999999994</v>
      </c>
      <c r="D359" s="69">
        <f t="shared" si="179"/>
        <v>25604.400000000001</v>
      </c>
      <c r="E359" s="69">
        <f t="shared" si="179"/>
        <v>25607.260000000002</v>
      </c>
      <c r="F359" s="91">
        <f>IFERROR(E359/B359*100,0)</f>
        <v>18.245325782670005</v>
      </c>
      <c r="G359" s="91">
        <f>IFERROR(E359/C359*100,0)</f>
        <v>67.651187919232598</v>
      </c>
      <c r="H359" s="69">
        <f t="shared" si="178"/>
        <v>6234.9</v>
      </c>
      <c r="I359" s="69">
        <f t="shared" si="178"/>
        <v>4741.3999999999996</v>
      </c>
      <c r="J359" s="69">
        <f t="shared" si="178"/>
        <v>6248.9</v>
      </c>
      <c r="K359" s="69">
        <f t="shared" si="178"/>
        <v>6571.86</v>
      </c>
      <c r="L359" s="69">
        <f t="shared" si="178"/>
        <v>6246.0999999999995</v>
      </c>
      <c r="M359" s="69">
        <f t="shared" si="178"/>
        <v>6990.9</v>
      </c>
      <c r="N359" s="69">
        <f t="shared" si="178"/>
        <v>7303.5</v>
      </c>
      <c r="O359" s="69">
        <f t="shared" si="178"/>
        <v>7303.1</v>
      </c>
      <c r="P359" s="69">
        <f t="shared" si="178"/>
        <v>8756.7999999999993</v>
      </c>
      <c r="Q359" s="69">
        <f t="shared" si="178"/>
        <v>0</v>
      </c>
      <c r="R359" s="69">
        <f t="shared" si="178"/>
        <v>3547.4</v>
      </c>
      <c r="S359" s="69">
        <f t="shared" si="178"/>
        <v>0</v>
      </c>
      <c r="T359" s="69">
        <f t="shared" si="178"/>
        <v>3153.4</v>
      </c>
      <c r="U359" s="69">
        <f t="shared" si="178"/>
        <v>0</v>
      </c>
      <c r="V359" s="69">
        <f t="shared" si="178"/>
        <v>4029.5</v>
      </c>
      <c r="W359" s="69">
        <f t="shared" si="178"/>
        <v>0</v>
      </c>
      <c r="X359" s="69">
        <f t="shared" si="178"/>
        <v>10430.4</v>
      </c>
      <c r="Y359" s="69">
        <f t="shared" si="178"/>
        <v>0</v>
      </c>
      <c r="Z359" s="69">
        <f t="shared" si="178"/>
        <v>12622</v>
      </c>
      <c r="AA359" s="69">
        <f t="shared" si="178"/>
        <v>0</v>
      </c>
      <c r="AB359" s="69">
        <f t="shared" si="178"/>
        <v>12933.9</v>
      </c>
      <c r="AC359" s="69">
        <f t="shared" si="178"/>
        <v>0</v>
      </c>
      <c r="AD359" s="69">
        <f t="shared" si="178"/>
        <v>58842.899999999994</v>
      </c>
      <c r="AE359" s="69">
        <f t="shared" si="178"/>
        <v>0</v>
      </c>
      <c r="AF359" s="39"/>
      <c r="AG359" s="15"/>
    </row>
    <row r="360" spans="1:33" ht="18.75" x14ac:dyDescent="0.3">
      <c r="A360" s="77" t="s">
        <v>55</v>
      </c>
      <c r="B360" s="69">
        <f t="shared" si="179"/>
        <v>0</v>
      </c>
      <c r="C360" s="69">
        <f t="shared" si="179"/>
        <v>0</v>
      </c>
      <c r="D360" s="69">
        <f t="shared" si="179"/>
        <v>0</v>
      </c>
      <c r="E360" s="69">
        <f t="shared" si="179"/>
        <v>0</v>
      </c>
      <c r="F360" s="91">
        <f>IFERROR(E360/B360*100,0)</f>
        <v>0</v>
      </c>
      <c r="G360" s="91">
        <f>IFERROR(E360/C360*100,0)</f>
        <v>0</v>
      </c>
      <c r="H360" s="69">
        <f t="shared" si="178"/>
        <v>0</v>
      </c>
      <c r="I360" s="69">
        <f t="shared" si="178"/>
        <v>0</v>
      </c>
      <c r="J360" s="69">
        <f t="shared" si="178"/>
        <v>0</v>
      </c>
      <c r="K360" s="69">
        <f t="shared" si="178"/>
        <v>0</v>
      </c>
      <c r="L360" s="69">
        <f t="shared" si="178"/>
        <v>0</v>
      </c>
      <c r="M360" s="69">
        <f t="shared" si="178"/>
        <v>0</v>
      </c>
      <c r="N360" s="69">
        <f t="shared" si="178"/>
        <v>0</v>
      </c>
      <c r="O360" s="69">
        <f t="shared" si="178"/>
        <v>0</v>
      </c>
      <c r="P360" s="69">
        <f t="shared" si="178"/>
        <v>0</v>
      </c>
      <c r="Q360" s="69">
        <f t="shared" si="178"/>
        <v>0</v>
      </c>
      <c r="R360" s="69">
        <f t="shared" si="178"/>
        <v>0</v>
      </c>
      <c r="S360" s="69">
        <f t="shared" si="178"/>
        <v>0</v>
      </c>
      <c r="T360" s="69">
        <f t="shared" si="178"/>
        <v>0</v>
      </c>
      <c r="U360" s="69">
        <f t="shared" si="178"/>
        <v>0</v>
      </c>
      <c r="V360" s="69">
        <f t="shared" si="178"/>
        <v>0</v>
      </c>
      <c r="W360" s="69">
        <f t="shared" si="178"/>
        <v>0</v>
      </c>
      <c r="X360" s="69">
        <f t="shared" si="178"/>
        <v>0</v>
      </c>
      <c r="Y360" s="69">
        <f t="shared" si="178"/>
        <v>0</v>
      </c>
      <c r="Z360" s="69">
        <f t="shared" si="178"/>
        <v>0</v>
      </c>
      <c r="AA360" s="69">
        <f t="shared" si="178"/>
        <v>0</v>
      </c>
      <c r="AB360" s="69">
        <f t="shared" si="178"/>
        <v>0</v>
      </c>
      <c r="AC360" s="69">
        <f t="shared" si="178"/>
        <v>0</v>
      </c>
      <c r="AD360" s="69">
        <f t="shared" si="178"/>
        <v>0</v>
      </c>
      <c r="AE360" s="69">
        <f t="shared" si="178"/>
        <v>0</v>
      </c>
      <c r="AF360" s="39"/>
      <c r="AG360" s="15"/>
    </row>
    <row r="361" spans="1:33" ht="56.25" x14ac:dyDescent="0.3">
      <c r="A361" s="78" t="s">
        <v>68</v>
      </c>
      <c r="B361" s="82"/>
      <c r="C361" s="82"/>
      <c r="D361" s="82"/>
      <c r="E361" s="82"/>
      <c r="F361" s="87"/>
      <c r="G361" s="87"/>
      <c r="H361" s="82"/>
      <c r="I361" s="82"/>
      <c r="J361" s="82"/>
      <c r="K361" s="82"/>
      <c r="L361" s="82"/>
      <c r="M361" s="82"/>
      <c r="N361" s="82"/>
      <c r="O361" s="82"/>
      <c r="P361" s="82"/>
      <c r="Q361" s="82"/>
      <c r="R361" s="82"/>
      <c r="S361" s="82"/>
      <c r="T361" s="82"/>
      <c r="U361" s="82"/>
      <c r="V361" s="82"/>
      <c r="W361" s="82"/>
      <c r="X361" s="82"/>
      <c r="Y361" s="82"/>
      <c r="Z361" s="82"/>
      <c r="AA361" s="82"/>
      <c r="AB361" s="82"/>
      <c r="AC361" s="82"/>
      <c r="AD361" s="82"/>
      <c r="AE361" s="82"/>
      <c r="AF361" s="39"/>
      <c r="AG361" s="15"/>
    </row>
    <row r="362" spans="1:33" ht="18.75" x14ac:dyDescent="0.3">
      <c r="A362" s="78" t="s">
        <v>54</v>
      </c>
      <c r="B362" s="82">
        <f>B363+B364+B365+B366</f>
        <v>3042364.05</v>
      </c>
      <c r="C362" s="82">
        <f>C363+C364+C365+C366</f>
        <v>1007139.2999999999</v>
      </c>
      <c r="D362" s="82">
        <f>D363+D364+D365+D366</f>
        <v>858428.43000000017</v>
      </c>
      <c r="E362" s="82">
        <f>E363+E364+E365+E366</f>
        <v>858428.43000000017</v>
      </c>
      <c r="F362" s="82">
        <f>IFERROR(E362/B362*100,0)</f>
        <v>28.215835313988812</v>
      </c>
      <c r="G362" s="82">
        <f>IFERROR(E362/C362*100,0)</f>
        <v>85.234329551036311</v>
      </c>
      <c r="H362" s="82">
        <f>H363+H364+H365+H366</f>
        <v>120596.69999999998</v>
      </c>
      <c r="I362" s="82">
        <f t="shared" ref="I362:AE362" si="180">I363+I364+I365+I366</f>
        <v>107420.1</v>
      </c>
      <c r="J362" s="82">
        <f t="shared" si="180"/>
        <v>286125</v>
      </c>
      <c r="K362" s="82">
        <f t="shared" si="180"/>
        <v>249644.4</v>
      </c>
      <c r="L362" s="82">
        <f t="shared" si="180"/>
        <v>286104.39999999997</v>
      </c>
      <c r="M362" s="82">
        <f t="shared" si="180"/>
        <v>234355.13</v>
      </c>
      <c r="N362" s="82">
        <f t="shared" si="180"/>
        <v>309084.2</v>
      </c>
      <c r="O362" s="82">
        <f t="shared" si="180"/>
        <v>267008.8</v>
      </c>
      <c r="P362" s="82">
        <f t="shared" si="180"/>
        <v>432388.1</v>
      </c>
      <c r="Q362" s="82">
        <f t="shared" si="180"/>
        <v>0</v>
      </c>
      <c r="R362" s="82">
        <f t="shared" si="180"/>
        <v>245293.90000000002</v>
      </c>
      <c r="S362" s="82">
        <f t="shared" si="180"/>
        <v>213702.8</v>
      </c>
      <c r="T362" s="82">
        <f t="shared" si="180"/>
        <v>183103.49999999997</v>
      </c>
      <c r="U362" s="82">
        <f t="shared" si="180"/>
        <v>0</v>
      </c>
      <c r="V362" s="82">
        <f t="shared" si="180"/>
        <v>150577.5</v>
      </c>
      <c r="W362" s="82">
        <f t="shared" si="180"/>
        <v>0</v>
      </c>
      <c r="X362" s="82">
        <f t="shared" si="180"/>
        <v>185064</v>
      </c>
      <c r="Y362" s="82">
        <f t="shared" si="180"/>
        <v>0</v>
      </c>
      <c r="Z362" s="82">
        <f t="shared" si="180"/>
        <v>201314.19999999998</v>
      </c>
      <c r="AA362" s="82">
        <f t="shared" si="180"/>
        <v>0</v>
      </c>
      <c r="AB362" s="82">
        <f t="shared" si="180"/>
        <v>185963.90000000002</v>
      </c>
      <c r="AC362" s="82">
        <f t="shared" si="180"/>
        <v>0</v>
      </c>
      <c r="AD362" s="82">
        <f t="shared" si="180"/>
        <v>456748.65000000008</v>
      </c>
      <c r="AE362" s="82">
        <f t="shared" si="180"/>
        <v>0</v>
      </c>
      <c r="AF362" s="39"/>
      <c r="AG362" s="15"/>
    </row>
    <row r="363" spans="1:33" ht="18.75" x14ac:dyDescent="0.3">
      <c r="A363" s="78" t="s">
        <v>28</v>
      </c>
      <c r="B363" s="69">
        <f t="shared" ref="B363:E366" si="181">SUM(B131,B157,B253,B333)</f>
        <v>74145.700000000012</v>
      </c>
      <c r="C363" s="69">
        <f t="shared" si="181"/>
        <v>31077.5</v>
      </c>
      <c r="D363" s="69">
        <f t="shared" si="181"/>
        <v>23096.6</v>
      </c>
      <c r="E363" s="69">
        <f t="shared" si="181"/>
        <v>23096.6</v>
      </c>
      <c r="F363" s="91">
        <f>IFERROR(E363/B363*100,0)</f>
        <v>31.150289227831141</v>
      </c>
      <c r="G363" s="91">
        <f>IFERROR(E363/C363*100,0)</f>
        <v>74.319362883114792</v>
      </c>
      <c r="H363" s="69">
        <f t="shared" ref="H363:AE366" si="182">SUM(H131,H157,H253,H333)</f>
        <v>4456.1000000000004</v>
      </c>
      <c r="I363" s="69">
        <f t="shared" si="182"/>
        <v>4016.4</v>
      </c>
      <c r="J363" s="69">
        <f t="shared" si="182"/>
        <v>7292.5</v>
      </c>
      <c r="K363" s="69">
        <f t="shared" si="182"/>
        <v>5864.3</v>
      </c>
      <c r="L363" s="69">
        <f t="shared" si="182"/>
        <v>7132.2999999999993</v>
      </c>
      <c r="M363" s="69">
        <f t="shared" si="182"/>
        <v>4974.7</v>
      </c>
      <c r="N363" s="69">
        <f t="shared" si="182"/>
        <v>7376.2999999999993</v>
      </c>
      <c r="O363" s="69">
        <f t="shared" si="182"/>
        <v>8241.2000000000007</v>
      </c>
      <c r="P363" s="69">
        <f t="shared" si="182"/>
        <v>10244</v>
      </c>
      <c r="Q363" s="69">
        <f t="shared" si="182"/>
        <v>0</v>
      </c>
      <c r="R363" s="69">
        <f t="shared" si="182"/>
        <v>8223.1</v>
      </c>
      <c r="S363" s="69">
        <f t="shared" si="182"/>
        <v>5865</v>
      </c>
      <c r="T363" s="69">
        <f t="shared" si="182"/>
        <v>212.8</v>
      </c>
      <c r="U363" s="69">
        <f t="shared" si="182"/>
        <v>0</v>
      </c>
      <c r="V363" s="69">
        <f t="shared" si="182"/>
        <v>589.1</v>
      </c>
      <c r="W363" s="69">
        <f t="shared" si="182"/>
        <v>0</v>
      </c>
      <c r="X363" s="69">
        <f t="shared" si="182"/>
        <v>5784.5</v>
      </c>
      <c r="Y363" s="69">
        <f t="shared" si="182"/>
        <v>0</v>
      </c>
      <c r="Z363" s="69">
        <f t="shared" si="182"/>
        <v>7093.4</v>
      </c>
      <c r="AA363" s="69">
        <f t="shared" si="182"/>
        <v>0</v>
      </c>
      <c r="AB363" s="69">
        <f t="shared" si="182"/>
        <v>6783.2</v>
      </c>
      <c r="AC363" s="69">
        <f t="shared" si="182"/>
        <v>0</v>
      </c>
      <c r="AD363" s="69">
        <f t="shared" si="182"/>
        <v>8958.4</v>
      </c>
      <c r="AE363" s="69">
        <f t="shared" si="182"/>
        <v>0</v>
      </c>
      <c r="AF363" s="39"/>
      <c r="AG363" s="15"/>
    </row>
    <row r="364" spans="1:33" ht="18.75" x14ac:dyDescent="0.3">
      <c r="A364" s="78" t="s">
        <v>26</v>
      </c>
      <c r="B364" s="69">
        <f t="shared" si="181"/>
        <v>2246791.8499999996</v>
      </c>
      <c r="C364" s="69">
        <f t="shared" si="181"/>
        <v>664883.99999999988</v>
      </c>
      <c r="D364" s="69">
        <f t="shared" si="181"/>
        <v>536993.70000000007</v>
      </c>
      <c r="E364" s="69">
        <f t="shared" si="181"/>
        <v>536993.70000000007</v>
      </c>
      <c r="F364" s="91">
        <f>IFERROR(E364/B364*100,0)</f>
        <v>23.900465011923565</v>
      </c>
      <c r="G364" s="91">
        <f>IFERROR(E364/C364*100,0)</f>
        <v>80.76502066525893</v>
      </c>
      <c r="H364" s="69">
        <f t="shared" si="182"/>
        <v>34470.099999999991</v>
      </c>
      <c r="I364" s="69">
        <f t="shared" si="182"/>
        <v>27902</v>
      </c>
      <c r="J364" s="69">
        <f t="shared" si="182"/>
        <v>209410.6</v>
      </c>
      <c r="K364" s="69">
        <f t="shared" si="182"/>
        <v>175291.7</v>
      </c>
      <c r="L364" s="69">
        <f t="shared" si="182"/>
        <v>204662.39999999999</v>
      </c>
      <c r="M364" s="69">
        <f t="shared" si="182"/>
        <v>156986.4</v>
      </c>
      <c r="N364" s="69">
        <f t="shared" si="182"/>
        <v>215765</v>
      </c>
      <c r="O364" s="69">
        <f t="shared" si="182"/>
        <v>176813.6</v>
      </c>
      <c r="P364" s="69">
        <f t="shared" si="182"/>
        <v>358377.1</v>
      </c>
      <c r="Q364" s="69">
        <f t="shared" si="182"/>
        <v>0</v>
      </c>
      <c r="R364" s="69">
        <f t="shared" si="182"/>
        <v>180639.1</v>
      </c>
      <c r="S364" s="69">
        <f t="shared" si="182"/>
        <v>161676.79999999999</v>
      </c>
      <c r="T364" s="69">
        <f t="shared" si="182"/>
        <v>137692.29999999999</v>
      </c>
      <c r="U364" s="69">
        <f t="shared" si="182"/>
        <v>0</v>
      </c>
      <c r="V364" s="69">
        <f t="shared" si="182"/>
        <v>91219.8</v>
      </c>
      <c r="W364" s="69">
        <f t="shared" si="182"/>
        <v>0</v>
      </c>
      <c r="X364" s="69">
        <f t="shared" si="182"/>
        <v>146441.9</v>
      </c>
      <c r="Y364" s="69">
        <f t="shared" si="182"/>
        <v>0</v>
      </c>
      <c r="Z364" s="69">
        <f t="shared" si="182"/>
        <v>151171.69999999998</v>
      </c>
      <c r="AA364" s="69">
        <f t="shared" si="182"/>
        <v>0</v>
      </c>
      <c r="AB364" s="69">
        <f t="shared" si="182"/>
        <v>144038.1</v>
      </c>
      <c r="AC364" s="69">
        <f t="shared" si="182"/>
        <v>0</v>
      </c>
      <c r="AD364" s="69">
        <f t="shared" si="182"/>
        <v>372903.75000000006</v>
      </c>
      <c r="AE364" s="69">
        <f t="shared" si="182"/>
        <v>0</v>
      </c>
      <c r="AF364" s="39"/>
      <c r="AG364" s="15"/>
    </row>
    <row r="365" spans="1:33" ht="18.75" x14ac:dyDescent="0.3">
      <c r="A365" s="78" t="s">
        <v>27</v>
      </c>
      <c r="B365" s="69">
        <f t="shared" si="181"/>
        <v>701973.1</v>
      </c>
      <c r="C365" s="69">
        <f t="shared" si="181"/>
        <v>304001.5</v>
      </c>
      <c r="D365" s="69">
        <f t="shared" si="181"/>
        <v>291161.83</v>
      </c>
      <c r="E365" s="69">
        <f t="shared" si="181"/>
        <v>291161.83</v>
      </c>
      <c r="F365" s="91">
        <f>IFERROR(E365/B365*100,0)</f>
        <v>41.477633544647233</v>
      </c>
      <c r="G365" s="91">
        <f>IFERROR(E365/C365*100,0)</f>
        <v>95.776445182013916</v>
      </c>
      <c r="H365" s="69">
        <f t="shared" si="182"/>
        <v>81316.899999999994</v>
      </c>
      <c r="I365" s="69">
        <f t="shared" si="182"/>
        <v>75148.100000000006</v>
      </c>
      <c r="J365" s="69">
        <f t="shared" si="182"/>
        <v>67806.299999999988</v>
      </c>
      <c r="K365" s="69">
        <f t="shared" si="182"/>
        <v>66872.899999999994</v>
      </c>
      <c r="L365" s="69">
        <f t="shared" si="182"/>
        <v>74309.7</v>
      </c>
      <c r="M365" s="69">
        <f t="shared" si="182"/>
        <v>72394.03</v>
      </c>
      <c r="N365" s="69">
        <f t="shared" si="182"/>
        <v>80735.700000000012</v>
      </c>
      <c r="O365" s="69">
        <f t="shared" si="182"/>
        <v>76746.799999999988</v>
      </c>
      <c r="P365" s="69">
        <f t="shared" si="182"/>
        <v>63767</v>
      </c>
      <c r="Q365" s="69">
        <f t="shared" si="182"/>
        <v>0</v>
      </c>
      <c r="R365" s="69">
        <f t="shared" si="182"/>
        <v>56431.7</v>
      </c>
      <c r="S365" s="69">
        <f t="shared" si="182"/>
        <v>46161</v>
      </c>
      <c r="T365" s="69">
        <f t="shared" si="182"/>
        <v>45198.400000000001</v>
      </c>
      <c r="U365" s="69">
        <f t="shared" si="182"/>
        <v>0</v>
      </c>
      <c r="V365" s="69">
        <f t="shared" si="182"/>
        <v>58768.6</v>
      </c>
      <c r="W365" s="69">
        <f t="shared" si="182"/>
        <v>0</v>
      </c>
      <c r="X365" s="69">
        <f t="shared" si="182"/>
        <v>32837.600000000006</v>
      </c>
      <c r="Y365" s="69">
        <f t="shared" si="182"/>
        <v>0</v>
      </c>
      <c r="Z365" s="69">
        <f t="shared" si="182"/>
        <v>42049.100000000006</v>
      </c>
      <c r="AA365" s="69">
        <f t="shared" si="182"/>
        <v>0</v>
      </c>
      <c r="AB365" s="69">
        <f t="shared" si="182"/>
        <v>35142.600000000006</v>
      </c>
      <c r="AC365" s="69">
        <f t="shared" si="182"/>
        <v>0</v>
      </c>
      <c r="AD365" s="69">
        <f t="shared" si="182"/>
        <v>63609.5</v>
      </c>
      <c r="AE365" s="69">
        <f t="shared" si="182"/>
        <v>0</v>
      </c>
      <c r="AF365" s="39"/>
      <c r="AG365" s="15"/>
    </row>
    <row r="366" spans="1:33" ht="18.75" x14ac:dyDescent="0.3">
      <c r="A366" s="78" t="s">
        <v>55</v>
      </c>
      <c r="B366" s="69">
        <f t="shared" si="181"/>
        <v>19453.400000000001</v>
      </c>
      <c r="C366" s="69">
        <f t="shared" si="181"/>
        <v>7176.2999999999993</v>
      </c>
      <c r="D366" s="69">
        <f t="shared" si="181"/>
        <v>7176.2999999999993</v>
      </c>
      <c r="E366" s="69">
        <f t="shared" si="181"/>
        <v>7176.2999999999993</v>
      </c>
      <c r="F366" s="91">
        <f>IFERROR(E366/B366*100,0)</f>
        <v>36.889695374587468</v>
      </c>
      <c r="G366" s="91">
        <f>IFERROR(E366/C366*100,0)</f>
        <v>100</v>
      </c>
      <c r="H366" s="69">
        <f t="shared" si="182"/>
        <v>353.6</v>
      </c>
      <c r="I366" s="69">
        <f t="shared" si="182"/>
        <v>353.6</v>
      </c>
      <c r="J366" s="69">
        <f t="shared" si="182"/>
        <v>1615.6</v>
      </c>
      <c r="K366" s="69">
        <f t="shared" si="182"/>
        <v>1615.5</v>
      </c>
      <c r="L366" s="69">
        <f t="shared" si="182"/>
        <v>0</v>
      </c>
      <c r="M366" s="69">
        <f t="shared" si="182"/>
        <v>0</v>
      </c>
      <c r="N366" s="69">
        <f t="shared" si="182"/>
        <v>5207.2</v>
      </c>
      <c r="O366" s="69">
        <f t="shared" si="182"/>
        <v>5207.2</v>
      </c>
      <c r="P366" s="69">
        <f t="shared" si="182"/>
        <v>0</v>
      </c>
      <c r="Q366" s="69">
        <f t="shared" si="182"/>
        <v>0</v>
      </c>
      <c r="R366" s="69">
        <f t="shared" si="182"/>
        <v>0</v>
      </c>
      <c r="S366" s="69">
        <f t="shared" si="182"/>
        <v>0</v>
      </c>
      <c r="T366" s="69">
        <f t="shared" si="182"/>
        <v>0</v>
      </c>
      <c r="U366" s="69">
        <f t="shared" si="182"/>
        <v>0</v>
      </c>
      <c r="V366" s="69">
        <f t="shared" si="182"/>
        <v>0</v>
      </c>
      <c r="W366" s="69">
        <f t="shared" si="182"/>
        <v>0</v>
      </c>
      <c r="X366" s="69">
        <f t="shared" si="182"/>
        <v>0</v>
      </c>
      <c r="Y366" s="69">
        <f t="shared" si="182"/>
        <v>0</v>
      </c>
      <c r="Z366" s="69">
        <f t="shared" si="182"/>
        <v>1000</v>
      </c>
      <c r="AA366" s="69">
        <f t="shared" si="182"/>
        <v>0</v>
      </c>
      <c r="AB366" s="69">
        <f t="shared" si="182"/>
        <v>0</v>
      </c>
      <c r="AC366" s="69">
        <f t="shared" si="182"/>
        <v>0</v>
      </c>
      <c r="AD366" s="69">
        <f t="shared" si="182"/>
        <v>11277</v>
      </c>
      <c r="AE366" s="69">
        <f t="shared" si="182"/>
        <v>0</v>
      </c>
      <c r="AF366" s="39"/>
      <c r="AG366" s="15"/>
    </row>
    <row r="367" spans="1:33" ht="15.75" x14ac:dyDescent="0.25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5"/>
      <c r="AG367" s="2"/>
    </row>
    <row r="368" spans="1:33" ht="18.75" x14ac:dyDescent="0.25">
      <c r="A368" s="133" t="s">
        <v>70</v>
      </c>
      <c r="B368" s="133"/>
      <c r="C368" s="133"/>
      <c r="D368" s="133"/>
      <c r="E368" s="133"/>
      <c r="F368" s="133"/>
      <c r="G368" s="133"/>
      <c r="H368" s="133"/>
      <c r="I368" s="133"/>
      <c r="J368" s="133"/>
      <c r="K368" s="133"/>
      <c r="L368" s="133"/>
      <c r="M368" s="133"/>
      <c r="N368" s="133"/>
      <c r="O368" s="133"/>
      <c r="P368" s="133"/>
      <c r="Q368" s="133"/>
      <c r="R368" s="133"/>
      <c r="S368" s="133"/>
      <c r="T368" s="133"/>
      <c r="U368" s="133"/>
      <c r="V368" s="133"/>
      <c r="W368" s="133"/>
      <c r="X368" s="133"/>
      <c r="Y368" s="133"/>
      <c r="Z368" s="133"/>
      <c r="AA368" s="133"/>
      <c r="AB368" s="133"/>
      <c r="AC368" s="133"/>
      <c r="AD368" s="133"/>
      <c r="AE368" s="3"/>
      <c r="AF368" s="48"/>
      <c r="AG368" s="49"/>
    </row>
    <row r="369" spans="1:33" ht="15.75" x14ac:dyDescent="0.25">
      <c r="A369" s="50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51"/>
      <c r="AG369" s="49"/>
    </row>
    <row r="370" spans="1:33" ht="18.75" x14ac:dyDescent="0.25">
      <c r="A370" s="133" t="s">
        <v>122</v>
      </c>
      <c r="B370" s="133"/>
      <c r="C370" s="133"/>
      <c r="D370" s="133"/>
      <c r="E370" s="133"/>
      <c r="F370" s="133"/>
      <c r="G370" s="133"/>
      <c r="H370" s="133"/>
      <c r="I370" s="133"/>
      <c r="J370" s="133"/>
      <c r="K370" s="133"/>
      <c r="L370" s="133"/>
      <c r="M370" s="133"/>
      <c r="N370" s="133"/>
      <c r="O370" s="133"/>
      <c r="P370" s="133"/>
      <c r="Q370" s="133"/>
      <c r="R370" s="133"/>
      <c r="S370" s="133"/>
      <c r="T370" s="133"/>
      <c r="U370" s="133"/>
      <c r="V370" s="133"/>
      <c r="W370" s="133"/>
      <c r="X370" s="133"/>
      <c r="Y370" s="133"/>
      <c r="Z370" s="133"/>
      <c r="AA370" s="133"/>
      <c r="AB370" s="133"/>
      <c r="AC370" s="133"/>
      <c r="AD370" s="133"/>
      <c r="AE370" s="3"/>
      <c r="AF370" s="52"/>
      <c r="AG370" s="49"/>
    </row>
  </sheetData>
  <mergeCells count="87">
    <mergeCell ref="A274:AD274"/>
    <mergeCell ref="A280:AE280"/>
    <mergeCell ref="A286:AE286"/>
    <mergeCell ref="AF287:AF291"/>
    <mergeCell ref="A292:AE292"/>
    <mergeCell ref="A228:AE228"/>
    <mergeCell ref="AF229:AF237"/>
    <mergeCell ref="A234:AE234"/>
    <mergeCell ref="A257:AD257"/>
    <mergeCell ref="AF260:AF272"/>
    <mergeCell ref="A266:AE266"/>
    <mergeCell ref="AF170:AF178"/>
    <mergeCell ref="A174:AE174"/>
    <mergeCell ref="A180:AE180"/>
    <mergeCell ref="A186:AE186"/>
    <mergeCell ref="AF186:AF191"/>
    <mergeCell ref="A143:AE143"/>
    <mergeCell ref="A161:AD161"/>
    <mergeCell ref="A163:AE163"/>
    <mergeCell ref="A166:AE166"/>
    <mergeCell ref="A169:AE169"/>
    <mergeCell ref="A103:AE103"/>
    <mergeCell ref="AF104:AF109"/>
    <mergeCell ref="A110:AE110"/>
    <mergeCell ref="A135:AD135"/>
    <mergeCell ref="A137:AE137"/>
    <mergeCell ref="A77:AE77"/>
    <mergeCell ref="A83:AE83"/>
    <mergeCell ref="A89:AE89"/>
    <mergeCell ref="A96:AE96"/>
    <mergeCell ref="AF96:AF102"/>
    <mergeCell ref="A53:AE53"/>
    <mergeCell ref="A59:AE59"/>
    <mergeCell ref="AF59:AF64"/>
    <mergeCell ref="A65:AE65"/>
    <mergeCell ref="AF65:AF71"/>
    <mergeCell ref="A71:AE71"/>
    <mergeCell ref="A29:AE29"/>
    <mergeCell ref="A35:AE35"/>
    <mergeCell ref="A41:AE41"/>
    <mergeCell ref="AF41:AF44"/>
    <mergeCell ref="A47:AE47"/>
    <mergeCell ref="AF47:AF50"/>
    <mergeCell ref="A10:AE10"/>
    <mergeCell ref="A16:AE16"/>
    <mergeCell ref="AF16:AF21"/>
    <mergeCell ref="A22:AE22"/>
    <mergeCell ref="AF22:AF27"/>
    <mergeCell ref="Z4:AA5"/>
    <mergeCell ref="AB4:AC5"/>
    <mergeCell ref="AD4:AE5"/>
    <mergeCell ref="AF4:AF6"/>
    <mergeCell ref="A8:AD8"/>
    <mergeCell ref="P4:Q5"/>
    <mergeCell ref="R4:S5"/>
    <mergeCell ref="T4:U5"/>
    <mergeCell ref="V4:W5"/>
    <mergeCell ref="X4:Y5"/>
    <mergeCell ref="F4:G5"/>
    <mergeCell ref="H4:I5"/>
    <mergeCell ref="J4:K5"/>
    <mergeCell ref="L4:M5"/>
    <mergeCell ref="N4:O5"/>
    <mergeCell ref="A305:AE305"/>
    <mergeCell ref="A311:AE311"/>
    <mergeCell ref="AF311:AF314"/>
    <mergeCell ref="A368:AD368"/>
    <mergeCell ref="A370:AD370"/>
    <mergeCell ref="AF293:AF297"/>
    <mergeCell ref="A298:AD298"/>
    <mergeCell ref="A192:AE192"/>
    <mergeCell ref="AF192:AF195"/>
    <mergeCell ref="A198:AE198"/>
    <mergeCell ref="A204:AE204"/>
    <mergeCell ref="AF204:AF209"/>
    <mergeCell ref="A210:AE210"/>
    <mergeCell ref="A216:AE216"/>
    <mergeCell ref="A222:AE222"/>
    <mergeCell ref="A259:AD259"/>
    <mergeCell ref="A1:O1"/>
    <mergeCell ref="T1:AD1"/>
    <mergeCell ref="A2:O2"/>
    <mergeCell ref="A4:A6"/>
    <mergeCell ref="B4:B5"/>
    <mergeCell ref="C4:C5"/>
    <mergeCell ref="D4:D5"/>
    <mergeCell ref="E4:E5"/>
  </mergeCells>
  <pageMargins left="0" right="0" top="0" bottom="0" header="0.31496062992125984" footer="0.31496062992125984"/>
  <pageSetup paperSize="9" scale="4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2023-05-18T07:06:54Z</dcterms:modified>
</cp:coreProperties>
</file>