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I61" i="1" s="1"/>
  <c r="F61" i="1"/>
  <c r="F60" i="1" s="1"/>
  <c r="E61" i="1"/>
  <c r="D61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M60" i="1"/>
  <c r="L60" i="1"/>
  <c r="K60" i="1"/>
  <c r="J60" i="1"/>
  <c r="G60" i="1"/>
  <c r="E60" i="1"/>
  <c r="D60" i="1"/>
  <c r="G59" i="1"/>
  <c r="H59" i="1" s="1"/>
  <c r="E59" i="1"/>
  <c r="E58" i="1" s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J58" i="1"/>
  <c r="G58" i="1"/>
  <c r="I58" i="1" s="1"/>
  <c r="D58" i="1"/>
  <c r="H58" i="1" s="1"/>
  <c r="G57" i="1"/>
  <c r="I57" i="1" s="1"/>
  <c r="F57" i="1"/>
  <c r="E57" i="1"/>
  <c r="D57" i="1"/>
  <c r="D56" i="1" s="1"/>
  <c r="H56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F56" i="1"/>
  <c r="E56" i="1"/>
  <c r="I56" i="1" s="1"/>
  <c r="AG55" i="1"/>
  <c r="AF55" i="1"/>
  <c r="AF54" i="1" s="1"/>
  <c r="AE55" i="1"/>
  <c r="AD55" i="1"/>
  <c r="AC55" i="1"/>
  <c r="AB55" i="1"/>
  <c r="AB54" i="1" s="1"/>
  <c r="AA55" i="1"/>
  <c r="Z55" i="1"/>
  <c r="Y55" i="1"/>
  <c r="X55" i="1"/>
  <c r="X54" i="1" s="1"/>
  <c r="W55" i="1"/>
  <c r="V55" i="1"/>
  <c r="U55" i="1"/>
  <c r="T55" i="1"/>
  <c r="T54" i="1" s="1"/>
  <c r="S55" i="1"/>
  <c r="R55" i="1"/>
  <c r="Q55" i="1"/>
  <c r="P55" i="1"/>
  <c r="P54" i="1" s="1"/>
  <c r="O55" i="1"/>
  <c r="N55" i="1"/>
  <c r="M55" i="1"/>
  <c r="L55" i="1"/>
  <c r="L54" i="1" s="1"/>
  <c r="K55" i="1"/>
  <c r="J55" i="1"/>
  <c r="E55" i="1" s="1"/>
  <c r="E54" i="1" s="1"/>
  <c r="I54" i="1" s="1"/>
  <c r="G55" i="1"/>
  <c r="F55" i="1" s="1"/>
  <c r="F54" i="1" s="1"/>
  <c r="AG54" i="1"/>
  <c r="AE54" i="1"/>
  <c r="AD54" i="1"/>
  <c r="AC54" i="1"/>
  <c r="AA54" i="1"/>
  <c r="Z54" i="1"/>
  <c r="Y54" i="1"/>
  <c r="W54" i="1"/>
  <c r="V54" i="1"/>
  <c r="U54" i="1"/>
  <c r="S54" i="1"/>
  <c r="R54" i="1"/>
  <c r="Q54" i="1"/>
  <c r="O54" i="1"/>
  <c r="N54" i="1"/>
  <c r="M54" i="1"/>
  <c r="K54" i="1"/>
  <c r="J54" i="1"/>
  <c r="G54" i="1"/>
  <c r="H52" i="1"/>
  <c r="G52" i="1"/>
  <c r="F52" i="1" s="1"/>
  <c r="E52" i="1"/>
  <c r="D52" i="1"/>
  <c r="D51" i="1" s="1"/>
  <c r="H51" i="1" s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G51" i="1"/>
  <c r="F51" i="1"/>
  <c r="E51" i="1"/>
  <c r="I51" i="1" s="1"/>
  <c r="G50" i="1"/>
  <c r="F50" i="1" s="1"/>
  <c r="F49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AG48" i="1"/>
  <c r="AF48" i="1"/>
  <c r="AF47" i="1" s="1"/>
  <c r="AE48" i="1"/>
  <c r="AD48" i="1"/>
  <c r="AC48" i="1"/>
  <c r="AB48" i="1"/>
  <c r="AB47" i="1" s="1"/>
  <c r="AA48" i="1"/>
  <c r="Z48" i="1"/>
  <c r="Y48" i="1"/>
  <c r="X48" i="1"/>
  <c r="X47" i="1" s="1"/>
  <c r="W48" i="1"/>
  <c r="V48" i="1"/>
  <c r="U48" i="1"/>
  <c r="T48" i="1"/>
  <c r="T47" i="1" s="1"/>
  <c r="S48" i="1"/>
  <c r="R48" i="1"/>
  <c r="Q48" i="1"/>
  <c r="P48" i="1"/>
  <c r="P47" i="1" s="1"/>
  <c r="O48" i="1"/>
  <c r="N48" i="1"/>
  <c r="M48" i="1"/>
  <c r="L48" i="1"/>
  <c r="L47" i="1" s="1"/>
  <c r="K48" i="1"/>
  <c r="J48" i="1"/>
  <c r="E48" i="1" s="1"/>
  <c r="E47" i="1" s="1"/>
  <c r="G48" i="1"/>
  <c r="F48" i="1" s="1"/>
  <c r="AG47" i="1"/>
  <c r="AE47" i="1"/>
  <c r="AD47" i="1"/>
  <c r="AC47" i="1"/>
  <c r="AA47" i="1"/>
  <c r="Z47" i="1"/>
  <c r="Y47" i="1"/>
  <c r="W47" i="1"/>
  <c r="V47" i="1"/>
  <c r="U47" i="1"/>
  <c r="S47" i="1"/>
  <c r="R47" i="1"/>
  <c r="Q47" i="1"/>
  <c r="O47" i="1"/>
  <c r="N47" i="1"/>
  <c r="M47" i="1"/>
  <c r="K47" i="1"/>
  <c r="J47" i="1"/>
  <c r="F47" i="1"/>
  <c r="H46" i="1"/>
  <c r="G46" i="1"/>
  <c r="F46" i="1" s="1"/>
  <c r="F44" i="1" s="1"/>
  <c r="E46" i="1"/>
  <c r="I45" i="1"/>
  <c r="G45" i="1"/>
  <c r="F45" i="1"/>
  <c r="E45" i="1"/>
  <c r="E44" i="1" s="1"/>
  <c r="D45" i="1"/>
  <c r="H45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I43" i="1"/>
  <c r="G43" i="1"/>
  <c r="F43" i="1" s="1"/>
  <c r="E43" i="1"/>
  <c r="E42" i="1" s="1"/>
  <c r="I42" i="1" s="1"/>
  <c r="D43" i="1"/>
  <c r="H43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J42" i="1"/>
  <c r="G42" i="1"/>
  <c r="F42" i="1"/>
  <c r="G41" i="1"/>
  <c r="F41" i="1" s="1"/>
  <c r="E41" i="1"/>
  <c r="D41" i="1"/>
  <c r="D40" i="1" s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G39" i="1"/>
  <c r="F39" i="1" s="1"/>
  <c r="E39" i="1"/>
  <c r="D39" i="1"/>
  <c r="D38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E38" i="1"/>
  <c r="G37" i="1"/>
  <c r="F37" i="1" s="1"/>
  <c r="F36" i="1" s="1"/>
  <c r="E37" i="1"/>
  <c r="D37" i="1"/>
  <c r="D36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E36" i="1"/>
  <c r="AG35" i="1"/>
  <c r="AF35" i="1"/>
  <c r="AF34" i="1" s="1"/>
  <c r="AE35" i="1"/>
  <c r="AD35" i="1"/>
  <c r="AC35" i="1"/>
  <c r="AB35" i="1"/>
  <c r="AB34" i="1" s="1"/>
  <c r="AA35" i="1"/>
  <c r="Z35" i="1"/>
  <c r="Y35" i="1"/>
  <c r="X35" i="1"/>
  <c r="X34" i="1" s="1"/>
  <c r="W35" i="1"/>
  <c r="V35" i="1"/>
  <c r="U35" i="1"/>
  <c r="T35" i="1"/>
  <c r="T34" i="1" s="1"/>
  <c r="S35" i="1"/>
  <c r="R35" i="1"/>
  <c r="P35" i="1"/>
  <c r="O35" i="1"/>
  <c r="N35" i="1"/>
  <c r="N34" i="1" s="1"/>
  <c r="M35" i="1"/>
  <c r="L35" i="1"/>
  <c r="J35" i="1"/>
  <c r="AG34" i="1"/>
  <c r="AE34" i="1"/>
  <c r="AD34" i="1"/>
  <c r="AC34" i="1"/>
  <c r="AA34" i="1"/>
  <c r="Z34" i="1"/>
  <c r="Y34" i="1"/>
  <c r="W34" i="1"/>
  <c r="V34" i="1"/>
  <c r="U34" i="1"/>
  <c r="S34" i="1"/>
  <c r="R34" i="1"/>
  <c r="Q34" i="1"/>
  <c r="P34" i="1"/>
  <c r="M34" i="1"/>
  <c r="L34" i="1"/>
  <c r="K34" i="1"/>
  <c r="G33" i="1"/>
  <c r="H33" i="1" s="1"/>
  <c r="F33" i="1"/>
  <c r="F32" i="1" s="1"/>
  <c r="E33" i="1"/>
  <c r="I33" i="1" s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2" i="1" s="1"/>
  <c r="E32" i="1"/>
  <c r="D32" i="1"/>
  <c r="H32" i="1" s="1"/>
  <c r="AG31" i="1"/>
  <c r="AF31" i="1"/>
  <c r="AE31" i="1"/>
  <c r="AD31" i="1"/>
  <c r="AD29" i="1" s="1"/>
  <c r="AC31" i="1"/>
  <c r="AB31" i="1"/>
  <c r="AA31" i="1"/>
  <c r="Z31" i="1"/>
  <c r="Y31" i="1"/>
  <c r="X31" i="1"/>
  <c r="W31" i="1"/>
  <c r="V31" i="1"/>
  <c r="V29" i="1" s="1"/>
  <c r="U31" i="1"/>
  <c r="T31" i="1"/>
  <c r="S31" i="1"/>
  <c r="R31" i="1"/>
  <c r="R29" i="1" s="1"/>
  <c r="Q31" i="1"/>
  <c r="P31" i="1"/>
  <c r="O31" i="1"/>
  <c r="N31" i="1"/>
  <c r="M31" i="1"/>
  <c r="L31" i="1"/>
  <c r="K31" i="1"/>
  <c r="J31" i="1"/>
  <c r="G31" i="1"/>
  <c r="F31" i="1"/>
  <c r="AG30" i="1"/>
  <c r="AF30" i="1"/>
  <c r="AF29" i="1" s="1"/>
  <c r="AE30" i="1"/>
  <c r="AD30" i="1"/>
  <c r="AC30" i="1"/>
  <c r="AB30" i="1"/>
  <c r="AB29" i="1" s="1"/>
  <c r="AA30" i="1"/>
  <c r="Z30" i="1"/>
  <c r="Y30" i="1"/>
  <c r="X30" i="1"/>
  <c r="X29" i="1" s="1"/>
  <c r="W30" i="1"/>
  <c r="V30" i="1"/>
  <c r="U30" i="1"/>
  <c r="T30" i="1"/>
  <c r="T29" i="1" s="1"/>
  <c r="S30" i="1"/>
  <c r="R30" i="1"/>
  <c r="Q30" i="1"/>
  <c r="P30" i="1"/>
  <c r="P29" i="1" s="1"/>
  <c r="N30" i="1"/>
  <c r="M30" i="1"/>
  <c r="K30" i="1"/>
  <c r="AG29" i="1"/>
  <c r="AE29" i="1"/>
  <c r="AC29" i="1"/>
  <c r="AA29" i="1"/>
  <c r="Z29" i="1"/>
  <c r="Y29" i="1"/>
  <c r="W29" i="1"/>
  <c r="U29" i="1"/>
  <c r="S29" i="1"/>
  <c r="Q29" i="1"/>
  <c r="N29" i="1"/>
  <c r="M29" i="1"/>
  <c r="K29" i="1"/>
  <c r="G27" i="1"/>
  <c r="I27" i="1" s="1"/>
  <c r="F27" i="1"/>
  <c r="E27" i="1"/>
  <c r="D27" i="1"/>
  <c r="H27" i="1" s="1"/>
  <c r="G26" i="1"/>
  <c r="I26" i="1" s="1"/>
  <c r="F26" i="1"/>
  <c r="E26" i="1"/>
  <c r="D26" i="1"/>
  <c r="H26" i="1" s="1"/>
  <c r="AF25" i="1"/>
  <c r="AD25" i="1"/>
  <c r="AD24" i="1" s="1"/>
  <c r="AB25" i="1"/>
  <c r="Z25" i="1"/>
  <c r="X25" i="1"/>
  <c r="V25" i="1"/>
  <c r="V24" i="1" s="1"/>
  <c r="T25" i="1"/>
  <c r="R25" i="1"/>
  <c r="Q25" i="1"/>
  <c r="P25" i="1"/>
  <c r="G25" i="1"/>
  <c r="F25" i="1"/>
  <c r="F24" i="1" s="1"/>
  <c r="AG24" i="1"/>
  <c r="AF24" i="1"/>
  <c r="AE24" i="1"/>
  <c r="AC24" i="1"/>
  <c r="AB24" i="1"/>
  <c r="AA24" i="1"/>
  <c r="Z24" i="1"/>
  <c r="Y24" i="1"/>
  <c r="X24" i="1"/>
  <c r="W24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G22" i="1"/>
  <c r="I22" i="1" s="1"/>
  <c r="F22" i="1"/>
  <c r="F21" i="1" s="1"/>
  <c r="E22" i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19" i="1"/>
  <c r="I19" i="1" s="1"/>
  <c r="F19" i="1"/>
  <c r="F18" i="1" s="1"/>
  <c r="E19" i="1"/>
  <c r="D19" i="1"/>
  <c r="H19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7" i="1"/>
  <c r="I17" i="1" s="1"/>
  <c r="F17" i="1"/>
  <c r="F16" i="1" s="1"/>
  <c r="E17" i="1"/>
  <c r="D17" i="1"/>
  <c r="H17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D16" i="1"/>
  <c r="G15" i="1"/>
  <c r="I15" i="1" s="1"/>
  <c r="F15" i="1"/>
  <c r="F14" i="1" s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D14" i="1"/>
  <c r="AG13" i="1"/>
  <c r="AF13" i="1"/>
  <c r="AE13" i="1"/>
  <c r="AE12" i="1" s="1"/>
  <c r="AD13" i="1"/>
  <c r="AD12" i="1" s="1"/>
  <c r="AC13" i="1"/>
  <c r="AB13" i="1"/>
  <c r="AA13" i="1"/>
  <c r="AA12" i="1" s="1"/>
  <c r="Z13" i="1"/>
  <c r="Z12" i="1" s="1"/>
  <c r="Y13" i="1"/>
  <c r="X13" i="1"/>
  <c r="W13" i="1"/>
  <c r="W12" i="1" s="1"/>
  <c r="V13" i="1"/>
  <c r="V12" i="1" s="1"/>
  <c r="U13" i="1"/>
  <c r="T13" i="1"/>
  <c r="S13" i="1"/>
  <c r="S12" i="1" s="1"/>
  <c r="R13" i="1"/>
  <c r="R12" i="1" s="1"/>
  <c r="Q13" i="1"/>
  <c r="P13" i="1"/>
  <c r="O13" i="1"/>
  <c r="N13" i="1"/>
  <c r="N12" i="1" s="1"/>
  <c r="M13" i="1"/>
  <c r="L13" i="1"/>
  <c r="K13" i="1"/>
  <c r="G13" i="1" s="1"/>
  <c r="J13" i="1"/>
  <c r="AG12" i="1"/>
  <c r="AF12" i="1"/>
  <c r="AC12" i="1"/>
  <c r="AB12" i="1"/>
  <c r="Y12" i="1"/>
  <c r="X12" i="1"/>
  <c r="U12" i="1"/>
  <c r="T12" i="1"/>
  <c r="Q12" i="1"/>
  <c r="P12" i="1"/>
  <c r="M12" i="1"/>
  <c r="L12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G10" i="1"/>
  <c r="F10" i="1" s="1"/>
  <c r="AG9" i="1"/>
  <c r="AG8" i="1" s="1"/>
  <c r="AC9" i="1"/>
  <c r="AC8" i="1" s="1"/>
  <c r="Z9" i="1"/>
  <c r="Z8" i="1" s="1"/>
  <c r="Y9" i="1"/>
  <c r="Y8" i="1" s="1"/>
  <c r="X9" i="1"/>
  <c r="X8" i="1" s="1"/>
  <c r="U9" i="1"/>
  <c r="U8" i="1" s="1"/>
  <c r="R9" i="1"/>
  <c r="R8" i="1" s="1"/>
  <c r="Q9" i="1"/>
  <c r="Q8" i="1" s="1"/>
  <c r="M9" i="1"/>
  <c r="M8" i="1" s="1"/>
  <c r="G12" i="1" l="1"/>
  <c r="F13" i="1"/>
  <c r="F12" i="1" s="1"/>
  <c r="D10" i="1"/>
  <c r="I60" i="1"/>
  <c r="H60" i="1"/>
  <c r="N9" i="1"/>
  <c r="N8" i="1" s="1"/>
  <c r="T9" i="1"/>
  <c r="T8" i="1" s="1"/>
  <c r="AD9" i="1"/>
  <c r="AD8" i="1" s="1"/>
  <c r="E25" i="1"/>
  <c r="E24" i="1" s="1"/>
  <c r="I24" i="1" s="1"/>
  <c r="D25" i="1"/>
  <c r="L30" i="1"/>
  <c r="H39" i="1"/>
  <c r="I44" i="1"/>
  <c r="D48" i="1"/>
  <c r="H50" i="1"/>
  <c r="D55" i="1"/>
  <c r="I59" i="1"/>
  <c r="I25" i="1"/>
  <c r="O34" i="1"/>
  <c r="O30" i="1"/>
  <c r="G35" i="1"/>
  <c r="AF9" i="1"/>
  <c r="AF8" i="1" s="1"/>
  <c r="E31" i="1"/>
  <c r="D31" i="1"/>
  <c r="E35" i="1"/>
  <c r="E34" i="1" s="1"/>
  <c r="D35" i="1"/>
  <c r="D34" i="1" s="1"/>
  <c r="J34" i="1"/>
  <c r="J30" i="1"/>
  <c r="P9" i="1"/>
  <c r="P8" i="1" s="1"/>
  <c r="I10" i="1"/>
  <c r="E13" i="1"/>
  <c r="E12" i="1" s="1"/>
  <c r="D13" i="1"/>
  <c r="D12" i="1" s="1"/>
  <c r="J12" i="1"/>
  <c r="V9" i="1"/>
  <c r="V8" i="1" s="1"/>
  <c r="AB9" i="1"/>
  <c r="AB8" i="1" s="1"/>
  <c r="H10" i="1"/>
  <c r="K12" i="1"/>
  <c r="K9" i="1"/>
  <c r="O12" i="1"/>
  <c r="O9" i="1"/>
  <c r="O8" i="1" s="1"/>
  <c r="H37" i="1"/>
  <c r="H41" i="1"/>
  <c r="H57" i="1"/>
  <c r="G36" i="1"/>
  <c r="I37" i="1"/>
  <c r="G38" i="1"/>
  <c r="I39" i="1"/>
  <c r="G40" i="1"/>
  <c r="I41" i="1"/>
  <c r="D44" i="1"/>
  <c r="H44" i="1" s="1"/>
  <c r="I46" i="1"/>
  <c r="G47" i="1"/>
  <c r="I48" i="1"/>
  <c r="G49" i="1"/>
  <c r="I50" i="1"/>
  <c r="I52" i="1"/>
  <c r="I55" i="1"/>
  <c r="F59" i="1"/>
  <c r="F58" i="1" s="1"/>
  <c r="H15" i="1"/>
  <c r="D42" i="1"/>
  <c r="H42" i="1" s="1"/>
  <c r="H61" i="1"/>
  <c r="S9" i="1"/>
  <c r="S8" i="1" s="1"/>
  <c r="W9" i="1"/>
  <c r="W8" i="1" s="1"/>
  <c r="AA9" i="1"/>
  <c r="AA8" i="1" s="1"/>
  <c r="AE9" i="1"/>
  <c r="AE8" i="1" s="1"/>
  <c r="G14" i="1"/>
  <c r="G16" i="1"/>
  <c r="G18" i="1"/>
  <c r="G21" i="1"/>
  <c r="I12" i="1" l="1"/>
  <c r="H12" i="1"/>
  <c r="I21" i="1"/>
  <c r="H21" i="1"/>
  <c r="I49" i="1"/>
  <c r="H49" i="1"/>
  <c r="I38" i="1"/>
  <c r="H38" i="1"/>
  <c r="F38" i="1"/>
  <c r="G30" i="1"/>
  <c r="O29" i="1"/>
  <c r="H25" i="1"/>
  <c r="D24" i="1"/>
  <c r="H24" i="1" s="1"/>
  <c r="I13" i="1"/>
  <c r="I14" i="1"/>
  <c r="H14" i="1"/>
  <c r="I35" i="1"/>
  <c r="G34" i="1"/>
  <c r="H35" i="1"/>
  <c r="F35" i="1"/>
  <c r="F34" i="1" s="1"/>
  <c r="G9" i="1"/>
  <c r="K8" i="1"/>
  <c r="D54" i="1"/>
  <c r="H54" i="1" s="1"/>
  <c r="H55" i="1"/>
  <c r="E30" i="1"/>
  <c r="E29" i="1" s="1"/>
  <c r="J9" i="1"/>
  <c r="D30" i="1"/>
  <c r="D29" i="1" s="1"/>
  <c r="D47" i="1"/>
  <c r="H48" i="1"/>
  <c r="L29" i="1"/>
  <c r="L9" i="1"/>
  <c r="L8" i="1" s="1"/>
  <c r="I18" i="1"/>
  <c r="H18" i="1"/>
  <c r="I16" i="1"/>
  <c r="H16" i="1"/>
  <c r="H31" i="1"/>
  <c r="I47" i="1"/>
  <c r="H47" i="1"/>
  <c r="I40" i="1"/>
  <c r="H40" i="1"/>
  <c r="F40" i="1"/>
  <c r="I36" i="1"/>
  <c r="H36" i="1"/>
  <c r="I31" i="1"/>
  <c r="H13" i="1"/>
  <c r="J29" i="1"/>
  <c r="F30" i="1" l="1"/>
  <c r="F29" i="1" s="1"/>
  <c r="I30" i="1"/>
  <c r="G29" i="1"/>
  <c r="H30" i="1"/>
  <c r="F9" i="1"/>
  <c r="F8" i="1" s="1"/>
  <c r="G8" i="1"/>
  <c r="J8" i="1"/>
  <c r="E9" i="1"/>
  <c r="E8" i="1" s="1"/>
  <c r="D9" i="1"/>
  <c r="D8" i="1" s="1"/>
  <c r="I34" i="1"/>
  <c r="H34" i="1"/>
  <c r="I8" i="1" l="1"/>
  <c r="H8" i="1"/>
  <c r="H9" i="1"/>
  <c r="I29" i="1"/>
  <c r="H29" i="1"/>
  <c r="I9" i="1"/>
</calcChain>
</file>

<file path=xl/sharedStrings.xml><?xml version="1.0" encoding="utf-8"?>
<sst xmlns="http://schemas.openxmlformats.org/spreadsheetml/2006/main" count="143" uniqueCount="74">
  <si>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</si>
  <si>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</si>
  <si>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</si>
  <si>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</si>
  <si>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</si>
  <si>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</si>
  <si>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</si>
  <si>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</si>
  <si>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</si>
  <si>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</si>
  <si>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</si>
  <si>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</si>
  <si>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</si>
  <si>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</si>
  <si>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</si>
  <si>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</si>
  <si>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</si>
  <si>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</si>
  <si>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</si>
  <si>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</si>
  <si>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</si>
  <si>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</si>
  <si>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</si>
  <si>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</si>
  <si>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</si>
  <si>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</si>
  <si>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</si>
  <si>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</si>
  <si>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</si>
  <si>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</si>
  <si>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</si>
  <si>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</si>
  <si>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</si>
  <si>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</si>
  <si>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</si>
  <si>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</si>
  <si>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</si>
  <si>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 -71 консультация; Февраль :   22 очных, 35 по телефо-ну, 38 . ИТОГО: 95; Март:  – 19 очных, 31 по телефону, 29 – электронная почта и мессенджеры. ИТОГО за истекший перрод всего 245 консультаций (71+95+79)  Февраль -поведен обучающий семинар на стартовавшие грантовые конкурсы 2025г – Президентский фонд культурных инициатив и Грант Губернатора Югры для физических лиц. Ведутся консультации учебных заведений, НКО и физических лиц. Апрель : консультаций 52 (9 очных, 27 по телефону, 16 – электронная почта и мессенджеры). Всего с января по апрель -297 консультаций                      Поданы 4 заявки на ПФКИ , 5 проектов на спец.конкурс, посвященный 80-я Победы, 6 проектов на ГГ для ФЛ. 18.03.2024 Были подведены итоги  специального конкурса на грант Губернатора Югры для СО НКО к 80-летию Великой Победы.  </t>
    </r>
    <r>
      <rPr>
        <b/>
        <sz val="12"/>
        <rFont val="Times New Roman"/>
        <family val="1"/>
        <charset val="204"/>
      </rPr>
      <t>Победителями признаны   АНО «ЕРМАК» и АНО «Камертон».</t>
    </r>
    <r>
      <rPr>
        <sz val="12"/>
        <rFont val="Times New Roman"/>
        <family val="1"/>
        <charset val="204"/>
      </rPr>
      <t xml:space="preserve">
2)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- 04.02.2025  специалисты ресурсного центра провели обучающий семинар в ПНИПУ для студентов по конкурсу Гранта Губернатора Югры для физических лиц;
- 15.02.2025 специалисты ресурсного центра приняли участие в творческом вечере «Хуторок казачьи мотивы», организованные АНО «ЕРМАК» и «Криница»;
- 14.02.2025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 за 2024 год;
- 21.02.2024 Специалисты РЦ провели выездное мероприятие в г.Лангепасе;
- 26.02.2025 Специалисты РЦ провели выездное мероприятие в г. Нефтеюганске;- 25.02.2025 Специалисты РЦ провели школу актива «изменения в поря-док сдачи отчетности в Минюст некоммерческими организациями»;
- 11.03.2025 состоялось традиционное рабочее заседание - круглый стол "Общество.Религия.Власть." ;
- 25.03.2025 специалистами ресурсного центра  организован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Проект-победитель Гранта Губернатора Югры. Форум прошел в МЦ "Метро";                                                                                         
- 05.04.2025 на базе РЦ провели акцию «Тотальный диктант»( откры-тиая площадка) и «TestTrud» для иностранных граждан;
- 09.04.2025 специалисты РЦ приняли участие в круглом столе на тему «О создании и развитии ресурсных центров по поддержке гражданских инициатив в Ханты-Мансийском автономном округе – Югре»;
- 15-16.04.2025 специалисты РЦ приняли участие в проектной мастер-ской «Практики деловой кооперации: опора на опыт и пути развития» на IV-Международном Форуме-выставке социальных технологий «СО-ЦИО» в Екатеринбурге;
- 21.04.2025 команда РЦ приняла участие в межрегиональном фести-валь-конкурсе «Играй, гармонь! В Когалыме», организованный КГОО ТБНКО "НУР". Проект-победитель конкурса ПАО «Лукойл». Директор РЦ Анастасия Беседина была приглашена в жюри конкурса;                                                                                                                                                                                                                                                               - 26.04.2025 специалисты РЦ в составе делегации г. Когалыма приня-ли участие в VI Всероссийском форуме национального единства в Хан-ты-Мансийске.  
-27-28.04.2025 Директор РЦ приняла участие на мероприятии «Парте-нариат» Центра «ГРАНИ» ;
 3) Урок вежливости» для мигрантов прошел 21.03. Даны разъяснения по личному запросу от лидеров национально-культурных объединений города Когалыма;
   «Урок вежливости» для мигрантов прошел 04.04. Даны разъяснения по личному запросу от лидеров национально-культурных объединений го-рода Когалыма.                                                                           4) За отчетный период (февраль)  проведено 1 индивидуальное и 1 групповое заня-тие по РКИ (русский как иностранный) для взрослых. За отчетный период проведено 16 обучающих занятий по РКИ (русский как ино-странный) для групп детей-школьников.   За отчетный период (март) проведено 2 индивидуальных и 1 групповое занятие по РКИ (русский как иностранный) для взрослых. За отчетный период проведено 14 обучающих занятий по РКИ (русский как иностранный) для групп детей-школьников. В феврале проведено 9 индивидуальных занятий с детьми - иностранными гражданами, проживающими в городе Когалым.В марте было проведено 15 индивидуальных занятий с детьми - иностранными гражданами, проживающими в городе Когалым.  За отчетный период  (апрель) проведено 3 индивидуальных и 1 групповое заня-тие по РКИ (русский как иностранный) для взрослых. В апреле проведено 16 обучающих занятий по РКИ (русский как иностранный) для групп детей-школьников. В апреле 2025 года было проведено 19 индивидуальных занятий с детьми - иностранными гражданами, проживающими в городе Когалым. Занятия проходят на базе АНО «РЦ НКО Когалыма. Пр. Нефтяников 2а. Занятия проходят на базе АНО «РЦ НКО Когалыма.  Индивидуальные занятия проходят по скользящему графику; 
5) Всего в отчетном периоде была размещена 15 публикаций на различных площадках.Все ссылки на посты в социальных сетях РЦ и на официальном сайте: https://vk.com/public203821726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- 16.01.2025 и 25.02.2025 с привлечением специалистов  проектного офиса ПФКИ г.Ханты-Мансийска «Школа актива НКО» ;     
 7) организация проведения, участия во всероссийских (региональных, муниципальных) акциях (проектах, мероприятиях) для некоммерческих организаций: специалисты РЦ совместно с целевой группой (обучающиеся вечерней группы РКИ) и лидеры национально-культурных объединений приняли участие в Акциях: «История НКО», «Тотальный диктант», «ТестТруд», 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</si>
  <si>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</si>
  <si>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</si>
  <si>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</si>
  <si>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</si>
  <si>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</si>
  <si>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</si>
  <si>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</si>
  <si>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</si>
  <si>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 xml:space="preserve">По комплексу процессных мероприятий всего запланировано на год:  - 18765,60  тыс.руб.  (ТРК ИНфосервис -1926,60 тыс.руб и МКУ "Когалымский вестник"- 16839,00 тыс.руб. )                                                                                                    Освещение деятельности структурных подразделений в телевизионных эфирах и обеспечение деятельности МКУ редакция газеты "Когалымский вестник":                                                                                                                                           январь : расход ТК "Инфосервис"  -335,175 (факт); газета КВ -1420,30 (план)/349,40 (факт).   февраль: расход ТК  Инфосервис - 144,68, расход  газета КВ- 1485,90; март:  расход ТК Инфосервис -144,68, газета КВ -1276,30.                                                                                                                                                                                                                                                                                                                                                                                Экономия средств в сумме 789,69 тыс.руб 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                                                                                                                                                                                                            1) работы сотрудников в режиме неполного рабочего времени (режим неполного рабочего времени, внешнее совместительство);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</si>
  <si>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Оосвещение деятельности  структурных подразделенийАдминистрации города Когалыма  в телевизионных эфирах</t>
  </si>
  <si>
    <t>Обеспечение осуществления деятельности муниципального тказенного учреждения "Редакция газеты "Когалымский вестник"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</si>
  <si>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</si>
  <si>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</si>
  <si>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</si>
  <si>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</si>
  <si>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>Средстав по рспоряжению Правительства ТО 224-рп от 17.03.2025 за счет средств резервного фонда  для  МАУ МКЦ "Феникс" на приобретение комплекса оборудования  лазертаг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</si>
  <si>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</si>
  <si>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</si>
  <si>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</si>
  <si>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</si>
  <si>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</si>
  <si>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</si>
  <si>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Экономия по средставам МБ составила -1309,95 тыс.руб.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</si>
  <si>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</si>
  <si>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</si>
  <si>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</si>
  <si>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утв. Постановлением Администрации города Когалыма от 31.05.2021 №1146 (запланировано на май)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</si>
  <si>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</si>
  <si>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</si>
  <si>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</si>
  <si>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</si>
  <si>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 xml:space="preserve">Экономия сложилась в сумме  905,26 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
</t>
  </si>
  <si>
    <t xml:space="preserve">2 Обеспечено функционирование сектора пресс-службы </t>
  </si>
  <si>
    <t>Экономия в сумме 557,94 тыс.руб. сложилась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</t>
  </si>
  <si>
    <t>3 Обеспечено функционирование УВП</t>
  </si>
  <si>
    <t>Экономия в сумме 2491,78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ставки)(экономия по заработной плате ввиду наличия вакантной должности , листов нетрудоспособности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</si>
</sst>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2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8" xfId="1" applyFont="1" applyFill="1" applyBorder="1" applyAlignment="1" applyProtection="1">
      <alignment horizontal="left" vertical="center" wrapText="1"/>
    </xf>
    <xf numFmtId="0" fontId="19" fillId="3" borderId="9" xfId="1" applyFont="1" applyFill="1" applyBorder="1" applyAlignment="1" applyProtection="1">
      <alignment horizontal="left" vertical="center" wrapText="1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166" fontId="20" fillId="3" borderId="9" xfId="1" applyNumberFormat="1" applyFont="1" applyFill="1" applyBorder="1" applyAlignment="1" applyProtection="1">
      <alignment horizontal="center" vertical="center"/>
    </xf>
    <xf numFmtId="0" fontId="20" fillId="3" borderId="9" xfId="1" applyFont="1" applyFill="1" applyBorder="1" applyAlignment="1" applyProtection="1">
      <alignment vertical="center" wrapText="1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16" fontId="17" fillId="0" borderId="2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25" fillId="0" borderId="2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7" fillId="0" borderId="9" xfId="1" applyFont="1" applyFill="1" applyBorder="1" applyAlignment="1" applyProtection="1">
      <alignment vertical="center" wrapText="1"/>
    </xf>
    <xf numFmtId="166" fontId="28" fillId="0" borderId="0" xfId="1" applyNumberFormat="1" applyFont="1" applyFill="1" applyAlignment="1" applyProtection="1">
      <alignment vertical="center"/>
    </xf>
    <xf numFmtId="0" fontId="29" fillId="0" borderId="0" xfId="1" applyFont="1" applyFill="1" applyAlignment="1" applyProtection="1">
      <alignment vertical="center"/>
    </xf>
    <xf numFmtId="0" fontId="15" fillId="0" borderId="9" xfId="1" applyFont="1" applyFill="1" applyBorder="1" applyAlignment="1" applyProtection="1">
      <alignment vertical="center" wrapText="1"/>
    </xf>
    <xf numFmtId="0" fontId="28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AC7" workbookViewId="0">
      <selection sqref="A1:XFD1048576"/>
    </sheetView>
  </sheetViews>
  <sheetFormatPr defaultColWidth="9.109375" defaultRowHeight="14.4" x14ac:dyDescent="0.3"/>
  <cols>
    <col min="1" max="1" width="6.5546875" style="183" customWidth="1"/>
    <col min="2" max="2" width="34.5546875" style="183" customWidth="1"/>
    <col min="3" max="3" width="20.88671875" style="184" customWidth="1"/>
    <col min="4" max="4" width="18" style="185" customWidth="1"/>
    <col min="5" max="5" width="14.6640625" style="183" customWidth="1"/>
    <col min="6" max="6" width="15" style="183" customWidth="1"/>
    <col min="7" max="7" width="13.88671875" style="183" customWidth="1"/>
    <col min="8" max="8" width="12.109375" style="183" customWidth="1"/>
    <col min="9" max="9" width="10.88671875" style="183" customWidth="1"/>
    <col min="10" max="10" width="14.33203125" style="183" customWidth="1"/>
    <col min="11" max="11" width="13.5546875" style="183" customWidth="1"/>
    <col min="12" max="12" width="15.109375" style="183" customWidth="1"/>
    <col min="13" max="13" width="13" style="183" customWidth="1"/>
    <col min="14" max="14" width="15.33203125" style="183" customWidth="1"/>
    <col min="15" max="15" width="11.5546875" style="183" customWidth="1"/>
    <col min="16" max="16" width="15" style="183" customWidth="1"/>
    <col min="17" max="17" width="11.5546875" style="183" customWidth="1"/>
    <col min="18" max="18" width="14.44140625" style="183" customWidth="1"/>
    <col min="19" max="19" width="11.5546875" style="183" customWidth="1"/>
    <col min="20" max="20" width="13" style="183" customWidth="1"/>
    <col min="21" max="21" width="11.5546875" style="183" customWidth="1"/>
    <col min="22" max="22" width="14.33203125" style="183" customWidth="1"/>
    <col min="23" max="23" width="11.5546875" style="183" customWidth="1"/>
    <col min="24" max="24" width="15" style="183" customWidth="1"/>
    <col min="25" max="25" width="11.5546875" style="183" customWidth="1"/>
    <col min="26" max="26" width="16.109375" style="183" customWidth="1"/>
    <col min="27" max="27" width="11.5546875" style="183" customWidth="1"/>
    <col min="28" max="28" width="14.88671875" style="183" customWidth="1"/>
    <col min="29" max="29" width="11.5546875" style="183" customWidth="1"/>
    <col min="30" max="30" width="13.44140625" style="183" customWidth="1"/>
    <col min="31" max="31" width="11.5546875" style="183" customWidth="1"/>
    <col min="32" max="32" width="13.6640625" style="183" customWidth="1"/>
    <col min="33" max="33" width="11.5546875" style="183" customWidth="1"/>
    <col min="34" max="34" width="124.44140625" style="183" customWidth="1"/>
    <col min="35" max="16384" width="9.109375" style="183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45778</v>
      </c>
      <c r="F6" s="35">
        <v>45778</v>
      </c>
      <c r="G6" s="35">
        <v>45778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D10+D9</f>
        <v>118308.598</v>
      </c>
      <c r="E8" s="44">
        <f>E10+E9</f>
        <v>43686.931000000004</v>
      </c>
      <c r="F8" s="44">
        <f t="shared" ref="F8:G8" si="0">F10+F9</f>
        <v>49943.890999999996</v>
      </c>
      <c r="G8" s="44">
        <f t="shared" si="0"/>
        <v>49943.890999999996</v>
      </c>
      <c r="H8" s="44">
        <f>IFERROR(G8/D8*100,0)</f>
        <v>42.214929298714196</v>
      </c>
      <c r="I8" s="44">
        <f>IFERROR(G8/E8*100,0)</f>
        <v>114.32226951350735</v>
      </c>
      <c r="J8" s="45">
        <f>J9+J10</f>
        <v>19836.083000000002</v>
      </c>
      <c r="K8" s="45">
        <f t="shared" ref="K8:AG8" si="1">K9+K10</f>
        <v>15167.894999999999</v>
      </c>
      <c r="L8" s="45">
        <f t="shared" si="1"/>
        <v>12187.647999999999</v>
      </c>
      <c r="M8" s="45">
        <f t="shared" si="1"/>
        <v>11974.716</v>
      </c>
      <c r="N8" s="45">
        <f t="shared" si="1"/>
        <v>12075.3</v>
      </c>
      <c r="O8" s="45">
        <f t="shared" si="1"/>
        <v>12217.713</v>
      </c>
      <c r="P8" s="45">
        <f t="shared" si="1"/>
        <v>12802.409</v>
      </c>
      <c r="Q8" s="45">
        <f t="shared" si="1"/>
        <v>10583.567000000001</v>
      </c>
      <c r="R8" s="45">
        <f t="shared" si="1"/>
        <v>9194.3680000000004</v>
      </c>
      <c r="S8" s="45">
        <f t="shared" si="1"/>
        <v>0</v>
      </c>
      <c r="T8" s="45">
        <f t="shared" si="1"/>
        <v>6827.2210000000005</v>
      </c>
      <c r="U8" s="45">
        <f t="shared" si="1"/>
        <v>0</v>
      </c>
      <c r="V8" s="45">
        <f t="shared" si="1"/>
        <v>9342.9920000000002</v>
      </c>
      <c r="W8" s="45">
        <f t="shared" si="1"/>
        <v>0</v>
      </c>
      <c r="X8" s="45">
        <f t="shared" si="1"/>
        <v>8453.2920000000013</v>
      </c>
      <c r="Y8" s="45">
        <f t="shared" si="1"/>
        <v>0</v>
      </c>
      <c r="Z8" s="45">
        <f t="shared" si="1"/>
        <v>6309.3319999999994</v>
      </c>
      <c r="AA8" s="45">
        <f t="shared" si="1"/>
        <v>0</v>
      </c>
      <c r="AB8" s="45">
        <f t="shared" si="1"/>
        <v>7364.7280000000001</v>
      </c>
      <c r="AC8" s="45">
        <f t="shared" si="1"/>
        <v>0</v>
      </c>
      <c r="AD8" s="45">
        <f t="shared" si="1"/>
        <v>8010.1500000000005</v>
      </c>
      <c r="AE8" s="45">
        <f t="shared" si="1"/>
        <v>0</v>
      </c>
      <c r="AF8" s="45">
        <f t="shared" si="1"/>
        <v>5905.0750000000007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117880.598</v>
      </c>
      <c r="E9" s="51">
        <f>J9+L9+N9</f>
        <v>43671.031000000003</v>
      </c>
      <c r="F9" s="51">
        <f t="shared" ref="F9:F10" si="2">G9</f>
        <v>49943.890999999996</v>
      </c>
      <c r="G9" s="51">
        <f>K9+M9+O9+Q9+S9+U9+W9+Y9+AA9+AC9+AE9+AG9</f>
        <v>49943.890999999996</v>
      </c>
      <c r="H9" s="51">
        <f>IFERROR(G9/D9*100,0)</f>
        <v>42.368202950582244</v>
      </c>
      <c r="I9" s="51">
        <f>IFERROR(G9/E9*100,0)</f>
        <v>114.36389262254878</v>
      </c>
      <c r="J9" s="51">
        <f t="shared" ref="J9:AG9" si="3">J13+J22+J25+J30+J55</f>
        <v>19820.183000000001</v>
      </c>
      <c r="K9" s="51">
        <f t="shared" si="3"/>
        <v>15167.894999999999</v>
      </c>
      <c r="L9" s="51">
        <f t="shared" si="3"/>
        <v>11775.547999999999</v>
      </c>
      <c r="M9" s="51">
        <f t="shared" si="3"/>
        <v>11974.716</v>
      </c>
      <c r="N9" s="51">
        <f t="shared" si="3"/>
        <v>12075.3</v>
      </c>
      <c r="O9" s="51">
        <f t="shared" si="3"/>
        <v>12217.713</v>
      </c>
      <c r="P9" s="51">
        <f t="shared" si="3"/>
        <v>12802.409</v>
      </c>
      <c r="Q9" s="51">
        <f t="shared" si="3"/>
        <v>10583.567000000001</v>
      </c>
      <c r="R9" s="51">
        <f t="shared" si="3"/>
        <v>9194.3680000000004</v>
      </c>
      <c r="S9" s="51">
        <f t="shared" si="3"/>
        <v>0</v>
      </c>
      <c r="T9" s="51">
        <f t="shared" si="3"/>
        <v>6827.2210000000005</v>
      </c>
      <c r="U9" s="51">
        <f t="shared" si="3"/>
        <v>0</v>
      </c>
      <c r="V9" s="51">
        <f t="shared" si="3"/>
        <v>9342.9920000000002</v>
      </c>
      <c r="W9" s="51">
        <f t="shared" si="3"/>
        <v>0</v>
      </c>
      <c r="X9" s="51">
        <f t="shared" si="3"/>
        <v>8453.2920000000013</v>
      </c>
      <c r="Y9" s="51">
        <f t="shared" si="3"/>
        <v>0</v>
      </c>
      <c r="Z9" s="51">
        <f t="shared" si="3"/>
        <v>6309.3319999999994</v>
      </c>
      <c r="AA9" s="51">
        <f t="shared" si="3"/>
        <v>0</v>
      </c>
      <c r="AB9" s="51">
        <f t="shared" si="3"/>
        <v>7364.7280000000001</v>
      </c>
      <c r="AC9" s="51">
        <f t="shared" si="3"/>
        <v>0</v>
      </c>
      <c r="AD9" s="51">
        <f t="shared" si="3"/>
        <v>8010.1500000000005</v>
      </c>
      <c r="AE9" s="51">
        <f t="shared" si="3"/>
        <v>0</v>
      </c>
      <c r="AF9" s="51">
        <f t="shared" si="3"/>
        <v>5905.0750000000007</v>
      </c>
      <c r="AG9" s="51">
        <f t="shared" si="3"/>
        <v>0</v>
      </c>
      <c r="AH9" s="52"/>
    </row>
    <row r="10" spans="1:35" s="53" customFormat="1" ht="34.5" customHeight="1" x14ac:dyDescent="0.3">
      <c r="A10" s="54"/>
      <c r="B10" s="55"/>
      <c r="C10" s="50" t="s">
        <v>30</v>
      </c>
      <c r="D10" s="51">
        <f t="shared" ref="D10" si="4">J10+L10+N10+P10+R10+T10+V10+X10+Z10+AB10+AD10+AF10</f>
        <v>428</v>
      </c>
      <c r="E10" s="51">
        <f t="shared" ref="E10" si="5">J10</f>
        <v>15.9</v>
      </c>
      <c r="F10" s="51">
        <f t="shared" si="2"/>
        <v>0</v>
      </c>
      <c r="G10" s="51">
        <f t="shared" ref="G10" si="6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J31</f>
        <v>15.9</v>
      </c>
      <c r="K10" s="51">
        <f t="shared" ref="K10:AG10" si="7">K31</f>
        <v>0</v>
      </c>
      <c r="L10" s="51">
        <f t="shared" si="7"/>
        <v>412.1</v>
      </c>
      <c r="M10" s="51">
        <f>M31</f>
        <v>0</v>
      </c>
      <c r="N10" s="51">
        <f t="shared" si="7"/>
        <v>0</v>
      </c>
      <c r="O10" s="51">
        <f t="shared" si="7"/>
        <v>0</v>
      </c>
      <c r="P10" s="51">
        <f t="shared" si="7"/>
        <v>0</v>
      </c>
      <c r="Q10" s="51">
        <f t="shared" si="7"/>
        <v>0</v>
      </c>
      <c r="R10" s="51">
        <f t="shared" si="7"/>
        <v>0</v>
      </c>
      <c r="S10" s="51">
        <f t="shared" si="7"/>
        <v>0</v>
      </c>
      <c r="T10" s="51">
        <f t="shared" si="7"/>
        <v>0</v>
      </c>
      <c r="U10" s="51">
        <f t="shared" si="7"/>
        <v>0</v>
      </c>
      <c r="V10" s="51">
        <f t="shared" si="7"/>
        <v>0</v>
      </c>
      <c r="W10" s="51">
        <f t="shared" si="7"/>
        <v>0</v>
      </c>
      <c r="X10" s="51">
        <f t="shared" si="7"/>
        <v>0</v>
      </c>
      <c r="Y10" s="51">
        <f t="shared" si="7"/>
        <v>0</v>
      </c>
      <c r="Z10" s="51">
        <f t="shared" si="7"/>
        <v>0</v>
      </c>
      <c r="AA10" s="51">
        <f t="shared" si="7"/>
        <v>0</v>
      </c>
      <c r="AB10" s="51">
        <f t="shared" si="7"/>
        <v>0</v>
      </c>
      <c r="AC10" s="51">
        <f t="shared" si="7"/>
        <v>0</v>
      </c>
      <c r="AD10" s="51">
        <f t="shared" si="7"/>
        <v>0</v>
      </c>
      <c r="AE10" s="51">
        <f t="shared" si="7"/>
        <v>0</v>
      </c>
      <c r="AF10" s="51">
        <f t="shared" si="7"/>
        <v>0</v>
      </c>
      <c r="AG10" s="51">
        <f t="shared" si="7"/>
        <v>0</v>
      </c>
      <c r="AH10" s="52"/>
    </row>
    <row r="11" spans="1:35" s="61" customFormat="1" ht="18.75" customHeight="1" x14ac:dyDescent="0.3">
      <c r="A11" s="56"/>
      <c r="B11" s="57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60"/>
    </row>
    <row r="12" spans="1:35" s="68" customFormat="1" ht="23.25" customHeight="1" x14ac:dyDescent="0.3">
      <c r="A12" s="62" t="s">
        <v>32</v>
      </c>
      <c r="B12" s="63" t="s">
        <v>33</v>
      </c>
      <c r="C12" s="64" t="s">
        <v>28</v>
      </c>
      <c r="D12" s="65">
        <f>D13</f>
        <v>7799.4</v>
      </c>
      <c r="E12" s="65">
        <f>E13</f>
        <v>6499.4</v>
      </c>
      <c r="F12" s="65">
        <f t="shared" ref="F12:G12" si="8">F13</f>
        <v>6499.4</v>
      </c>
      <c r="G12" s="65">
        <f t="shared" si="8"/>
        <v>6499.4</v>
      </c>
      <c r="H12" s="65">
        <f t="shared" ref="H12:H29" si="9">IFERROR(G12/D12*100,0)</f>
        <v>83.332051183424355</v>
      </c>
      <c r="I12" s="65">
        <f t="shared" ref="I12:I29" si="10">IFERROR(G12/E12*100,0)</f>
        <v>100</v>
      </c>
      <c r="J12" s="65">
        <f>J13</f>
        <v>6499.4</v>
      </c>
      <c r="K12" s="65">
        <f t="shared" ref="K12:AG12" si="11">K13</f>
        <v>6499.4</v>
      </c>
      <c r="L12" s="65">
        <f t="shared" si="11"/>
        <v>0</v>
      </c>
      <c r="M12" s="65">
        <f t="shared" si="11"/>
        <v>0</v>
      </c>
      <c r="N12" s="65">
        <f t="shared" si="11"/>
        <v>0</v>
      </c>
      <c r="O12" s="65">
        <f t="shared" si="11"/>
        <v>0</v>
      </c>
      <c r="P12" s="65">
        <f t="shared" si="11"/>
        <v>300</v>
      </c>
      <c r="Q12" s="65">
        <f t="shared" si="11"/>
        <v>0</v>
      </c>
      <c r="R12" s="65">
        <f t="shared" si="11"/>
        <v>0</v>
      </c>
      <c r="S12" s="65">
        <f t="shared" si="11"/>
        <v>0</v>
      </c>
      <c r="T12" s="65">
        <f t="shared" si="11"/>
        <v>0</v>
      </c>
      <c r="U12" s="65">
        <f t="shared" si="11"/>
        <v>0</v>
      </c>
      <c r="V12" s="65">
        <f t="shared" si="11"/>
        <v>0</v>
      </c>
      <c r="W12" s="65">
        <f t="shared" si="11"/>
        <v>0</v>
      </c>
      <c r="X12" s="65">
        <f t="shared" si="11"/>
        <v>0</v>
      </c>
      <c r="Y12" s="65">
        <f t="shared" si="11"/>
        <v>0</v>
      </c>
      <c r="Z12" s="65">
        <f t="shared" si="11"/>
        <v>0</v>
      </c>
      <c r="AA12" s="65">
        <f t="shared" si="11"/>
        <v>0</v>
      </c>
      <c r="AB12" s="65">
        <f t="shared" si="11"/>
        <v>0</v>
      </c>
      <c r="AC12" s="65">
        <f t="shared" si="11"/>
        <v>0</v>
      </c>
      <c r="AD12" s="65">
        <f t="shared" si="11"/>
        <v>1000</v>
      </c>
      <c r="AE12" s="65">
        <f t="shared" si="11"/>
        <v>0</v>
      </c>
      <c r="AF12" s="65">
        <f t="shared" si="11"/>
        <v>0</v>
      </c>
      <c r="AG12" s="65">
        <f t="shared" si="11"/>
        <v>0</v>
      </c>
      <c r="AH12" s="66"/>
      <c r="AI12" s="67"/>
    </row>
    <row r="13" spans="1:35" s="61" customFormat="1" ht="48" customHeight="1" x14ac:dyDescent="0.3">
      <c r="A13" s="69"/>
      <c r="B13" s="70"/>
      <c r="C13" s="71" t="s">
        <v>29</v>
      </c>
      <c r="D13" s="72">
        <f>SUM(J13,L13,N13,P13,R13,T13,V13,X13,Z13,AB13,AD13,AF13)</f>
        <v>7799.4</v>
      </c>
      <c r="E13" s="72">
        <f>J13+L13</f>
        <v>6499.4</v>
      </c>
      <c r="F13" s="72">
        <f>G13</f>
        <v>6499.4</v>
      </c>
      <c r="G13" s="72">
        <f>SUM(K13,M13,O13,Q13,S13,U13,W13,Y13,AA13,AC13,AE13,AG13)</f>
        <v>6499.4</v>
      </c>
      <c r="H13" s="72">
        <f t="shared" si="9"/>
        <v>83.332051183424355</v>
      </c>
      <c r="I13" s="72">
        <f t="shared" si="10"/>
        <v>100</v>
      </c>
      <c r="J13" s="73">
        <f t="shared" ref="J13:AG13" si="12">J15+J17+J19</f>
        <v>6499.4</v>
      </c>
      <c r="K13" s="73">
        <f t="shared" si="12"/>
        <v>6499.4</v>
      </c>
      <c r="L13" s="73">
        <f t="shared" si="12"/>
        <v>0</v>
      </c>
      <c r="M13" s="73">
        <f t="shared" si="12"/>
        <v>0</v>
      </c>
      <c r="N13" s="73">
        <f t="shared" si="12"/>
        <v>0</v>
      </c>
      <c r="O13" s="73">
        <f t="shared" si="12"/>
        <v>0</v>
      </c>
      <c r="P13" s="73">
        <f t="shared" si="12"/>
        <v>300</v>
      </c>
      <c r="Q13" s="73">
        <f t="shared" si="12"/>
        <v>0</v>
      </c>
      <c r="R13" s="73">
        <f t="shared" si="12"/>
        <v>0</v>
      </c>
      <c r="S13" s="73">
        <f t="shared" si="12"/>
        <v>0</v>
      </c>
      <c r="T13" s="73">
        <f t="shared" si="12"/>
        <v>0</v>
      </c>
      <c r="U13" s="73">
        <f t="shared" si="12"/>
        <v>0</v>
      </c>
      <c r="V13" s="73">
        <f t="shared" si="12"/>
        <v>0</v>
      </c>
      <c r="W13" s="73">
        <f t="shared" si="12"/>
        <v>0</v>
      </c>
      <c r="X13" s="73">
        <f t="shared" si="12"/>
        <v>0</v>
      </c>
      <c r="Y13" s="73">
        <f t="shared" si="12"/>
        <v>0</v>
      </c>
      <c r="Z13" s="73">
        <f t="shared" si="12"/>
        <v>0</v>
      </c>
      <c r="AA13" s="73">
        <f t="shared" si="12"/>
        <v>0</v>
      </c>
      <c r="AB13" s="73">
        <f t="shared" si="12"/>
        <v>0</v>
      </c>
      <c r="AC13" s="73">
        <f t="shared" si="12"/>
        <v>0</v>
      </c>
      <c r="AD13" s="73">
        <f t="shared" si="12"/>
        <v>1000</v>
      </c>
      <c r="AE13" s="73">
        <f t="shared" si="12"/>
        <v>0</v>
      </c>
      <c r="AF13" s="73">
        <f t="shared" si="12"/>
        <v>0</v>
      </c>
      <c r="AG13" s="73">
        <f t="shared" si="12"/>
        <v>0</v>
      </c>
      <c r="AH13" s="74"/>
      <c r="AI13" s="75"/>
    </row>
    <row r="14" spans="1:35" s="68" customFormat="1" ht="48" customHeight="1" x14ac:dyDescent="0.3">
      <c r="A14" s="76"/>
      <c r="B14" s="77" t="s">
        <v>34</v>
      </c>
      <c r="C14" s="78" t="s">
        <v>28</v>
      </c>
      <c r="D14" s="79">
        <f>D15</f>
        <v>1000</v>
      </c>
      <c r="E14" s="79">
        <f>E15</f>
        <v>0</v>
      </c>
      <c r="F14" s="79">
        <f t="shared" ref="F14:G14" si="13">F15</f>
        <v>0</v>
      </c>
      <c r="G14" s="79">
        <f t="shared" si="13"/>
        <v>0</v>
      </c>
      <c r="H14" s="80">
        <f t="shared" si="9"/>
        <v>0</v>
      </c>
      <c r="I14" s="80">
        <f t="shared" si="10"/>
        <v>0</v>
      </c>
      <c r="J14" s="80">
        <f>J15</f>
        <v>0</v>
      </c>
      <c r="K14" s="80">
        <f t="shared" ref="K14:AG14" si="14">K15</f>
        <v>0</v>
      </c>
      <c r="L14" s="80">
        <f t="shared" si="14"/>
        <v>0</v>
      </c>
      <c r="M14" s="80">
        <f t="shared" si="14"/>
        <v>0</v>
      </c>
      <c r="N14" s="80">
        <f t="shared" si="14"/>
        <v>0</v>
      </c>
      <c r="O14" s="80">
        <f t="shared" si="14"/>
        <v>0</v>
      </c>
      <c r="P14" s="80">
        <f t="shared" si="14"/>
        <v>0</v>
      </c>
      <c r="Q14" s="80">
        <f t="shared" si="14"/>
        <v>0</v>
      </c>
      <c r="R14" s="80">
        <f t="shared" si="14"/>
        <v>0</v>
      </c>
      <c r="S14" s="80">
        <f t="shared" si="14"/>
        <v>0</v>
      </c>
      <c r="T14" s="80">
        <f t="shared" si="14"/>
        <v>0</v>
      </c>
      <c r="U14" s="80">
        <f t="shared" si="14"/>
        <v>0</v>
      </c>
      <c r="V14" s="80">
        <f t="shared" si="14"/>
        <v>0</v>
      </c>
      <c r="W14" s="80">
        <f t="shared" si="14"/>
        <v>0</v>
      </c>
      <c r="X14" s="80">
        <f t="shared" si="14"/>
        <v>0</v>
      </c>
      <c r="Y14" s="80">
        <f t="shared" si="14"/>
        <v>0</v>
      </c>
      <c r="Z14" s="80">
        <f t="shared" si="14"/>
        <v>0</v>
      </c>
      <c r="AA14" s="80">
        <f t="shared" si="14"/>
        <v>0</v>
      </c>
      <c r="AB14" s="80">
        <f t="shared" si="14"/>
        <v>0</v>
      </c>
      <c r="AC14" s="80">
        <f t="shared" si="14"/>
        <v>0</v>
      </c>
      <c r="AD14" s="80">
        <f t="shared" si="14"/>
        <v>1000</v>
      </c>
      <c r="AE14" s="80">
        <f t="shared" si="14"/>
        <v>0</v>
      </c>
      <c r="AF14" s="80">
        <f t="shared" si="14"/>
        <v>0</v>
      </c>
      <c r="AG14" s="80">
        <f t="shared" si="14"/>
        <v>0</v>
      </c>
      <c r="AH14" s="81" t="s">
        <v>35</v>
      </c>
      <c r="AI14" s="67"/>
    </row>
    <row r="15" spans="1:35" s="61" customFormat="1" ht="61.95" customHeight="1" x14ac:dyDescent="0.3">
      <c r="A15" s="82"/>
      <c r="B15" s="83"/>
      <c r="C15" s="84" t="s">
        <v>29</v>
      </c>
      <c r="D15" s="85">
        <f>SUM(J15,L15,N15,P15,R15,T15,V15,X15,Z15,AB15,AD15,AF15)</f>
        <v>1000</v>
      </c>
      <c r="E15" s="86">
        <f>J15+L15</f>
        <v>0</v>
      </c>
      <c r="F15" s="86">
        <f>G15</f>
        <v>0</v>
      </c>
      <c r="G15" s="86">
        <f>SUM(K15,M15,O15,Q15,S15,U15,W15,Y15,AA15,AC15,AE15,AG15)</f>
        <v>0</v>
      </c>
      <c r="H15" s="86">
        <f t="shared" si="9"/>
        <v>0</v>
      </c>
      <c r="I15" s="86">
        <f t="shared" si="10"/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1000</v>
      </c>
      <c r="AE15" s="87">
        <v>0</v>
      </c>
      <c r="AF15" s="87">
        <v>0</v>
      </c>
      <c r="AG15" s="87">
        <v>0</v>
      </c>
      <c r="AH15" s="88"/>
      <c r="AI15" s="75"/>
    </row>
    <row r="16" spans="1:35" s="68" customFormat="1" ht="331.2" customHeight="1" x14ac:dyDescent="0.3">
      <c r="A16" s="76"/>
      <c r="B16" s="77" t="s">
        <v>36</v>
      </c>
      <c r="C16" s="78" t="s">
        <v>28</v>
      </c>
      <c r="D16" s="79">
        <f>D17</f>
        <v>6499.4</v>
      </c>
      <c r="E16" s="79">
        <f t="shared" ref="E16:G16" si="15">E17</f>
        <v>6499.4</v>
      </c>
      <c r="F16" s="79">
        <f t="shared" si="15"/>
        <v>6499.4</v>
      </c>
      <c r="G16" s="79">
        <f t="shared" si="15"/>
        <v>6499.4</v>
      </c>
      <c r="H16" s="80">
        <f t="shared" si="9"/>
        <v>100</v>
      </c>
      <c r="I16" s="80">
        <f t="shared" si="10"/>
        <v>100</v>
      </c>
      <c r="J16" s="80">
        <f>J17</f>
        <v>6499.4</v>
      </c>
      <c r="K16" s="80">
        <f t="shared" ref="K16:AG16" si="16">K17</f>
        <v>6499.4</v>
      </c>
      <c r="L16" s="80">
        <f t="shared" si="16"/>
        <v>0</v>
      </c>
      <c r="M16" s="80">
        <f t="shared" si="16"/>
        <v>0</v>
      </c>
      <c r="N16" s="80">
        <f t="shared" si="16"/>
        <v>0</v>
      </c>
      <c r="O16" s="80">
        <f t="shared" si="16"/>
        <v>0</v>
      </c>
      <c r="P16" s="80">
        <f t="shared" si="16"/>
        <v>0</v>
      </c>
      <c r="Q16" s="80">
        <f t="shared" si="16"/>
        <v>0</v>
      </c>
      <c r="R16" s="80">
        <f t="shared" si="16"/>
        <v>0</v>
      </c>
      <c r="S16" s="80">
        <f t="shared" si="16"/>
        <v>0</v>
      </c>
      <c r="T16" s="80">
        <f t="shared" si="16"/>
        <v>0</v>
      </c>
      <c r="U16" s="80">
        <f t="shared" si="16"/>
        <v>0</v>
      </c>
      <c r="V16" s="80">
        <f t="shared" si="16"/>
        <v>0</v>
      </c>
      <c r="W16" s="80">
        <f t="shared" si="16"/>
        <v>0</v>
      </c>
      <c r="X16" s="80">
        <f t="shared" si="16"/>
        <v>0</v>
      </c>
      <c r="Y16" s="80">
        <f t="shared" si="16"/>
        <v>0</v>
      </c>
      <c r="Z16" s="80">
        <f t="shared" si="16"/>
        <v>0</v>
      </c>
      <c r="AA16" s="80">
        <f t="shared" si="16"/>
        <v>0</v>
      </c>
      <c r="AB16" s="80">
        <f t="shared" si="16"/>
        <v>0</v>
      </c>
      <c r="AC16" s="80">
        <f t="shared" si="16"/>
        <v>0</v>
      </c>
      <c r="AD16" s="80">
        <f t="shared" si="16"/>
        <v>0</v>
      </c>
      <c r="AE16" s="80">
        <f t="shared" si="16"/>
        <v>0</v>
      </c>
      <c r="AF16" s="80">
        <f t="shared" si="16"/>
        <v>0</v>
      </c>
      <c r="AG16" s="80">
        <f t="shared" si="16"/>
        <v>0</v>
      </c>
      <c r="AH16" s="81" t="s">
        <v>37</v>
      </c>
      <c r="AI16" s="67"/>
    </row>
    <row r="17" spans="1:35" s="61" customFormat="1" ht="67.95" customHeight="1" x14ac:dyDescent="0.3">
      <c r="A17" s="82"/>
      <c r="B17" s="83"/>
      <c r="C17" s="84" t="s">
        <v>29</v>
      </c>
      <c r="D17" s="85">
        <f>SUM(J17,L17,N17,P17,R17,T17,V17,X17,Z17,AB17,AD17,AF17)</f>
        <v>6499.4</v>
      </c>
      <c r="E17" s="86">
        <f>J17+L17</f>
        <v>6499.4</v>
      </c>
      <c r="F17" s="86">
        <f>G17</f>
        <v>6499.4</v>
      </c>
      <c r="G17" s="86">
        <f>SUM(K17,M17,O17,Q17,S17,U17,W17,Y17,AA17,AC17,AE17,AG17)</f>
        <v>6499.4</v>
      </c>
      <c r="H17" s="86">
        <f t="shared" si="9"/>
        <v>100</v>
      </c>
      <c r="I17" s="86">
        <f t="shared" si="10"/>
        <v>100</v>
      </c>
      <c r="J17" s="87">
        <v>6499.4</v>
      </c>
      <c r="K17" s="87">
        <v>6499.4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74"/>
      <c r="AI17" s="75"/>
    </row>
    <row r="18" spans="1:35" s="68" customFormat="1" ht="40.5" customHeight="1" x14ac:dyDescent="0.3">
      <c r="A18" s="76"/>
      <c r="B18" s="77" t="s">
        <v>38</v>
      </c>
      <c r="C18" s="78" t="s">
        <v>28</v>
      </c>
      <c r="D18" s="79">
        <f>D19</f>
        <v>300</v>
      </c>
      <c r="E18" s="79">
        <f>E19</f>
        <v>0</v>
      </c>
      <c r="F18" s="79">
        <f t="shared" ref="F18:G18" si="17">F19</f>
        <v>0</v>
      </c>
      <c r="G18" s="79">
        <f t="shared" si="17"/>
        <v>0</v>
      </c>
      <c r="H18" s="80">
        <f t="shared" si="9"/>
        <v>0</v>
      </c>
      <c r="I18" s="80">
        <f t="shared" si="10"/>
        <v>0</v>
      </c>
      <c r="J18" s="80">
        <f>J19</f>
        <v>0</v>
      </c>
      <c r="K18" s="80">
        <f t="shared" ref="K18:AG18" si="18">K19</f>
        <v>0</v>
      </c>
      <c r="L18" s="80">
        <f t="shared" si="18"/>
        <v>0</v>
      </c>
      <c r="M18" s="80">
        <f t="shared" si="18"/>
        <v>0</v>
      </c>
      <c r="N18" s="80">
        <f t="shared" si="18"/>
        <v>0</v>
      </c>
      <c r="O18" s="80">
        <f t="shared" si="18"/>
        <v>0</v>
      </c>
      <c r="P18" s="80">
        <f t="shared" si="18"/>
        <v>300</v>
      </c>
      <c r="Q18" s="80">
        <f t="shared" si="18"/>
        <v>0</v>
      </c>
      <c r="R18" s="80">
        <f t="shared" si="18"/>
        <v>0</v>
      </c>
      <c r="S18" s="80">
        <f t="shared" si="18"/>
        <v>0</v>
      </c>
      <c r="T18" s="80">
        <f t="shared" si="18"/>
        <v>0</v>
      </c>
      <c r="U18" s="80">
        <f t="shared" si="18"/>
        <v>0</v>
      </c>
      <c r="V18" s="80">
        <f t="shared" si="18"/>
        <v>0</v>
      </c>
      <c r="W18" s="80">
        <f t="shared" si="18"/>
        <v>0</v>
      </c>
      <c r="X18" s="80">
        <f t="shared" si="18"/>
        <v>0</v>
      </c>
      <c r="Y18" s="80">
        <f t="shared" si="18"/>
        <v>0</v>
      </c>
      <c r="Z18" s="80">
        <f t="shared" si="18"/>
        <v>0</v>
      </c>
      <c r="AA18" s="80">
        <f t="shared" si="18"/>
        <v>0</v>
      </c>
      <c r="AB18" s="80">
        <f t="shared" si="18"/>
        <v>0</v>
      </c>
      <c r="AC18" s="80">
        <f t="shared" si="18"/>
        <v>0</v>
      </c>
      <c r="AD18" s="80">
        <f t="shared" si="18"/>
        <v>0</v>
      </c>
      <c r="AE18" s="80">
        <f t="shared" si="18"/>
        <v>0</v>
      </c>
      <c r="AF18" s="80">
        <f t="shared" si="18"/>
        <v>0</v>
      </c>
      <c r="AG18" s="80">
        <f t="shared" si="18"/>
        <v>0</v>
      </c>
      <c r="AH18" s="81" t="s">
        <v>39</v>
      </c>
      <c r="AI18" s="67"/>
    </row>
    <row r="19" spans="1:35" s="61" customFormat="1" ht="40.950000000000003" customHeight="1" x14ac:dyDescent="0.3">
      <c r="A19" s="82"/>
      <c r="B19" s="83"/>
      <c r="C19" s="84" t="s">
        <v>29</v>
      </c>
      <c r="D19" s="85">
        <f>SUM(J19,L19,N19,P19,R19,T19,V19,X19,Z19,AB19,AD19,AF19)</f>
        <v>300</v>
      </c>
      <c r="E19" s="86">
        <f>J19+L19</f>
        <v>0</v>
      </c>
      <c r="F19" s="86">
        <f>G19</f>
        <v>0</v>
      </c>
      <c r="G19" s="86">
        <f>SUM(K19,M19,O19,Q19,S19,U19,W19,Y19,AA19,AC19,AE19,AG19)</f>
        <v>0</v>
      </c>
      <c r="H19" s="86">
        <f t="shared" si="9"/>
        <v>0</v>
      </c>
      <c r="I19" s="86">
        <f t="shared" si="10"/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300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74"/>
      <c r="AI19" s="75"/>
    </row>
    <row r="20" spans="1:35" s="61" customFormat="1" ht="29.25" customHeight="1" x14ac:dyDescent="0.3">
      <c r="A20" s="89"/>
      <c r="B20" s="57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74"/>
      <c r="AI20" s="75"/>
    </row>
    <row r="21" spans="1:35" s="68" customFormat="1" ht="55.5" customHeight="1" x14ac:dyDescent="0.3">
      <c r="A21" s="76" t="s">
        <v>41</v>
      </c>
      <c r="B21" s="90" t="s">
        <v>42</v>
      </c>
      <c r="C21" s="78" t="s">
        <v>28</v>
      </c>
      <c r="D21" s="79">
        <f>D22</f>
        <v>1024</v>
      </c>
      <c r="E21" s="79">
        <f>E22</f>
        <v>0</v>
      </c>
      <c r="F21" s="79">
        <f t="shared" ref="F21:G21" si="19">F22</f>
        <v>0</v>
      </c>
      <c r="G21" s="79">
        <f t="shared" si="19"/>
        <v>0</v>
      </c>
      <c r="H21" s="80">
        <f t="shared" si="9"/>
        <v>0</v>
      </c>
      <c r="I21" s="80">
        <f t="shared" si="10"/>
        <v>0</v>
      </c>
      <c r="J21" s="80">
        <f>J22</f>
        <v>0</v>
      </c>
      <c r="K21" s="80">
        <f t="shared" ref="K21:AG21" si="20">K22</f>
        <v>0</v>
      </c>
      <c r="L21" s="80">
        <f t="shared" si="20"/>
        <v>0</v>
      </c>
      <c r="M21" s="80">
        <f t="shared" si="20"/>
        <v>0</v>
      </c>
      <c r="N21" s="80">
        <f t="shared" si="20"/>
        <v>0</v>
      </c>
      <c r="O21" s="80">
        <f t="shared" si="20"/>
        <v>0</v>
      </c>
      <c r="P21" s="80">
        <f t="shared" si="20"/>
        <v>0</v>
      </c>
      <c r="Q21" s="80">
        <f t="shared" si="20"/>
        <v>0</v>
      </c>
      <c r="R21" s="80">
        <f t="shared" si="20"/>
        <v>0</v>
      </c>
      <c r="S21" s="80">
        <f t="shared" si="20"/>
        <v>0</v>
      </c>
      <c r="T21" s="80">
        <f t="shared" si="20"/>
        <v>0</v>
      </c>
      <c r="U21" s="80">
        <f t="shared" si="20"/>
        <v>0</v>
      </c>
      <c r="V21" s="80">
        <f t="shared" si="20"/>
        <v>0</v>
      </c>
      <c r="W21" s="80">
        <f t="shared" si="20"/>
        <v>0</v>
      </c>
      <c r="X21" s="80">
        <f t="shared" si="20"/>
        <v>924</v>
      </c>
      <c r="Y21" s="80">
        <f t="shared" si="20"/>
        <v>0</v>
      </c>
      <c r="Z21" s="80">
        <f t="shared" si="20"/>
        <v>0</v>
      </c>
      <c r="AA21" s="80">
        <f t="shared" si="20"/>
        <v>0</v>
      </c>
      <c r="AB21" s="80">
        <f t="shared" si="20"/>
        <v>0</v>
      </c>
      <c r="AC21" s="80">
        <f t="shared" si="20"/>
        <v>0</v>
      </c>
      <c r="AD21" s="80">
        <f t="shared" si="20"/>
        <v>0</v>
      </c>
      <c r="AE21" s="80">
        <f t="shared" si="20"/>
        <v>0</v>
      </c>
      <c r="AF21" s="80">
        <f t="shared" si="20"/>
        <v>100</v>
      </c>
      <c r="AG21" s="80">
        <f t="shared" si="20"/>
        <v>0</v>
      </c>
      <c r="AH21" s="66"/>
      <c r="AI21" s="67"/>
    </row>
    <row r="22" spans="1:35" s="61" customFormat="1" ht="95.4" customHeight="1" x14ac:dyDescent="0.3">
      <c r="A22" s="82"/>
      <c r="B22" s="91"/>
      <c r="C22" s="84" t="s">
        <v>29</v>
      </c>
      <c r="D22" s="85">
        <f>SUM(J22,L22,N22,P22,R22,T22,V22,X22,Z22,AB22,AD22,AF22)</f>
        <v>1024</v>
      </c>
      <c r="E22" s="86">
        <f>J22+L22</f>
        <v>0</v>
      </c>
      <c r="F22" s="86">
        <f>G22</f>
        <v>0</v>
      </c>
      <c r="G22" s="86">
        <f>SUM(K22,M22,O22,Q22,S22,U22,W22,Y22,AA22,AC22,AE22,AG22)</f>
        <v>0</v>
      </c>
      <c r="H22" s="86">
        <f t="shared" si="9"/>
        <v>0</v>
      </c>
      <c r="I22" s="86">
        <f t="shared" si="10"/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924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100</v>
      </c>
      <c r="AG22" s="87">
        <v>0</v>
      </c>
      <c r="AH22" s="74"/>
      <c r="AI22" s="75"/>
    </row>
    <row r="23" spans="1:35" s="61" customFormat="1" ht="27.6" customHeight="1" x14ac:dyDescent="0.3">
      <c r="A23" s="89"/>
      <c r="B23" s="57" t="s">
        <v>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74"/>
      <c r="AI23" s="75"/>
    </row>
    <row r="24" spans="1:35" s="98" customFormat="1" ht="55.5" customHeight="1" x14ac:dyDescent="0.3">
      <c r="A24" s="92" t="s">
        <v>44</v>
      </c>
      <c r="B24" s="93" t="s">
        <v>45</v>
      </c>
      <c r="C24" s="94" t="s">
        <v>28</v>
      </c>
      <c r="D24" s="95">
        <f>D25</f>
        <v>18765.598999999998</v>
      </c>
      <c r="E24" s="95">
        <f t="shared" ref="E24:G24" si="21">E25</f>
        <v>6235.308</v>
      </c>
      <c r="F24" s="95">
        <f t="shared" si="21"/>
        <v>5270.71</v>
      </c>
      <c r="G24" s="95">
        <f t="shared" si="21"/>
        <v>5270.71</v>
      </c>
      <c r="H24" s="95">
        <f t="shared" ref="H24:H27" si="22">IFERROR(G24/D24*100,0)</f>
        <v>28.087086375446908</v>
      </c>
      <c r="I24" s="95">
        <f t="shared" ref="I24:I27" si="23">IFERROR(G24/E24*100,0)</f>
        <v>84.530066517965111</v>
      </c>
      <c r="J24" s="95">
        <f>J25</f>
        <v>1658.1</v>
      </c>
      <c r="K24" s="95">
        <f t="shared" ref="K24:AG24" si="24">K25</f>
        <v>684.57500000000005</v>
      </c>
      <c r="L24" s="95">
        <f t="shared" si="24"/>
        <v>1365.44</v>
      </c>
      <c r="M24" s="95">
        <f>M25</f>
        <v>1630.58</v>
      </c>
      <c r="N24" s="95">
        <f t="shared" si="24"/>
        <v>1499.29</v>
      </c>
      <c r="O24" s="95">
        <f t="shared" si="24"/>
        <v>1420.98</v>
      </c>
      <c r="P24" s="95">
        <f t="shared" si="24"/>
        <v>1712.4780000000001</v>
      </c>
      <c r="Q24" s="95">
        <f t="shared" si="24"/>
        <v>1534.575</v>
      </c>
      <c r="R24" s="95">
        <f t="shared" si="24"/>
        <v>1525.0929999999998</v>
      </c>
      <c r="S24" s="95">
        <f t="shared" si="24"/>
        <v>0</v>
      </c>
      <c r="T24" s="95">
        <f t="shared" si="24"/>
        <v>1639.8340000000001</v>
      </c>
      <c r="U24" s="95">
        <f t="shared" si="24"/>
        <v>0</v>
      </c>
      <c r="V24" s="95">
        <f t="shared" si="24"/>
        <v>1972.2149999999999</v>
      </c>
      <c r="W24" s="95">
        <f t="shared" si="24"/>
        <v>0</v>
      </c>
      <c r="X24" s="95">
        <f t="shared" si="24"/>
        <v>1597.934</v>
      </c>
      <c r="Y24" s="95">
        <f t="shared" si="24"/>
        <v>0</v>
      </c>
      <c r="Z24" s="95">
        <f t="shared" si="24"/>
        <v>1413.174</v>
      </c>
      <c r="AA24" s="95">
        <f t="shared" si="24"/>
        <v>0</v>
      </c>
      <c r="AB24" s="95">
        <f t="shared" si="24"/>
        <v>1416.309</v>
      </c>
      <c r="AC24" s="95">
        <f t="shared" si="24"/>
        <v>0</v>
      </c>
      <c r="AD24" s="95">
        <f t="shared" si="24"/>
        <v>1413.933</v>
      </c>
      <c r="AE24" s="95">
        <f t="shared" si="24"/>
        <v>0</v>
      </c>
      <c r="AF24" s="95">
        <f t="shared" si="24"/>
        <v>1551.799</v>
      </c>
      <c r="AG24" s="95">
        <f t="shared" si="24"/>
        <v>0</v>
      </c>
      <c r="AH24" s="96"/>
      <c r="AI24" s="97"/>
    </row>
    <row r="25" spans="1:35" s="106" customFormat="1" ht="183" customHeight="1" x14ac:dyDescent="0.3">
      <c r="A25" s="99"/>
      <c r="B25" s="100"/>
      <c r="C25" s="101" t="s">
        <v>29</v>
      </c>
      <c r="D25" s="102">
        <f>SUM(J25,L25,N25,P25,R25,T25,V25,X25,Z25,AB25,AD25,AF25)</f>
        <v>18765.598999999998</v>
      </c>
      <c r="E25" s="102">
        <f t="shared" ref="E25:F27" si="25">J25+L25+N25+P25</f>
        <v>6235.308</v>
      </c>
      <c r="F25" s="102">
        <f t="shared" si="25"/>
        <v>5270.71</v>
      </c>
      <c r="G25" s="102">
        <f>SUM(K25,M25,O25,Q25,S25,U25,W25,Y25,AA25,AC25,AE25,AG25)</f>
        <v>5270.71</v>
      </c>
      <c r="H25" s="102">
        <f t="shared" si="22"/>
        <v>28.087086375446908</v>
      </c>
      <c r="I25" s="102">
        <f t="shared" si="23"/>
        <v>84.530066517965111</v>
      </c>
      <c r="J25" s="103">
        <v>1658.1</v>
      </c>
      <c r="K25" s="103">
        <v>684.57500000000005</v>
      </c>
      <c r="L25" s="103">
        <v>1365.44</v>
      </c>
      <c r="M25" s="103">
        <v>1630.58</v>
      </c>
      <c r="N25" s="103">
        <v>1499.29</v>
      </c>
      <c r="O25" s="103">
        <v>1420.98</v>
      </c>
      <c r="P25" s="103">
        <f>P26+P27</f>
        <v>1712.4780000000001</v>
      </c>
      <c r="Q25" s="103">
        <f>Q26+Q27</f>
        <v>1534.575</v>
      </c>
      <c r="R25" s="103">
        <f>R26+R27</f>
        <v>1525.0929999999998</v>
      </c>
      <c r="S25" s="103">
        <v>0</v>
      </c>
      <c r="T25" s="103">
        <f>T26+T27</f>
        <v>1639.8340000000001</v>
      </c>
      <c r="U25" s="103">
        <v>0</v>
      </c>
      <c r="V25" s="103">
        <f>V26+V27</f>
        <v>1972.2149999999999</v>
      </c>
      <c r="W25" s="103">
        <v>0</v>
      </c>
      <c r="X25" s="103">
        <f>X26+X27</f>
        <v>1597.934</v>
      </c>
      <c r="Y25" s="103">
        <v>0</v>
      </c>
      <c r="Z25" s="103">
        <f>Z26+Z27</f>
        <v>1413.174</v>
      </c>
      <c r="AA25" s="103">
        <v>0</v>
      </c>
      <c r="AB25" s="103">
        <f>AB26+AB27</f>
        <v>1416.309</v>
      </c>
      <c r="AC25" s="103">
        <v>0</v>
      </c>
      <c r="AD25" s="103">
        <f>AD26+AD27</f>
        <v>1413.933</v>
      </c>
      <c r="AE25" s="103">
        <v>0</v>
      </c>
      <c r="AF25" s="103">
        <f>AF26+AF27</f>
        <v>1551.799</v>
      </c>
      <c r="AG25" s="103">
        <v>0</v>
      </c>
      <c r="AH25" s="104" t="s">
        <v>46</v>
      </c>
      <c r="AI25" s="105"/>
    </row>
    <row r="26" spans="1:35" s="106" customFormat="1" ht="95.4" customHeight="1" x14ac:dyDescent="0.3">
      <c r="A26" s="107"/>
      <c r="B26" s="108" t="s">
        <v>47</v>
      </c>
      <c r="C26" s="101" t="s">
        <v>29</v>
      </c>
      <c r="D26" s="102">
        <f>J26+L26+N26+P26+R26+T26+V26+X26+Z26+AB26+AD26+AF26</f>
        <v>1926.5999999999997</v>
      </c>
      <c r="E26" s="102">
        <f t="shared" si="25"/>
        <v>769.2</v>
      </c>
      <c r="F26" s="102">
        <f t="shared" si="25"/>
        <v>769.2</v>
      </c>
      <c r="G26" s="102">
        <f>K26+M26+O26+Q26</f>
        <v>769.2</v>
      </c>
      <c r="H26" s="102">
        <f t="shared" si="22"/>
        <v>39.925256929305519</v>
      </c>
      <c r="I26" s="102">
        <f t="shared" si="23"/>
        <v>100</v>
      </c>
      <c r="J26" s="103">
        <v>335.17500000000001</v>
      </c>
      <c r="K26" s="103">
        <v>335.17500000000001</v>
      </c>
      <c r="L26" s="103">
        <v>144.67500000000001</v>
      </c>
      <c r="M26" s="103">
        <v>144.67500000000001</v>
      </c>
      <c r="N26" s="103">
        <v>144.67500000000001</v>
      </c>
      <c r="O26" s="103">
        <v>144.67500000000001</v>
      </c>
      <c r="P26" s="103">
        <v>144.67500000000001</v>
      </c>
      <c r="Q26" s="103">
        <v>144.67500000000001</v>
      </c>
      <c r="R26" s="103">
        <v>144.67500000000001</v>
      </c>
      <c r="S26" s="103"/>
      <c r="T26" s="103">
        <v>144.67500000000001</v>
      </c>
      <c r="U26" s="103"/>
      <c r="V26" s="103">
        <v>144.67500000000001</v>
      </c>
      <c r="W26" s="103"/>
      <c r="X26" s="103">
        <v>144.67500000000001</v>
      </c>
      <c r="Y26" s="103"/>
      <c r="Z26" s="103">
        <v>144.67500000000001</v>
      </c>
      <c r="AA26" s="103"/>
      <c r="AB26" s="103">
        <v>144.67500000000001</v>
      </c>
      <c r="AC26" s="103"/>
      <c r="AD26" s="103">
        <v>144.67500000000001</v>
      </c>
      <c r="AE26" s="103"/>
      <c r="AF26" s="103">
        <v>144.67500000000001</v>
      </c>
      <c r="AG26" s="103"/>
      <c r="AH26" s="104"/>
      <c r="AI26" s="105"/>
    </row>
    <row r="27" spans="1:35" s="106" customFormat="1" ht="109.8" customHeight="1" x14ac:dyDescent="0.3">
      <c r="A27" s="109"/>
      <c r="B27" s="110" t="s">
        <v>48</v>
      </c>
      <c r="C27" s="111" t="s">
        <v>29</v>
      </c>
      <c r="D27" s="112">
        <f>J27+L27+N27+P27+R27+T27+V27+X27+Z27+AB27+AD27+AF27</f>
        <v>16838.998500000002</v>
      </c>
      <c r="E27" s="112">
        <f t="shared" si="25"/>
        <v>5466.1074999999992</v>
      </c>
      <c r="F27" s="113">
        <f t="shared" si="25"/>
        <v>4501.5</v>
      </c>
      <c r="G27" s="113">
        <f>K27+M27+O27+Q27</f>
        <v>4501.5</v>
      </c>
      <c r="H27" s="113">
        <f t="shared" si="22"/>
        <v>26.73258745168247</v>
      </c>
      <c r="I27" s="113">
        <f t="shared" si="23"/>
        <v>82.352935795719361</v>
      </c>
      <c r="J27" s="113">
        <v>1322.9159999999999</v>
      </c>
      <c r="K27" s="112">
        <v>349.4</v>
      </c>
      <c r="L27" s="113">
        <v>1220.7739999999999</v>
      </c>
      <c r="M27" s="112">
        <v>1485.9</v>
      </c>
      <c r="N27" s="112">
        <v>1354.6144999999999</v>
      </c>
      <c r="O27" s="112">
        <v>1276.3</v>
      </c>
      <c r="P27" s="112">
        <v>1567.8030000000001</v>
      </c>
      <c r="Q27" s="112">
        <v>1389.9</v>
      </c>
      <c r="R27" s="112">
        <v>1380.4179999999999</v>
      </c>
      <c r="S27" s="112"/>
      <c r="T27" s="112">
        <v>1495.1590000000001</v>
      </c>
      <c r="U27" s="112"/>
      <c r="V27" s="112">
        <v>1827.54</v>
      </c>
      <c r="W27" s="112"/>
      <c r="X27" s="112">
        <v>1453.259</v>
      </c>
      <c r="Y27" s="112"/>
      <c r="Z27" s="112">
        <v>1268.499</v>
      </c>
      <c r="AA27" s="112"/>
      <c r="AB27" s="112">
        <v>1271.634</v>
      </c>
      <c r="AC27" s="112"/>
      <c r="AD27" s="112">
        <v>1269.258</v>
      </c>
      <c r="AE27" s="112"/>
      <c r="AF27" s="112">
        <v>1407.124</v>
      </c>
      <c r="AG27" s="112"/>
      <c r="AH27" s="114"/>
      <c r="AI27" s="105"/>
    </row>
    <row r="28" spans="1:35" s="61" customFormat="1" ht="27.75" customHeight="1" x14ac:dyDescent="0.3">
      <c r="A28" s="89"/>
      <c r="B28" s="115" t="s">
        <v>49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7"/>
      <c r="AH28" s="118"/>
      <c r="AI28" s="75"/>
    </row>
    <row r="29" spans="1:35" s="61" customFormat="1" ht="28.5" customHeight="1" x14ac:dyDescent="0.3">
      <c r="A29" s="119" t="s">
        <v>50</v>
      </c>
      <c r="B29" s="93" t="s">
        <v>51</v>
      </c>
      <c r="C29" s="64" t="s">
        <v>28</v>
      </c>
      <c r="D29" s="65">
        <f>D31+D30</f>
        <v>63552.004000000001</v>
      </c>
      <c r="E29" s="65">
        <f>E31+E30</f>
        <v>32166.805</v>
      </c>
      <c r="F29" s="65">
        <f t="shared" ref="F29:G29" si="26">F31+F30</f>
        <v>30840.946</v>
      </c>
      <c r="G29" s="65">
        <f t="shared" si="26"/>
        <v>30840.946</v>
      </c>
      <c r="H29" s="65">
        <f t="shared" si="9"/>
        <v>48.528675822716778</v>
      </c>
      <c r="I29" s="65">
        <f t="shared" si="10"/>
        <v>95.878176275200474</v>
      </c>
      <c r="J29" s="120">
        <f>J31+J30</f>
        <v>7656.7209999999995</v>
      </c>
      <c r="K29" s="120">
        <f t="shared" ref="K29:AG29" si="27">K31+K30</f>
        <v>6330.87</v>
      </c>
      <c r="L29" s="120">
        <f t="shared" si="27"/>
        <v>8480.4639999999999</v>
      </c>
      <c r="M29" s="120">
        <f>M31+M30</f>
        <v>8068.3639999999996</v>
      </c>
      <c r="N29" s="120">
        <f t="shared" si="27"/>
        <v>8997.1029999999992</v>
      </c>
      <c r="O29" s="120">
        <f t="shared" si="27"/>
        <v>8997.1029999999992</v>
      </c>
      <c r="P29" s="120">
        <f t="shared" si="27"/>
        <v>7444.6169999999993</v>
      </c>
      <c r="Q29" s="120">
        <f t="shared" si="27"/>
        <v>7444.6090000000013</v>
      </c>
      <c r="R29" s="120">
        <f t="shared" si="27"/>
        <v>5385.9040000000005</v>
      </c>
      <c r="S29" s="120">
        <f t="shared" si="27"/>
        <v>0</v>
      </c>
      <c r="T29" s="120">
        <f t="shared" si="27"/>
        <v>3741.5549999999998</v>
      </c>
      <c r="U29" s="120">
        <f t="shared" si="27"/>
        <v>0</v>
      </c>
      <c r="V29" s="120">
        <f t="shared" si="27"/>
        <v>4499.6989999999996</v>
      </c>
      <c r="W29" s="120">
        <f t="shared" si="27"/>
        <v>0</v>
      </c>
      <c r="X29" s="120">
        <f t="shared" si="27"/>
        <v>3801.1420000000003</v>
      </c>
      <c r="Y29" s="120">
        <f t="shared" si="27"/>
        <v>0</v>
      </c>
      <c r="Z29" s="120">
        <f t="shared" si="27"/>
        <v>3317.2509999999997</v>
      </c>
      <c r="AA29" s="120">
        <f t="shared" si="27"/>
        <v>0</v>
      </c>
      <c r="AB29" s="120">
        <f t="shared" si="27"/>
        <v>4124.5119999999997</v>
      </c>
      <c r="AC29" s="120">
        <f t="shared" si="27"/>
        <v>0</v>
      </c>
      <c r="AD29" s="120">
        <f t="shared" si="27"/>
        <v>3772.31</v>
      </c>
      <c r="AE29" s="120">
        <f t="shared" si="27"/>
        <v>0</v>
      </c>
      <c r="AF29" s="120">
        <f t="shared" si="27"/>
        <v>2330.7260000000001</v>
      </c>
      <c r="AG29" s="120">
        <f t="shared" si="27"/>
        <v>0</v>
      </c>
      <c r="AH29" s="121"/>
      <c r="AI29" s="75"/>
    </row>
    <row r="30" spans="1:35" s="53" customFormat="1" ht="34.200000000000003" customHeight="1" x14ac:dyDescent="0.3">
      <c r="A30" s="122"/>
      <c r="B30" s="100"/>
      <c r="C30" s="71" t="s">
        <v>29</v>
      </c>
      <c r="D30" s="72">
        <f>SUM(J30,L30,N30,P30,R30,T30,V30,X30,Z30,AB30,AD30,AF30)</f>
        <v>63124.004000000001</v>
      </c>
      <c r="E30" s="72">
        <f>J30+L30+N30+P30</f>
        <v>32150.904999999999</v>
      </c>
      <c r="F30" s="72">
        <f>G30</f>
        <v>30840.946</v>
      </c>
      <c r="G30" s="72">
        <f>SUM(K30,M30,O30,Q30,S30,U30,W30,Y30,AA30,AC30,AE30,AG30)</f>
        <v>30840.946</v>
      </c>
      <c r="H30" s="72">
        <f>IFERROR(G30/D30*100,0)</f>
        <v>48.857715046086113</v>
      </c>
      <c r="I30" s="72">
        <f>IFERROR(G30/E30*100,0)</f>
        <v>95.925592141185462</v>
      </c>
      <c r="J30" s="73">
        <f>J33+J35+J45+J48</f>
        <v>7640.8209999999999</v>
      </c>
      <c r="K30" s="73">
        <f t="shared" ref="K30:AG30" si="28">K33+K35+K45+K48</f>
        <v>6330.87</v>
      </c>
      <c r="L30" s="73">
        <f t="shared" si="28"/>
        <v>8068.3639999999996</v>
      </c>
      <c r="M30" s="73">
        <f>M33+M35+M45+M48</f>
        <v>8068.3639999999996</v>
      </c>
      <c r="N30" s="73">
        <f t="shared" si="28"/>
        <v>8997.1029999999992</v>
      </c>
      <c r="O30" s="73">
        <f t="shared" si="28"/>
        <v>8997.1029999999992</v>
      </c>
      <c r="P30" s="73">
        <f t="shared" si="28"/>
        <v>7444.6169999999993</v>
      </c>
      <c r="Q30" s="73">
        <f t="shared" si="28"/>
        <v>7444.6090000000013</v>
      </c>
      <c r="R30" s="73">
        <f t="shared" si="28"/>
        <v>5385.9040000000005</v>
      </c>
      <c r="S30" s="73">
        <f t="shared" si="28"/>
        <v>0</v>
      </c>
      <c r="T30" s="73">
        <f t="shared" si="28"/>
        <v>3741.5549999999998</v>
      </c>
      <c r="U30" s="73">
        <f t="shared" si="28"/>
        <v>0</v>
      </c>
      <c r="V30" s="73">
        <f t="shared" si="28"/>
        <v>4499.6989999999996</v>
      </c>
      <c r="W30" s="73">
        <f t="shared" si="28"/>
        <v>0</v>
      </c>
      <c r="X30" s="73">
        <f t="shared" si="28"/>
        <v>3801.1420000000003</v>
      </c>
      <c r="Y30" s="73">
        <f t="shared" si="28"/>
        <v>0</v>
      </c>
      <c r="Z30" s="73">
        <f t="shared" si="28"/>
        <v>3317.2509999999997</v>
      </c>
      <c r="AA30" s="73">
        <f t="shared" si="28"/>
        <v>0</v>
      </c>
      <c r="AB30" s="73">
        <f t="shared" si="28"/>
        <v>4124.5119999999997</v>
      </c>
      <c r="AC30" s="73">
        <f t="shared" si="28"/>
        <v>0</v>
      </c>
      <c r="AD30" s="73">
        <f t="shared" si="28"/>
        <v>3772.31</v>
      </c>
      <c r="AE30" s="73">
        <f t="shared" si="28"/>
        <v>0</v>
      </c>
      <c r="AF30" s="73">
        <f t="shared" si="28"/>
        <v>2330.7260000000001</v>
      </c>
      <c r="AG30" s="73">
        <f t="shared" si="28"/>
        <v>0</v>
      </c>
      <c r="AH30" s="121"/>
      <c r="AI30" s="123"/>
    </row>
    <row r="31" spans="1:35" s="53" customFormat="1" ht="37.5" customHeight="1" x14ac:dyDescent="0.3">
      <c r="A31" s="124"/>
      <c r="B31" s="100"/>
      <c r="C31" s="71" t="s">
        <v>30</v>
      </c>
      <c r="D31" s="72">
        <f>SUM(J31,L31,N31,P31,R31,T31,V31,X31,Z31,AB31,AD31,AF31)</f>
        <v>428</v>
      </c>
      <c r="E31" s="72">
        <f>J31</f>
        <v>15.9</v>
      </c>
      <c r="F31" s="72">
        <f>G31</f>
        <v>0</v>
      </c>
      <c r="G31" s="72">
        <f>SUM(K31,M31,O31,Q31,S31,U31,W31,Y31,AA31,AC31,AE31,AG31)</f>
        <v>0</v>
      </c>
      <c r="H31" s="72">
        <f>IFERROR(G31/D31*100,0)</f>
        <v>0</v>
      </c>
      <c r="I31" s="72">
        <f>IFERROR(G31/E31*100,0)</f>
        <v>0</v>
      </c>
      <c r="J31" s="73">
        <f>J46</f>
        <v>15.9</v>
      </c>
      <c r="K31" s="73">
        <f t="shared" ref="K31:AG31" si="29">K46</f>
        <v>0</v>
      </c>
      <c r="L31" s="73">
        <f t="shared" si="29"/>
        <v>412.1</v>
      </c>
      <c r="M31" s="73">
        <f t="shared" si="29"/>
        <v>0</v>
      </c>
      <c r="N31" s="73">
        <f t="shared" si="29"/>
        <v>0</v>
      </c>
      <c r="O31" s="73">
        <f t="shared" si="29"/>
        <v>0</v>
      </c>
      <c r="P31" s="73">
        <f t="shared" si="29"/>
        <v>0</v>
      </c>
      <c r="Q31" s="73">
        <f t="shared" si="29"/>
        <v>0</v>
      </c>
      <c r="R31" s="73">
        <f t="shared" si="29"/>
        <v>0</v>
      </c>
      <c r="S31" s="73">
        <f t="shared" si="29"/>
        <v>0</v>
      </c>
      <c r="T31" s="73">
        <f t="shared" si="29"/>
        <v>0</v>
      </c>
      <c r="U31" s="73">
        <f t="shared" si="29"/>
        <v>0</v>
      </c>
      <c r="V31" s="73">
        <f t="shared" si="29"/>
        <v>0</v>
      </c>
      <c r="W31" s="73">
        <f t="shared" si="29"/>
        <v>0</v>
      </c>
      <c r="X31" s="73">
        <f t="shared" si="29"/>
        <v>0</v>
      </c>
      <c r="Y31" s="73">
        <f t="shared" si="29"/>
        <v>0</v>
      </c>
      <c r="Z31" s="73">
        <f t="shared" si="29"/>
        <v>0</v>
      </c>
      <c r="AA31" s="73">
        <f t="shared" si="29"/>
        <v>0</v>
      </c>
      <c r="AB31" s="73">
        <f t="shared" si="29"/>
        <v>0</v>
      </c>
      <c r="AC31" s="73">
        <f t="shared" si="29"/>
        <v>0</v>
      </c>
      <c r="AD31" s="73">
        <f t="shared" si="29"/>
        <v>0</v>
      </c>
      <c r="AE31" s="73">
        <f t="shared" si="29"/>
        <v>0</v>
      </c>
      <c r="AF31" s="73">
        <f t="shared" si="29"/>
        <v>0</v>
      </c>
      <c r="AG31" s="73">
        <f t="shared" si="29"/>
        <v>0</v>
      </c>
      <c r="AH31" s="121"/>
      <c r="AI31" s="123"/>
    </row>
    <row r="32" spans="1:35" s="106" customFormat="1" ht="38.25" customHeight="1" x14ac:dyDescent="0.3">
      <c r="A32" s="125"/>
      <c r="B32" s="126" t="s">
        <v>52</v>
      </c>
      <c r="C32" s="127" t="s">
        <v>28</v>
      </c>
      <c r="D32" s="128">
        <f>D33</f>
        <v>2945.9</v>
      </c>
      <c r="E32" s="128">
        <f>E33</f>
        <v>2876.8</v>
      </c>
      <c r="F32" s="128">
        <f t="shared" ref="F32:G32" si="30">F33</f>
        <v>2876.8</v>
      </c>
      <c r="G32" s="128">
        <f t="shared" si="30"/>
        <v>2876.8</v>
      </c>
      <c r="H32" s="128">
        <f t="shared" ref="H32" si="31">IFERROR(G32/D32*100,0)</f>
        <v>97.654367086459146</v>
      </c>
      <c r="I32" s="129">
        <f t="shared" ref="I32" si="32">IFERROR(G32/E32*100,0)</f>
        <v>100</v>
      </c>
      <c r="J32" s="130">
        <f>J33</f>
        <v>0</v>
      </c>
      <c r="K32" s="130">
        <f t="shared" ref="K32:AG32" si="33">K33</f>
        <v>0</v>
      </c>
      <c r="L32" s="130">
        <f t="shared" si="33"/>
        <v>401.77</v>
      </c>
      <c r="M32" s="130">
        <f>M33</f>
        <v>401.77</v>
      </c>
      <c r="N32" s="130">
        <f t="shared" si="33"/>
        <v>1375.03</v>
      </c>
      <c r="O32" s="130">
        <f t="shared" si="33"/>
        <v>1375.03</v>
      </c>
      <c r="P32" s="131">
        <f t="shared" si="33"/>
        <v>1100</v>
      </c>
      <c r="Q32" s="131">
        <f t="shared" si="33"/>
        <v>1100</v>
      </c>
      <c r="R32" s="130">
        <f t="shared" si="33"/>
        <v>32.491</v>
      </c>
      <c r="S32" s="130">
        <f t="shared" si="33"/>
        <v>0</v>
      </c>
      <c r="T32" s="130">
        <f t="shared" si="33"/>
        <v>0</v>
      </c>
      <c r="U32" s="130">
        <f t="shared" si="33"/>
        <v>0</v>
      </c>
      <c r="V32" s="130">
        <f t="shared" si="33"/>
        <v>0</v>
      </c>
      <c r="W32" s="130">
        <f t="shared" si="33"/>
        <v>0</v>
      </c>
      <c r="X32" s="130">
        <f t="shared" si="33"/>
        <v>0</v>
      </c>
      <c r="Y32" s="130">
        <f t="shared" si="33"/>
        <v>0</v>
      </c>
      <c r="Z32" s="130">
        <f t="shared" si="33"/>
        <v>36.609000000000002</v>
      </c>
      <c r="AA32" s="130">
        <f t="shared" si="33"/>
        <v>0</v>
      </c>
      <c r="AB32" s="130">
        <f t="shared" si="33"/>
        <v>0</v>
      </c>
      <c r="AC32" s="130">
        <f t="shared" si="33"/>
        <v>0</v>
      </c>
      <c r="AD32" s="130">
        <f t="shared" si="33"/>
        <v>0</v>
      </c>
      <c r="AE32" s="130">
        <f t="shared" si="33"/>
        <v>0</v>
      </c>
      <c r="AF32" s="130">
        <f t="shared" si="33"/>
        <v>0</v>
      </c>
      <c r="AG32" s="130">
        <f t="shared" si="33"/>
        <v>0</v>
      </c>
      <c r="AH32" s="132"/>
      <c r="AI32" s="105"/>
    </row>
    <row r="33" spans="1:35" s="106" customFormat="1" ht="47.4" customHeight="1" x14ac:dyDescent="0.3">
      <c r="A33" s="133"/>
      <c r="B33" s="134"/>
      <c r="C33" s="135" t="s">
        <v>29</v>
      </c>
      <c r="D33" s="136">
        <f>SUM(J33,L33,N33,P33,R33,T33,V33,X33,Z33,AB33,AD33,AF33)</f>
        <v>2945.9</v>
      </c>
      <c r="E33" s="136">
        <f>J33+L33+N33+P33</f>
        <v>2876.8</v>
      </c>
      <c r="F33" s="136">
        <f>G33</f>
        <v>2876.8</v>
      </c>
      <c r="G33" s="136">
        <f>SUM(K33,M33,O33,Q33,S33,U33,W33,Y33,AA33,AC33,AE33,AG33)</f>
        <v>2876.8</v>
      </c>
      <c r="H33" s="136">
        <f>IFERROR(G33/D33*100,0)</f>
        <v>97.654367086459146</v>
      </c>
      <c r="I33" s="137">
        <f>IFERROR(G33/E33*100,0)</f>
        <v>100</v>
      </c>
      <c r="J33" s="138">
        <v>0</v>
      </c>
      <c r="K33" s="138">
        <v>0</v>
      </c>
      <c r="L33" s="138">
        <v>401.77</v>
      </c>
      <c r="M33" s="138">
        <v>401.77</v>
      </c>
      <c r="N33" s="138">
        <v>1375.03</v>
      </c>
      <c r="O33" s="138">
        <v>1375.03</v>
      </c>
      <c r="P33" s="139">
        <v>1100</v>
      </c>
      <c r="Q33" s="139">
        <v>1100</v>
      </c>
      <c r="R33" s="138">
        <v>32.491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36.609000000000002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40" t="s">
        <v>53</v>
      </c>
      <c r="AI33" s="105"/>
    </row>
    <row r="34" spans="1:35" s="106" customFormat="1" ht="30.75" customHeight="1" x14ac:dyDescent="0.3">
      <c r="A34" s="141"/>
      <c r="B34" s="142" t="s">
        <v>54</v>
      </c>
      <c r="C34" s="143" t="s">
        <v>28</v>
      </c>
      <c r="D34" s="128">
        <f>D35</f>
        <v>7926.2000000000007</v>
      </c>
      <c r="E34" s="128">
        <f>E35</f>
        <v>6593.6580000000004</v>
      </c>
      <c r="F34" s="128">
        <f t="shared" ref="F34:G34" si="34">F35</f>
        <v>6593.6580000000004</v>
      </c>
      <c r="G34" s="128">
        <f t="shared" si="34"/>
        <v>6593.6580000000004</v>
      </c>
      <c r="H34" s="129">
        <f t="shared" ref="H34" si="35">IFERROR(G34/D34*100,0)</f>
        <v>83.188135550452927</v>
      </c>
      <c r="I34" s="129">
        <f t="shared" ref="I34" si="36">IFERROR(G34/E34*100,0)</f>
        <v>100</v>
      </c>
      <c r="J34" s="130">
        <f>J35</f>
        <v>2992.1</v>
      </c>
      <c r="K34" s="130">
        <f t="shared" ref="K34:AG34" si="37">K35</f>
        <v>2992.1</v>
      </c>
      <c r="L34" s="130">
        <f t="shared" si="37"/>
        <v>1772.8580000000002</v>
      </c>
      <c r="M34" s="130">
        <f t="shared" si="37"/>
        <v>1772.8580000000002</v>
      </c>
      <c r="N34" s="130">
        <f t="shared" si="37"/>
        <v>1769.3</v>
      </c>
      <c r="O34" s="130">
        <f t="shared" si="37"/>
        <v>1769.3</v>
      </c>
      <c r="P34" s="131">
        <f t="shared" si="37"/>
        <v>59.4</v>
      </c>
      <c r="Q34" s="131">
        <f t="shared" si="37"/>
        <v>59.4</v>
      </c>
      <c r="R34" s="130">
        <f t="shared" si="37"/>
        <v>613.79999999999995</v>
      </c>
      <c r="S34" s="130">
        <f t="shared" si="37"/>
        <v>0</v>
      </c>
      <c r="T34" s="130">
        <f t="shared" si="37"/>
        <v>0</v>
      </c>
      <c r="U34" s="130">
        <f t="shared" si="37"/>
        <v>0</v>
      </c>
      <c r="V34" s="130">
        <f t="shared" si="37"/>
        <v>0</v>
      </c>
      <c r="W34" s="130">
        <f t="shared" si="37"/>
        <v>0</v>
      </c>
      <c r="X34" s="130">
        <f t="shared" si="37"/>
        <v>97.8</v>
      </c>
      <c r="Y34" s="130">
        <f t="shared" si="37"/>
        <v>0</v>
      </c>
      <c r="Z34" s="130">
        <f t="shared" si="37"/>
        <v>96.941999999999993</v>
      </c>
      <c r="AA34" s="130">
        <f t="shared" si="37"/>
        <v>0</v>
      </c>
      <c r="AB34" s="130">
        <f t="shared" si="37"/>
        <v>154.14999999999998</v>
      </c>
      <c r="AC34" s="130">
        <f t="shared" si="37"/>
        <v>0</v>
      </c>
      <c r="AD34" s="130">
        <f t="shared" si="37"/>
        <v>369.84999999999997</v>
      </c>
      <c r="AE34" s="130">
        <f t="shared" si="37"/>
        <v>0</v>
      </c>
      <c r="AF34" s="130">
        <f t="shared" si="37"/>
        <v>0</v>
      </c>
      <c r="AG34" s="130">
        <f t="shared" si="37"/>
        <v>0</v>
      </c>
      <c r="AH34" s="132"/>
      <c r="AI34" s="105"/>
    </row>
    <row r="35" spans="1:35" s="106" customFormat="1" ht="64.2" customHeight="1" x14ac:dyDescent="0.3">
      <c r="A35" s="144"/>
      <c r="B35" s="145"/>
      <c r="C35" s="146" t="s">
        <v>29</v>
      </c>
      <c r="D35" s="136">
        <f>SUM(J35,L35,N35,P35,R35,T35,V35,X35,Z35,AB35,AD35,AF35)</f>
        <v>7926.2000000000007</v>
      </c>
      <c r="E35" s="137">
        <f>J35+L35+N35+P35</f>
        <v>6593.6580000000004</v>
      </c>
      <c r="F35" s="137">
        <f>G35</f>
        <v>6593.6580000000004</v>
      </c>
      <c r="G35" s="137">
        <f>SUM(K35,M35,O35,Q35,S35,U35,W35,Y35,AA35,AC35,AE35,AG35)</f>
        <v>6593.6580000000004</v>
      </c>
      <c r="H35" s="137">
        <f>IFERROR(G35/D35*100,0)</f>
        <v>83.188135550452927</v>
      </c>
      <c r="I35" s="137">
        <f>IFERROR(G35/E35*100,0)</f>
        <v>100</v>
      </c>
      <c r="J35" s="138">
        <f>J37+J39+J41+J43</f>
        <v>2992.1</v>
      </c>
      <c r="K35" s="138">
        <v>2992.1</v>
      </c>
      <c r="L35" s="138">
        <f t="shared" ref="L35:AG35" si="38">L37+L39+L41+L43</f>
        <v>1772.8580000000002</v>
      </c>
      <c r="M35" s="138">
        <f t="shared" si="38"/>
        <v>1772.8580000000002</v>
      </c>
      <c r="N35" s="138">
        <f t="shared" si="38"/>
        <v>1769.3</v>
      </c>
      <c r="O35" s="138">
        <f t="shared" si="38"/>
        <v>1769.3</v>
      </c>
      <c r="P35" s="139">
        <f t="shared" si="38"/>
        <v>59.4</v>
      </c>
      <c r="Q35" s="139">
        <v>59.4</v>
      </c>
      <c r="R35" s="138">
        <f t="shared" si="38"/>
        <v>613.79999999999995</v>
      </c>
      <c r="S35" s="138">
        <f t="shared" si="38"/>
        <v>0</v>
      </c>
      <c r="T35" s="138">
        <f t="shared" si="38"/>
        <v>0</v>
      </c>
      <c r="U35" s="138">
        <f t="shared" si="38"/>
        <v>0</v>
      </c>
      <c r="V35" s="138">
        <f t="shared" si="38"/>
        <v>0</v>
      </c>
      <c r="W35" s="138">
        <f t="shared" si="38"/>
        <v>0</v>
      </c>
      <c r="X35" s="138">
        <f t="shared" si="38"/>
        <v>97.8</v>
      </c>
      <c r="Y35" s="138">
        <f t="shared" si="38"/>
        <v>0</v>
      </c>
      <c r="Z35" s="138">
        <f t="shared" si="38"/>
        <v>96.941999999999993</v>
      </c>
      <c r="AA35" s="138">
        <f t="shared" si="38"/>
        <v>0</v>
      </c>
      <c r="AB35" s="138">
        <f t="shared" si="38"/>
        <v>154.14999999999998</v>
      </c>
      <c r="AC35" s="138">
        <f t="shared" si="38"/>
        <v>0</v>
      </c>
      <c r="AD35" s="138">
        <f t="shared" si="38"/>
        <v>369.84999999999997</v>
      </c>
      <c r="AE35" s="138">
        <f t="shared" si="38"/>
        <v>0</v>
      </c>
      <c r="AF35" s="138">
        <f t="shared" si="38"/>
        <v>0</v>
      </c>
      <c r="AG35" s="138">
        <f t="shared" si="38"/>
        <v>0</v>
      </c>
      <c r="AH35" s="132"/>
      <c r="AI35" s="105"/>
    </row>
    <row r="36" spans="1:35" s="106" customFormat="1" ht="51" customHeight="1" x14ac:dyDescent="0.3">
      <c r="A36" s="147"/>
      <c r="B36" s="148" t="s">
        <v>55</v>
      </c>
      <c r="C36" s="84" t="s">
        <v>28</v>
      </c>
      <c r="D36" s="85">
        <f>D37</f>
        <v>4265.7</v>
      </c>
      <c r="E36" s="85">
        <f t="shared" ref="E36:G36" si="39">E37</f>
        <v>3598.1579999999999</v>
      </c>
      <c r="F36" s="85">
        <f t="shared" si="39"/>
        <v>3598.1579999999999</v>
      </c>
      <c r="G36" s="136">
        <f t="shared" si="39"/>
        <v>3598.1579999999999</v>
      </c>
      <c r="H36" s="137">
        <f t="shared" ref="H36" si="40">IFERROR(G36/D36*100,0)</f>
        <v>84.350938884591045</v>
      </c>
      <c r="I36" s="137">
        <f t="shared" ref="I36" si="41">IFERROR(G36/E36*100,0)</f>
        <v>100</v>
      </c>
      <c r="J36" s="138">
        <f>J37</f>
        <v>0</v>
      </c>
      <c r="K36" s="138">
        <f t="shared" ref="K36:AG36" si="42">K37</f>
        <v>0</v>
      </c>
      <c r="L36" s="138">
        <f t="shared" si="42"/>
        <v>1769.4580000000001</v>
      </c>
      <c r="M36" s="138">
        <f t="shared" si="42"/>
        <v>1769.4580000000001</v>
      </c>
      <c r="N36" s="138">
        <f t="shared" si="42"/>
        <v>1769.3</v>
      </c>
      <c r="O36" s="138">
        <f t="shared" si="42"/>
        <v>1769.3</v>
      </c>
      <c r="P36" s="139">
        <f t="shared" si="42"/>
        <v>59.4</v>
      </c>
      <c r="Q36" s="139">
        <f t="shared" si="42"/>
        <v>59.4</v>
      </c>
      <c r="R36" s="138">
        <f t="shared" si="42"/>
        <v>13.8</v>
      </c>
      <c r="S36" s="138">
        <f t="shared" si="42"/>
        <v>0</v>
      </c>
      <c r="T36" s="138">
        <f t="shared" si="42"/>
        <v>0</v>
      </c>
      <c r="U36" s="138">
        <f t="shared" si="42"/>
        <v>0</v>
      </c>
      <c r="V36" s="138">
        <f t="shared" si="42"/>
        <v>0</v>
      </c>
      <c r="W36" s="138">
        <f t="shared" si="42"/>
        <v>0</v>
      </c>
      <c r="X36" s="138">
        <f t="shared" si="42"/>
        <v>97.8</v>
      </c>
      <c r="Y36" s="138">
        <f t="shared" si="42"/>
        <v>0</v>
      </c>
      <c r="Z36" s="138">
        <f t="shared" si="42"/>
        <v>96.941999999999993</v>
      </c>
      <c r="AA36" s="138">
        <f t="shared" si="42"/>
        <v>0</v>
      </c>
      <c r="AB36" s="138">
        <f t="shared" si="42"/>
        <v>104.6</v>
      </c>
      <c r="AC36" s="138">
        <f t="shared" si="42"/>
        <v>0</v>
      </c>
      <c r="AD36" s="138">
        <f t="shared" si="42"/>
        <v>354.4</v>
      </c>
      <c r="AE36" s="138">
        <f t="shared" si="42"/>
        <v>0</v>
      </c>
      <c r="AF36" s="138">
        <f t="shared" si="42"/>
        <v>0</v>
      </c>
      <c r="AG36" s="138">
        <f t="shared" si="42"/>
        <v>0</v>
      </c>
      <c r="AH36" s="140"/>
      <c r="AI36" s="105"/>
    </row>
    <row r="37" spans="1:35" s="106" customFormat="1" ht="59.4" customHeight="1" x14ac:dyDescent="0.3">
      <c r="A37" s="149"/>
      <c r="B37" s="150"/>
      <c r="C37" s="84" t="s">
        <v>29</v>
      </c>
      <c r="D37" s="85">
        <f>SUM(J37,L37,N37,P37,R37,T37,V37,X37,Z37,AB37,AD37,AF37)</f>
        <v>4265.7</v>
      </c>
      <c r="E37" s="86">
        <f>J37+L37+N37+P37</f>
        <v>3598.1579999999999</v>
      </c>
      <c r="F37" s="86">
        <f>G37</f>
        <v>3598.1579999999999</v>
      </c>
      <c r="G37" s="137">
        <f>SUM(K37,M37,O37,Q37,S37,U37,W37,Y37,AA37,AC37,AE37,AG37)</f>
        <v>3598.1579999999999</v>
      </c>
      <c r="H37" s="137">
        <f>IFERROR(G37/D37*100,0)</f>
        <v>84.350938884591045</v>
      </c>
      <c r="I37" s="137">
        <f>IFERROR(G37/E37*100,0)</f>
        <v>100</v>
      </c>
      <c r="J37" s="138">
        <v>0</v>
      </c>
      <c r="K37" s="138">
        <v>0</v>
      </c>
      <c r="L37" s="138">
        <v>1769.4580000000001</v>
      </c>
      <c r="M37" s="138">
        <v>1769.4580000000001</v>
      </c>
      <c r="N37" s="138">
        <v>1769.3</v>
      </c>
      <c r="O37" s="138">
        <v>1769.3</v>
      </c>
      <c r="P37" s="139">
        <v>59.4</v>
      </c>
      <c r="Q37" s="139">
        <v>59.4</v>
      </c>
      <c r="R37" s="138">
        <v>13.8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97.8</v>
      </c>
      <c r="Y37" s="138">
        <v>0</v>
      </c>
      <c r="Z37" s="138">
        <v>96.941999999999993</v>
      </c>
      <c r="AA37" s="138">
        <v>0</v>
      </c>
      <c r="AB37" s="138">
        <v>104.6</v>
      </c>
      <c r="AC37" s="138">
        <v>0</v>
      </c>
      <c r="AD37" s="138">
        <v>354.4</v>
      </c>
      <c r="AE37" s="138">
        <v>0</v>
      </c>
      <c r="AF37" s="138">
        <v>0</v>
      </c>
      <c r="AG37" s="138">
        <v>0</v>
      </c>
      <c r="AH37" s="140"/>
      <c r="AI37" s="105"/>
    </row>
    <row r="38" spans="1:35" s="106" customFormat="1" ht="27" customHeight="1" x14ac:dyDescent="0.3">
      <c r="A38" s="151"/>
      <c r="B38" s="152" t="s">
        <v>56</v>
      </c>
      <c r="C38" s="146" t="s">
        <v>28</v>
      </c>
      <c r="D38" s="136">
        <f t="shared" ref="D38:E38" si="43">D39</f>
        <v>600</v>
      </c>
      <c r="E38" s="137">
        <f t="shared" si="43"/>
        <v>0</v>
      </c>
      <c r="F38" s="137">
        <f t="shared" ref="F38:F41" si="44">G38</f>
        <v>0</v>
      </c>
      <c r="G38" s="137">
        <f>G39</f>
        <v>0</v>
      </c>
      <c r="H38" s="137">
        <f t="shared" ref="H38:H42" si="45">IFERROR(G38/D38*100,0)</f>
        <v>0</v>
      </c>
      <c r="I38" s="137">
        <f t="shared" ref="I38:I42" si="46">IFERROR(G38/E38*100,0)</f>
        <v>0</v>
      </c>
      <c r="J38" s="137">
        <f t="shared" ref="J38:AG38" si="47">J39</f>
        <v>0</v>
      </c>
      <c r="K38" s="137">
        <f t="shared" si="47"/>
        <v>0</v>
      </c>
      <c r="L38" s="137">
        <f t="shared" si="47"/>
        <v>0</v>
      </c>
      <c r="M38" s="137">
        <f t="shared" si="47"/>
        <v>0</v>
      </c>
      <c r="N38" s="137">
        <f t="shared" si="47"/>
        <v>0</v>
      </c>
      <c r="O38" s="137">
        <f t="shared" si="47"/>
        <v>0</v>
      </c>
      <c r="P38" s="136">
        <f t="shared" si="47"/>
        <v>0</v>
      </c>
      <c r="Q38" s="136">
        <f t="shared" si="47"/>
        <v>0</v>
      </c>
      <c r="R38" s="137">
        <f t="shared" si="47"/>
        <v>600</v>
      </c>
      <c r="S38" s="137">
        <f t="shared" si="47"/>
        <v>0</v>
      </c>
      <c r="T38" s="137">
        <f t="shared" si="47"/>
        <v>0</v>
      </c>
      <c r="U38" s="137">
        <f t="shared" si="47"/>
        <v>0</v>
      </c>
      <c r="V38" s="137">
        <f t="shared" si="47"/>
        <v>0</v>
      </c>
      <c r="W38" s="137">
        <f t="shared" si="47"/>
        <v>0</v>
      </c>
      <c r="X38" s="137">
        <f t="shared" si="47"/>
        <v>0</v>
      </c>
      <c r="Y38" s="137">
        <f t="shared" si="47"/>
        <v>0</v>
      </c>
      <c r="Z38" s="137">
        <f t="shared" si="47"/>
        <v>0</v>
      </c>
      <c r="AA38" s="137">
        <f t="shared" si="47"/>
        <v>0</v>
      </c>
      <c r="AB38" s="137">
        <f t="shared" si="47"/>
        <v>0</v>
      </c>
      <c r="AC38" s="137">
        <f t="shared" si="47"/>
        <v>0</v>
      </c>
      <c r="AD38" s="137">
        <f t="shared" si="47"/>
        <v>0</v>
      </c>
      <c r="AE38" s="137">
        <f t="shared" si="47"/>
        <v>0</v>
      </c>
      <c r="AF38" s="137">
        <f t="shared" si="47"/>
        <v>0</v>
      </c>
      <c r="AG38" s="137">
        <f t="shared" si="47"/>
        <v>0</v>
      </c>
      <c r="AH38" s="140"/>
      <c r="AI38" s="105"/>
    </row>
    <row r="39" spans="1:35" s="106" customFormat="1" ht="32.4" customHeight="1" x14ac:dyDescent="0.3">
      <c r="A39" s="151"/>
      <c r="B39" s="152"/>
      <c r="C39" s="146" t="s">
        <v>29</v>
      </c>
      <c r="D39" s="136">
        <f t="shared" ref="D39" si="48">SUM(J39,L39,N39,P39,R39,T39,V39,X39,Z39,AB39,AD39,AF39)</f>
        <v>600</v>
      </c>
      <c r="E39" s="137">
        <f t="shared" ref="E39" si="49">J39</f>
        <v>0</v>
      </c>
      <c r="F39" s="137">
        <f t="shared" si="44"/>
        <v>0</v>
      </c>
      <c r="G39" s="137">
        <f t="shared" ref="G39" si="50">SUM(K39,M39,O39,Q39,S39,U39,W39,Y39,AA39,AC39,AE39,AG39)</f>
        <v>0</v>
      </c>
      <c r="H39" s="137">
        <f t="shared" si="45"/>
        <v>0</v>
      </c>
      <c r="I39" s="137">
        <f t="shared" si="46"/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9">
        <v>0</v>
      </c>
      <c r="Q39" s="139">
        <v>0</v>
      </c>
      <c r="R39" s="138">
        <v>600</v>
      </c>
      <c r="S39" s="138">
        <v>0</v>
      </c>
      <c r="T39" s="138">
        <v>0</v>
      </c>
      <c r="U39" s="138">
        <v>0</v>
      </c>
      <c r="V39" s="138">
        <v>0</v>
      </c>
      <c r="W39" s="138">
        <v>0</v>
      </c>
      <c r="X39" s="138">
        <v>0</v>
      </c>
      <c r="Y39" s="138">
        <v>0</v>
      </c>
      <c r="Z39" s="138">
        <v>0</v>
      </c>
      <c r="AA39" s="138">
        <v>0</v>
      </c>
      <c r="AB39" s="138">
        <v>0</v>
      </c>
      <c r="AC39" s="138">
        <v>0</v>
      </c>
      <c r="AD39" s="138">
        <v>0</v>
      </c>
      <c r="AE39" s="138">
        <v>0</v>
      </c>
      <c r="AF39" s="138">
        <v>0</v>
      </c>
      <c r="AG39" s="138">
        <v>0</v>
      </c>
      <c r="AH39" s="140"/>
      <c r="AI39" s="105"/>
    </row>
    <row r="40" spans="1:35" s="106" customFormat="1" ht="55.5" customHeight="1" x14ac:dyDescent="0.3">
      <c r="A40" s="151"/>
      <c r="B40" s="152" t="s">
        <v>57</v>
      </c>
      <c r="C40" s="146" t="s">
        <v>28</v>
      </c>
      <c r="D40" s="136">
        <f t="shared" ref="D40:E40" si="51">D41</f>
        <v>68.399999999999991</v>
      </c>
      <c r="E40" s="137">
        <f t="shared" si="51"/>
        <v>3.4</v>
      </c>
      <c r="F40" s="137">
        <f t="shared" si="44"/>
        <v>3.4</v>
      </c>
      <c r="G40" s="137">
        <f>G41</f>
        <v>3.4</v>
      </c>
      <c r="H40" s="137">
        <f t="shared" si="45"/>
        <v>4.9707602339181287</v>
      </c>
      <c r="I40" s="137">
        <f t="shared" si="46"/>
        <v>100</v>
      </c>
      <c r="J40" s="137">
        <f t="shared" ref="J40:AG40" si="52">J41</f>
        <v>0</v>
      </c>
      <c r="K40" s="137">
        <f t="shared" si="52"/>
        <v>0</v>
      </c>
      <c r="L40" s="137">
        <f t="shared" si="52"/>
        <v>3.4</v>
      </c>
      <c r="M40" s="137">
        <f t="shared" si="52"/>
        <v>3.4</v>
      </c>
      <c r="N40" s="137">
        <f t="shared" si="52"/>
        <v>0</v>
      </c>
      <c r="O40" s="137">
        <f t="shared" si="52"/>
        <v>0</v>
      </c>
      <c r="P40" s="136">
        <f t="shared" si="52"/>
        <v>0</v>
      </c>
      <c r="Q40" s="136">
        <f t="shared" si="52"/>
        <v>0</v>
      </c>
      <c r="R40" s="137">
        <f t="shared" si="52"/>
        <v>0</v>
      </c>
      <c r="S40" s="137">
        <f t="shared" si="52"/>
        <v>0</v>
      </c>
      <c r="T40" s="137">
        <f t="shared" si="52"/>
        <v>0</v>
      </c>
      <c r="U40" s="137">
        <f t="shared" si="52"/>
        <v>0</v>
      </c>
      <c r="V40" s="137">
        <f t="shared" si="52"/>
        <v>0</v>
      </c>
      <c r="W40" s="137">
        <f t="shared" si="52"/>
        <v>0</v>
      </c>
      <c r="X40" s="137">
        <f t="shared" si="52"/>
        <v>0</v>
      </c>
      <c r="Y40" s="137">
        <f t="shared" si="52"/>
        <v>0</v>
      </c>
      <c r="Z40" s="137">
        <f t="shared" si="52"/>
        <v>0</v>
      </c>
      <c r="AA40" s="137">
        <f t="shared" si="52"/>
        <v>0</v>
      </c>
      <c r="AB40" s="137">
        <f t="shared" si="52"/>
        <v>49.55</v>
      </c>
      <c r="AC40" s="137">
        <f t="shared" si="52"/>
        <v>0</v>
      </c>
      <c r="AD40" s="137">
        <f t="shared" si="52"/>
        <v>15.45</v>
      </c>
      <c r="AE40" s="137">
        <f t="shared" si="52"/>
        <v>0</v>
      </c>
      <c r="AF40" s="137">
        <f t="shared" si="52"/>
        <v>0</v>
      </c>
      <c r="AG40" s="137">
        <f t="shared" si="52"/>
        <v>0</v>
      </c>
      <c r="AH40" s="140"/>
      <c r="AI40" s="105"/>
    </row>
    <row r="41" spans="1:35" s="106" customFormat="1" ht="37.950000000000003" customHeight="1" x14ac:dyDescent="0.3">
      <c r="A41" s="151"/>
      <c r="B41" s="152"/>
      <c r="C41" s="146" t="s">
        <v>29</v>
      </c>
      <c r="D41" s="136">
        <f t="shared" ref="D41" si="53">SUM(J41,L41,N41,P41,R41,T41,V41,X41,Z41,AB41,AD41,AF41)</f>
        <v>68.399999999999991</v>
      </c>
      <c r="E41" s="137">
        <f>J41+L41+N41+P41</f>
        <v>3.4</v>
      </c>
      <c r="F41" s="137">
        <f t="shared" si="44"/>
        <v>3.4</v>
      </c>
      <c r="G41" s="137">
        <f t="shared" ref="G41" si="54">SUM(K41,M41,O41,Q41,S41,U41,W41,Y41,AA41,AC41,AE41,AG41)</f>
        <v>3.4</v>
      </c>
      <c r="H41" s="137">
        <f t="shared" si="45"/>
        <v>4.9707602339181287</v>
      </c>
      <c r="I41" s="137">
        <f t="shared" si="46"/>
        <v>100</v>
      </c>
      <c r="J41" s="138">
        <v>0</v>
      </c>
      <c r="K41" s="138">
        <v>0</v>
      </c>
      <c r="L41" s="138">
        <v>3.4</v>
      </c>
      <c r="M41" s="138">
        <v>3.4</v>
      </c>
      <c r="N41" s="138">
        <v>0</v>
      </c>
      <c r="O41" s="138">
        <v>0</v>
      </c>
      <c r="P41" s="139">
        <v>0</v>
      </c>
      <c r="Q41" s="139">
        <v>0</v>
      </c>
      <c r="R41" s="138">
        <v>0</v>
      </c>
      <c r="S41" s="138">
        <v>0</v>
      </c>
      <c r="T41" s="138">
        <v>0</v>
      </c>
      <c r="U41" s="138">
        <v>0</v>
      </c>
      <c r="V41" s="138">
        <v>0</v>
      </c>
      <c r="W41" s="138">
        <v>0</v>
      </c>
      <c r="X41" s="138">
        <v>0</v>
      </c>
      <c r="Y41" s="138">
        <v>0</v>
      </c>
      <c r="Z41" s="138">
        <v>0</v>
      </c>
      <c r="AA41" s="138">
        <v>0</v>
      </c>
      <c r="AB41" s="138">
        <v>49.55</v>
      </c>
      <c r="AC41" s="138">
        <v>0</v>
      </c>
      <c r="AD41" s="138">
        <v>15.45</v>
      </c>
      <c r="AE41" s="138">
        <v>0</v>
      </c>
      <c r="AF41" s="138">
        <v>0</v>
      </c>
      <c r="AG41" s="138">
        <v>0</v>
      </c>
      <c r="AH41" s="140"/>
      <c r="AI41" s="105"/>
    </row>
    <row r="42" spans="1:35" s="106" customFormat="1" ht="60" customHeight="1" x14ac:dyDescent="0.3">
      <c r="A42" s="153"/>
      <c r="B42" s="154" t="s">
        <v>58</v>
      </c>
      <c r="C42" s="146" t="s">
        <v>28</v>
      </c>
      <c r="D42" s="136">
        <f>D43</f>
        <v>2992.1</v>
      </c>
      <c r="E42" s="136">
        <f t="shared" ref="E42:G42" si="55">E43</f>
        <v>2992.1</v>
      </c>
      <c r="F42" s="136">
        <f t="shared" si="55"/>
        <v>2992.1</v>
      </c>
      <c r="G42" s="136">
        <f t="shared" si="55"/>
        <v>2992.1</v>
      </c>
      <c r="H42" s="137">
        <f t="shared" si="45"/>
        <v>100</v>
      </c>
      <c r="I42" s="137">
        <f t="shared" si="46"/>
        <v>100</v>
      </c>
      <c r="J42" s="138">
        <f t="shared" ref="J42:AF42" si="56">J43</f>
        <v>2992.1</v>
      </c>
      <c r="K42" s="138">
        <v>2992.1</v>
      </c>
      <c r="L42" s="138">
        <f t="shared" si="56"/>
        <v>0</v>
      </c>
      <c r="M42" s="138">
        <f t="shared" si="56"/>
        <v>0</v>
      </c>
      <c r="N42" s="138">
        <f t="shared" si="56"/>
        <v>0</v>
      </c>
      <c r="O42" s="138">
        <f t="shared" si="56"/>
        <v>0</v>
      </c>
      <c r="P42" s="139">
        <f t="shared" si="56"/>
        <v>0</v>
      </c>
      <c r="Q42" s="139">
        <f t="shared" si="56"/>
        <v>0</v>
      </c>
      <c r="R42" s="138">
        <f t="shared" si="56"/>
        <v>0</v>
      </c>
      <c r="S42" s="138">
        <f t="shared" si="56"/>
        <v>0</v>
      </c>
      <c r="T42" s="138">
        <f t="shared" si="56"/>
        <v>0</v>
      </c>
      <c r="U42" s="138">
        <f t="shared" si="56"/>
        <v>0</v>
      </c>
      <c r="V42" s="138">
        <f t="shared" si="56"/>
        <v>0</v>
      </c>
      <c r="W42" s="138">
        <f t="shared" si="56"/>
        <v>0</v>
      </c>
      <c r="X42" s="138">
        <f t="shared" si="56"/>
        <v>0</v>
      </c>
      <c r="Y42" s="138">
        <f t="shared" si="56"/>
        <v>0</v>
      </c>
      <c r="Z42" s="138">
        <f t="shared" si="56"/>
        <v>0</v>
      </c>
      <c r="AA42" s="138">
        <f t="shared" si="56"/>
        <v>0</v>
      </c>
      <c r="AB42" s="138">
        <f t="shared" si="56"/>
        <v>0</v>
      </c>
      <c r="AC42" s="138">
        <f t="shared" si="56"/>
        <v>0</v>
      </c>
      <c r="AD42" s="138">
        <f t="shared" si="56"/>
        <v>0</v>
      </c>
      <c r="AE42" s="138">
        <f t="shared" si="56"/>
        <v>0</v>
      </c>
      <c r="AF42" s="138">
        <f t="shared" si="56"/>
        <v>0</v>
      </c>
      <c r="AG42" s="138">
        <f>AG43</f>
        <v>0</v>
      </c>
      <c r="AH42" s="140"/>
      <c r="AI42" s="105"/>
    </row>
    <row r="43" spans="1:35" s="106" customFormat="1" ht="67.8" customHeight="1" x14ac:dyDescent="0.3">
      <c r="A43" s="155"/>
      <c r="B43" s="156"/>
      <c r="C43" s="146" t="s">
        <v>29</v>
      </c>
      <c r="D43" s="136">
        <f>SUM(J43,L43,N43,P43,R43,T43,V43,X43,Z43,AB43,AD43,AF43)</f>
        <v>2992.1</v>
      </c>
      <c r="E43" s="137">
        <f>J43+L43+N43+P43</f>
        <v>2992.1</v>
      </c>
      <c r="F43" s="137">
        <f>G43</f>
        <v>2992.1</v>
      </c>
      <c r="G43" s="137">
        <f>SUM(K43,M43,O43,Q43,S43,U43,W43,Y43,AA43,AC43,AE43,AG43)</f>
        <v>2992.1</v>
      </c>
      <c r="H43" s="137">
        <f>IFERROR(G43/D43*100,0)</f>
        <v>100</v>
      </c>
      <c r="I43" s="137">
        <f>IFERROR(G43/E43*100,0)</f>
        <v>100</v>
      </c>
      <c r="J43" s="138">
        <v>2992.1</v>
      </c>
      <c r="K43" s="138">
        <v>2992.1</v>
      </c>
      <c r="L43" s="138">
        <v>0</v>
      </c>
      <c r="M43" s="138">
        <v>0</v>
      </c>
      <c r="N43" s="138">
        <v>0</v>
      </c>
      <c r="O43" s="138">
        <v>0</v>
      </c>
      <c r="P43" s="139">
        <v>0</v>
      </c>
      <c r="Q43" s="139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40"/>
      <c r="AI43" s="105"/>
    </row>
    <row r="44" spans="1:35" s="61" customFormat="1" ht="38.25" customHeight="1" x14ac:dyDescent="0.3">
      <c r="A44" s="76"/>
      <c r="B44" s="157" t="s">
        <v>59</v>
      </c>
      <c r="C44" s="78" t="s">
        <v>28</v>
      </c>
      <c r="D44" s="79">
        <f>D46+D45</f>
        <v>52084.904999999999</v>
      </c>
      <c r="E44" s="79">
        <f>E46+E45</f>
        <v>23104.55</v>
      </c>
      <c r="F44" s="79">
        <f>F46+F45</f>
        <v>21366.597999999998</v>
      </c>
      <c r="G44" s="79">
        <f t="shared" ref="G44" si="57">G46+G45</f>
        <v>21366.597999999998</v>
      </c>
      <c r="H44" s="80">
        <f t="shared" ref="H44" si="58">IFERROR(G44/D44*100,0)</f>
        <v>41.022630261109242</v>
      </c>
      <c r="I44" s="80">
        <f t="shared" ref="I44" si="59">IFERROR(G44/E44*100,0)</f>
        <v>92.477879898115305</v>
      </c>
      <c r="J44" s="158">
        <f>J46+J45</f>
        <v>4664.6209999999992</v>
      </c>
      <c r="K44" s="158">
        <f t="shared" ref="K44:AF44" si="60">K46+K45</f>
        <v>3338.77</v>
      </c>
      <c r="L44" s="158">
        <f t="shared" si="60"/>
        <v>6305.8360000000002</v>
      </c>
      <c r="M44" s="158">
        <f t="shared" si="60"/>
        <v>5893.7359999999999</v>
      </c>
      <c r="N44" s="158">
        <f t="shared" si="60"/>
        <v>5852.7730000000001</v>
      </c>
      <c r="O44" s="158">
        <f t="shared" si="60"/>
        <v>5852.7730000000001</v>
      </c>
      <c r="P44" s="158">
        <f t="shared" si="60"/>
        <v>6281.32</v>
      </c>
      <c r="Q44" s="158">
        <f t="shared" si="60"/>
        <v>6281.3190000000004</v>
      </c>
      <c r="R44" s="158">
        <f t="shared" si="60"/>
        <v>4428.3670000000002</v>
      </c>
      <c r="S44" s="158">
        <f t="shared" si="60"/>
        <v>0</v>
      </c>
      <c r="T44" s="158">
        <f t="shared" si="60"/>
        <v>3618.4229999999998</v>
      </c>
      <c r="U44" s="158">
        <f t="shared" si="60"/>
        <v>0</v>
      </c>
      <c r="V44" s="158">
        <f t="shared" si="60"/>
        <v>4421.3829999999998</v>
      </c>
      <c r="W44" s="158">
        <f t="shared" si="60"/>
        <v>0</v>
      </c>
      <c r="X44" s="158">
        <f t="shared" si="60"/>
        <v>3624.9340000000002</v>
      </c>
      <c r="Y44" s="158">
        <f t="shared" si="60"/>
        <v>0</v>
      </c>
      <c r="Z44" s="158">
        <f t="shared" si="60"/>
        <v>3183.7</v>
      </c>
      <c r="AA44" s="158">
        <f t="shared" si="60"/>
        <v>0</v>
      </c>
      <c r="AB44" s="158">
        <f t="shared" si="60"/>
        <v>3970.3620000000001</v>
      </c>
      <c r="AC44" s="158">
        <f t="shared" si="60"/>
        <v>0</v>
      </c>
      <c r="AD44" s="158">
        <f t="shared" si="60"/>
        <v>3402.46</v>
      </c>
      <c r="AE44" s="158">
        <f t="shared" si="60"/>
        <v>0</v>
      </c>
      <c r="AF44" s="158">
        <f t="shared" si="60"/>
        <v>2330.7260000000001</v>
      </c>
      <c r="AG44" s="158">
        <f>AG46+AG45</f>
        <v>0</v>
      </c>
      <c r="AH44" s="66"/>
      <c r="AI44" s="75"/>
    </row>
    <row r="45" spans="1:35" s="61" customFormat="1" ht="38.25" customHeight="1" x14ac:dyDescent="0.3">
      <c r="A45" s="159"/>
      <c r="B45" s="160"/>
      <c r="C45" s="84" t="s">
        <v>29</v>
      </c>
      <c r="D45" s="85">
        <f>SUM(J45,L45,N45,P45,R45,T45,V45,X45,Z45,AB45,AD45,AF45)</f>
        <v>51656.904999999999</v>
      </c>
      <c r="E45" s="86">
        <f>J45+L45+N45+P45</f>
        <v>22676.55</v>
      </c>
      <c r="F45" s="86">
        <f>K45+M45+O45+Q45</f>
        <v>21366.597999999998</v>
      </c>
      <c r="G45" s="86">
        <f>SUM(K45,M45,O45,Q45,S45,U45,W45,Y45,AA45,AC45,AE45,AG45)</f>
        <v>21366.597999999998</v>
      </c>
      <c r="H45" s="86">
        <f>IFERROR(G45/D45*100,0)</f>
        <v>41.362520654305555</v>
      </c>
      <c r="I45" s="86">
        <f>IFERROR(G45/E45*100,0)</f>
        <v>94.223318802904316</v>
      </c>
      <c r="J45" s="161">
        <v>4648.7209999999995</v>
      </c>
      <c r="K45" s="161">
        <v>3338.77</v>
      </c>
      <c r="L45" s="161">
        <v>5893.7359999999999</v>
      </c>
      <c r="M45" s="161">
        <v>5893.7359999999999</v>
      </c>
      <c r="N45" s="161">
        <v>5852.7730000000001</v>
      </c>
      <c r="O45" s="161">
        <v>5852.7730000000001</v>
      </c>
      <c r="P45" s="161">
        <v>6281.32</v>
      </c>
      <c r="Q45" s="161">
        <v>6281.3190000000004</v>
      </c>
      <c r="R45" s="161">
        <v>4428.3670000000002</v>
      </c>
      <c r="S45" s="161">
        <v>0</v>
      </c>
      <c r="T45" s="161">
        <v>3618.4229999999998</v>
      </c>
      <c r="U45" s="161">
        <v>0</v>
      </c>
      <c r="V45" s="161">
        <v>4421.3829999999998</v>
      </c>
      <c r="W45" s="161">
        <v>0</v>
      </c>
      <c r="X45" s="161">
        <v>3624.9340000000002</v>
      </c>
      <c r="Y45" s="161">
        <v>0</v>
      </c>
      <c r="Z45" s="161">
        <v>3183.7</v>
      </c>
      <c r="AA45" s="161">
        <v>0</v>
      </c>
      <c r="AB45" s="161">
        <v>3970.3620000000001</v>
      </c>
      <c r="AC45" s="161">
        <v>0</v>
      </c>
      <c r="AD45" s="161">
        <v>3402.46</v>
      </c>
      <c r="AE45" s="161">
        <v>0</v>
      </c>
      <c r="AF45" s="161">
        <v>2330.7260000000001</v>
      </c>
      <c r="AG45" s="161">
        <v>0</v>
      </c>
      <c r="AH45" s="74" t="s">
        <v>60</v>
      </c>
      <c r="AI45" s="75"/>
    </row>
    <row r="46" spans="1:35" s="61" customFormat="1" ht="45.75" customHeight="1" x14ac:dyDescent="0.3">
      <c r="A46" s="82"/>
      <c r="B46" s="160"/>
      <c r="C46" s="84" t="s">
        <v>30</v>
      </c>
      <c r="D46" s="86">
        <v>428</v>
      </c>
      <c r="E46" s="86">
        <f>J46+L46</f>
        <v>428</v>
      </c>
      <c r="F46" s="86">
        <f>G46</f>
        <v>0</v>
      </c>
      <c r="G46" s="86">
        <f>SUM(K46,M46,O46,Q46,S46,U46,W46,Y46,AA46,AC46,AE46,AG46)</f>
        <v>0</v>
      </c>
      <c r="H46" s="86">
        <f>IFERROR(G46/D46*100,0)</f>
        <v>0</v>
      </c>
      <c r="I46" s="86">
        <f>IFERROR(G46/E46*100,0)</f>
        <v>0</v>
      </c>
      <c r="J46" s="161">
        <v>15.9</v>
      </c>
      <c r="K46" s="161">
        <v>0</v>
      </c>
      <c r="L46" s="161">
        <v>412.1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66"/>
      <c r="AI46" s="75"/>
    </row>
    <row r="47" spans="1:35" s="61" customFormat="1" ht="30.75" customHeight="1" x14ac:dyDescent="0.3">
      <c r="A47" s="162"/>
      <c r="B47" s="163" t="s">
        <v>61</v>
      </c>
      <c r="C47" s="64" t="s">
        <v>28</v>
      </c>
      <c r="D47" s="65">
        <f>D48</f>
        <v>594.99900000000002</v>
      </c>
      <c r="E47" s="65">
        <f t="shared" ref="E47:G47" si="61">E48</f>
        <v>0</v>
      </c>
      <c r="F47" s="65">
        <f t="shared" si="61"/>
        <v>3.89</v>
      </c>
      <c r="G47" s="65">
        <f t="shared" si="61"/>
        <v>3.89</v>
      </c>
      <c r="H47" s="65">
        <f t="shared" ref="H47" si="62">IFERROR(G47/D47*100,0)</f>
        <v>0.6537826113993469</v>
      </c>
      <c r="I47" s="65">
        <f t="shared" ref="I47" si="63">IFERROR(G47/E47*100,0)</f>
        <v>0</v>
      </c>
      <c r="J47" s="120">
        <f>J48</f>
        <v>0</v>
      </c>
      <c r="K47" s="120">
        <f t="shared" ref="K47:AG47" si="64">K48</f>
        <v>0</v>
      </c>
      <c r="L47" s="120">
        <f t="shared" si="64"/>
        <v>0</v>
      </c>
      <c r="M47" s="120">
        <f t="shared" si="64"/>
        <v>0</v>
      </c>
      <c r="N47" s="120">
        <f t="shared" si="64"/>
        <v>0</v>
      </c>
      <c r="O47" s="120">
        <f t="shared" si="64"/>
        <v>0</v>
      </c>
      <c r="P47" s="120">
        <f t="shared" si="64"/>
        <v>3.8969999999999998</v>
      </c>
      <c r="Q47" s="120">
        <f t="shared" si="64"/>
        <v>3.89</v>
      </c>
      <c r="R47" s="120">
        <f t="shared" si="64"/>
        <v>311.24599999999998</v>
      </c>
      <c r="S47" s="120">
        <f t="shared" si="64"/>
        <v>0</v>
      </c>
      <c r="T47" s="120">
        <f t="shared" si="64"/>
        <v>123.13200000000001</v>
      </c>
      <c r="U47" s="120">
        <f t="shared" si="64"/>
        <v>0</v>
      </c>
      <c r="V47" s="120">
        <f t="shared" si="64"/>
        <v>78.316000000000003</v>
      </c>
      <c r="W47" s="120">
        <f t="shared" si="64"/>
        <v>0</v>
      </c>
      <c r="X47" s="120">
        <f t="shared" si="64"/>
        <v>78.408000000000001</v>
      </c>
      <c r="Y47" s="120">
        <f t="shared" si="64"/>
        <v>0</v>
      </c>
      <c r="Z47" s="120">
        <f t="shared" si="64"/>
        <v>0</v>
      </c>
      <c r="AA47" s="120">
        <f t="shared" si="64"/>
        <v>0</v>
      </c>
      <c r="AB47" s="120">
        <f t="shared" si="64"/>
        <v>0</v>
      </c>
      <c r="AC47" s="120">
        <f t="shared" si="64"/>
        <v>0</v>
      </c>
      <c r="AD47" s="120">
        <f t="shared" si="64"/>
        <v>0</v>
      </c>
      <c r="AE47" s="120">
        <f t="shared" si="64"/>
        <v>0</v>
      </c>
      <c r="AF47" s="120">
        <f t="shared" si="64"/>
        <v>0</v>
      </c>
      <c r="AG47" s="120">
        <f t="shared" si="64"/>
        <v>0</v>
      </c>
      <c r="AH47" s="66"/>
      <c r="AI47" s="75"/>
    </row>
    <row r="48" spans="1:35" s="61" customFormat="1" ht="31.2" customHeight="1" x14ac:dyDescent="0.3">
      <c r="A48" s="164"/>
      <c r="B48" s="165"/>
      <c r="C48" s="71" t="s">
        <v>29</v>
      </c>
      <c r="D48" s="72">
        <f>SUM(J48,L48,N48,P48,R48,T48,V48,X48,Z48,AB48,AD48,AF48)</f>
        <v>594.99900000000002</v>
      </c>
      <c r="E48" s="72">
        <f>J48</f>
        <v>0</v>
      </c>
      <c r="F48" s="72">
        <f>G48</f>
        <v>3.89</v>
      </c>
      <c r="G48" s="72">
        <f>SUM(K48,M48,O48,Q48,S48,U48,W48,Y48,AA48,AC48,AE48,AG48)</f>
        <v>3.89</v>
      </c>
      <c r="H48" s="72">
        <f>IFERROR(G48/D48*100,0)</f>
        <v>0.6537826113993469</v>
      </c>
      <c r="I48" s="72">
        <f>IFERROR(G48/E48*100,0)</f>
        <v>0</v>
      </c>
      <c r="J48" s="73">
        <f>J50+J52</f>
        <v>0</v>
      </c>
      <c r="K48" s="73">
        <f t="shared" ref="K48:AG48" si="65">K50+K52</f>
        <v>0</v>
      </c>
      <c r="L48" s="73">
        <f t="shared" si="65"/>
        <v>0</v>
      </c>
      <c r="M48" s="73">
        <f t="shared" si="65"/>
        <v>0</v>
      </c>
      <c r="N48" s="73">
        <f t="shared" si="65"/>
        <v>0</v>
      </c>
      <c r="O48" s="73">
        <f t="shared" si="65"/>
        <v>0</v>
      </c>
      <c r="P48" s="73">
        <f t="shared" si="65"/>
        <v>3.8969999999999998</v>
      </c>
      <c r="Q48" s="73">
        <f t="shared" si="65"/>
        <v>3.89</v>
      </c>
      <c r="R48" s="73">
        <f t="shared" si="65"/>
        <v>311.24599999999998</v>
      </c>
      <c r="S48" s="73">
        <f t="shared" si="65"/>
        <v>0</v>
      </c>
      <c r="T48" s="73">
        <f t="shared" si="65"/>
        <v>123.13200000000001</v>
      </c>
      <c r="U48" s="73">
        <f t="shared" si="65"/>
        <v>0</v>
      </c>
      <c r="V48" s="73">
        <f t="shared" si="65"/>
        <v>78.316000000000003</v>
      </c>
      <c r="W48" s="73">
        <f t="shared" si="65"/>
        <v>0</v>
      </c>
      <c r="X48" s="73">
        <f t="shared" si="65"/>
        <v>78.408000000000001</v>
      </c>
      <c r="Y48" s="73">
        <f t="shared" si="65"/>
        <v>0</v>
      </c>
      <c r="Z48" s="73">
        <f t="shared" si="65"/>
        <v>0</v>
      </c>
      <c r="AA48" s="73">
        <f t="shared" si="65"/>
        <v>0</v>
      </c>
      <c r="AB48" s="73">
        <f t="shared" si="65"/>
        <v>0</v>
      </c>
      <c r="AC48" s="73">
        <f t="shared" si="65"/>
        <v>0</v>
      </c>
      <c r="AD48" s="73">
        <f t="shared" si="65"/>
        <v>0</v>
      </c>
      <c r="AE48" s="73">
        <f t="shared" si="65"/>
        <v>0</v>
      </c>
      <c r="AF48" s="73">
        <f t="shared" si="65"/>
        <v>0</v>
      </c>
      <c r="AG48" s="73">
        <f t="shared" si="65"/>
        <v>0</v>
      </c>
      <c r="AH48" s="66"/>
      <c r="AI48" s="75"/>
    </row>
    <row r="49" spans="1:35" s="61" customFormat="1" ht="51" customHeight="1" x14ac:dyDescent="0.3">
      <c r="A49" s="147"/>
      <c r="B49" s="148" t="s">
        <v>62</v>
      </c>
      <c r="C49" s="84" t="s">
        <v>28</v>
      </c>
      <c r="D49" s="85">
        <f>D50</f>
        <v>300.99900000000002</v>
      </c>
      <c r="E49" s="85">
        <f t="shared" ref="E49:G49" si="66">E50</f>
        <v>0</v>
      </c>
      <c r="F49" s="85">
        <f t="shared" si="66"/>
        <v>3.89</v>
      </c>
      <c r="G49" s="85">
        <f t="shared" si="66"/>
        <v>3.89</v>
      </c>
      <c r="H49" s="86">
        <f t="shared" ref="H49" si="67">IFERROR(G49/D49*100,0)</f>
        <v>1.292363097551819</v>
      </c>
      <c r="I49" s="86">
        <f t="shared" ref="I49" si="68">IFERROR(G49/E49*100,0)</f>
        <v>0</v>
      </c>
      <c r="J49" s="161">
        <f>J50</f>
        <v>0</v>
      </c>
      <c r="K49" s="161">
        <f t="shared" ref="K49:AG49" si="69">K50</f>
        <v>0</v>
      </c>
      <c r="L49" s="161">
        <f t="shared" si="69"/>
        <v>0</v>
      </c>
      <c r="M49" s="161">
        <f t="shared" si="69"/>
        <v>0</v>
      </c>
      <c r="N49" s="161">
        <f t="shared" si="69"/>
        <v>0</v>
      </c>
      <c r="O49" s="161">
        <f t="shared" si="69"/>
        <v>0</v>
      </c>
      <c r="P49" s="161">
        <f t="shared" si="69"/>
        <v>3.8969999999999998</v>
      </c>
      <c r="Q49" s="161">
        <f t="shared" si="69"/>
        <v>3.89</v>
      </c>
      <c r="R49" s="161">
        <f t="shared" si="69"/>
        <v>17.245999999999999</v>
      </c>
      <c r="S49" s="161">
        <f t="shared" si="69"/>
        <v>0</v>
      </c>
      <c r="T49" s="161">
        <f t="shared" si="69"/>
        <v>123.13200000000001</v>
      </c>
      <c r="U49" s="161">
        <f t="shared" si="69"/>
        <v>0</v>
      </c>
      <c r="V49" s="161">
        <f t="shared" si="69"/>
        <v>78.316000000000003</v>
      </c>
      <c r="W49" s="161">
        <f t="shared" si="69"/>
        <v>0</v>
      </c>
      <c r="X49" s="161">
        <f t="shared" si="69"/>
        <v>78.408000000000001</v>
      </c>
      <c r="Y49" s="161">
        <f t="shared" si="69"/>
        <v>0</v>
      </c>
      <c r="Z49" s="161">
        <f t="shared" si="69"/>
        <v>0</v>
      </c>
      <c r="AA49" s="161">
        <f t="shared" si="69"/>
        <v>0</v>
      </c>
      <c r="AB49" s="161">
        <f t="shared" si="69"/>
        <v>0</v>
      </c>
      <c r="AC49" s="161">
        <f t="shared" si="69"/>
        <v>0</v>
      </c>
      <c r="AD49" s="161">
        <f t="shared" si="69"/>
        <v>0</v>
      </c>
      <c r="AE49" s="161">
        <f t="shared" si="69"/>
        <v>0</v>
      </c>
      <c r="AF49" s="161">
        <f t="shared" si="69"/>
        <v>0</v>
      </c>
      <c r="AG49" s="161">
        <f t="shared" si="69"/>
        <v>0</v>
      </c>
      <c r="AH49" s="74"/>
      <c r="AI49" s="75"/>
    </row>
    <row r="50" spans="1:35" s="61" customFormat="1" ht="37.950000000000003" customHeight="1" x14ac:dyDescent="0.3">
      <c r="A50" s="149"/>
      <c r="B50" s="150"/>
      <c r="C50" s="84" t="s">
        <v>29</v>
      </c>
      <c r="D50" s="85">
        <f>SUM(J50,L50,N50,P50,R50,T50,V50,X50,Z50,AB50,AD50,AF50)</f>
        <v>300.99900000000002</v>
      </c>
      <c r="E50" s="86">
        <f>J50</f>
        <v>0</v>
      </c>
      <c r="F50" s="86">
        <f>G50</f>
        <v>3.89</v>
      </c>
      <c r="G50" s="86">
        <f>SUM(K50,M50,O50,Q50,S50,U50,W50,Y50,AA50,AC50,AE50,AG50)</f>
        <v>3.89</v>
      </c>
      <c r="H50" s="86">
        <f>IFERROR(G50/D50*100,0)</f>
        <v>1.292363097551819</v>
      </c>
      <c r="I50" s="86">
        <f>IFERROR(G50/E50*100,0)</f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3.8969999999999998</v>
      </c>
      <c r="Q50" s="161">
        <v>3.89</v>
      </c>
      <c r="R50" s="161">
        <v>17.245999999999999</v>
      </c>
      <c r="S50" s="161">
        <v>0</v>
      </c>
      <c r="T50" s="161">
        <v>123.13200000000001</v>
      </c>
      <c r="U50" s="161">
        <v>0</v>
      </c>
      <c r="V50" s="161">
        <v>78.316000000000003</v>
      </c>
      <c r="W50" s="161">
        <v>0</v>
      </c>
      <c r="X50" s="161">
        <v>78.408000000000001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74"/>
      <c r="AI50" s="75"/>
    </row>
    <row r="51" spans="1:35" s="61" customFormat="1" ht="30.75" customHeight="1" x14ac:dyDescent="0.3">
      <c r="A51" s="166"/>
      <c r="B51" s="167" t="s">
        <v>63</v>
      </c>
      <c r="C51" s="84" t="s">
        <v>28</v>
      </c>
      <c r="D51" s="85">
        <f t="shared" ref="D51:E51" si="70">D52</f>
        <v>294</v>
      </c>
      <c r="E51" s="86">
        <f t="shared" si="70"/>
        <v>0</v>
      </c>
      <c r="F51" s="86">
        <f t="shared" ref="F51:F52" si="71">G51</f>
        <v>0</v>
      </c>
      <c r="G51" s="86">
        <f>G52</f>
        <v>0</v>
      </c>
      <c r="H51" s="86">
        <f t="shared" ref="H51:H52" si="72">IFERROR(G51/D51*100,0)</f>
        <v>0</v>
      </c>
      <c r="I51" s="86">
        <f t="shared" ref="I51:I52" si="73">IFERROR(G51/E51*100,0)</f>
        <v>0</v>
      </c>
      <c r="J51" s="86">
        <f t="shared" ref="J51:AG51" si="74">J52</f>
        <v>0</v>
      </c>
      <c r="K51" s="86">
        <f t="shared" si="74"/>
        <v>0</v>
      </c>
      <c r="L51" s="86">
        <f t="shared" si="74"/>
        <v>0</v>
      </c>
      <c r="M51" s="86">
        <f t="shared" si="74"/>
        <v>0</v>
      </c>
      <c r="N51" s="86">
        <f t="shared" si="74"/>
        <v>0</v>
      </c>
      <c r="O51" s="86">
        <f t="shared" si="74"/>
        <v>0</v>
      </c>
      <c r="P51" s="86">
        <f t="shared" si="74"/>
        <v>0</v>
      </c>
      <c r="Q51" s="86">
        <f t="shared" si="74"/>
        <v>0</v>
      </c>
      <c r="R51" s="86">
        <f t="shared" si="74"/>
        <v>294</v>
      </c>
      <c r="S51" s="86">
        <f t="shared" si="74"/>
        <v>0</v>
      </c>
      <c r="T51" s="86">
        <f t="shared" si="74"/>
        <v>0</v>
      </c>
      <c r="U51" s="86">
        <f t="shared" si="74"/>
        <v>0</v>
      </c>
      <c r="V51" s="86">
        <f t="shared" si="74"/>
        <v>0</v>
      </c>
      <c r="W51" s="86">
        <f t="shared" si="74"/>
        <v>0</v>
      </c>
      <c r="X51" s="86">
        <f t="shared" si="74"/>
        <v>0</v>
      </c>
      <c r="Y51" s="86">
        <f t="shared" si="74"/>
        <v>0</v>
      </c>
      <c r="Z51" s="86">
        <f t="shared" si="74"/>
        <v>0</v>
      </c>
      <c r="AA51" s="86">
        <f t="shared" si="74"/>
        <v>0</v>
      </c>
      <c r="AB51" s="86">
        <f t="shared" si="74"/>
        <v>0</v>
      </c>
      <c r="AC51" s="86">
        <f t="shared" si="74"/>
        <v>0</v>
      </c>
      <c r="AD51" s="86">
        <f t="shared" si="74"/>
        <v>0</v>
      </c>
      <c r="AE51" s="86">
        <f t="shared" si="74"/>
        <v>0</v>
      </c>
      <c r="AF51" s="86">
        <f t="shared" si="74"/>
        <v>0</v>
      </c>
      <c r="AG51" s="86">
        <f t="shared" si="74"/>
        <v>0</v>
      </c>
      <c r="AH51" s="74"/>
      <c r="AI51" s="75"/>
    </row>
    <row r="52" spans="1:35" s="61" customFormat="1" ht="55.8" customHeight="1" x14ac:dyDescent="0.3">
      <c r="A52" s="166"/>
      <c r="B52" s="167"/>
      <c r="C52" s="84" t="s">
        <v>29</v>
      </c>
      <c r="D52" s="85">
        <f t="shared" ref="D52" si="75">SUM(J52,L52,N52,P52,R52,T52,V52,X52,Z52,AB52,AD52,AF52)</f>
        <v>294</v>
      </c>
      <c r="E52" s="86">
        <f t="shared" ref="E52" si="76">J52</f>
        <v>0</v>
      </c>
      <c r="F52" s="86">
        <f t="shared" si="71"/>
        <v>0</v>
      </c>
      <c r="G52" s="86">
        <f t="shared" ref="G52" si="77">SUM(K52,M52,O52,Q52,S52,U52,W52,Y52,AA52,AC52,AE52,AG52)</f>
        <v>0</v>
      </c>
      <c r="H52" s="86">
        <f t="shared" si="72"/>
        <v>0</v>
      </c>
      <c r="I52" s="86">
        <f t="shared" si="73"/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294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74" t="s">
        <v>64</v>
      </c>
      <c r="AI52" s="75"/>
    </row>
    <row r="53" spans="1:35" s="170" customFormat="1" ht="21.75" customHeight="1" x14ac:dyDescent="0.3">
      <c r="A53" s="168"/>
      <c r="B53" s="57" t="s">
        <v>65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  <c r="AH53" s="60"/>
      <c r="AI53" s="169"/>
    </row>
    <row r="54" spans="1:35" s="173" customFormat="1" ht="27" customHeight="1" x14ac:dyDescent="0.3">
      <c r="A54" s="62" t="s">
        <v>66</v>
      </c>
      <c r="B54" s="63" t="s">
        <v>67</v>
      </c>
      <c r="C54" s="64" t="s">
        <v>28</v>
      </c>
      <c r="D54" s="65">
        <f>D55</f>
        <v>27167.594999999998</v>
      </c>
      <c r="E54" s="65">
        <f>E55</f>
        <v>7942.5129999999999</v>
      </c>
      <c r="F54" s="65">
        <f t="shared" ref="F54:G54" si="78">F55</f>
        <v>7332.835</v>
      </c>
      <c r="G54" s="65">
        <f t="shared" si="78"/>
        <v>7332.835</v>
      </c>
      <c r="H54" s="65">
        <f t="shared" ref="H54:H61" si="79">IFERROR(G54/D54*100,0)</f>
        <v>26.991108340653636</v>
      </c>
      <c r="I54" s="65">
        <f t="shared" ref="I54:I61" si="80">IFERROR(G54/E54*100,0)</f>
        <v>92.323865255241017</v>
      </c>
      <c r="J54" s="120">
        <f t="shared" ref="J54:AG54" si="81">SUM(J55:J55)</f>
        <v>4021.8620000000001</v>
      </c>
      <c r="K54" s="120">
        <f t="shared" si="81"/>
        <v>1653.05</v>
      </c>
      <c r="L54" s="120">
        <f t="shared" si="81"/>
        <v>2341.7439999999997</v>
      </c>
      <c r="M54" s="120">
        <f t="shared" si="81"/>
        <v>2275.7719999999999</v>
      </c>
      <c r="N54" s="120">
        <f t="shared" si="81"/>
        <v>1578.9070000000002</v>
      </c>
      <c r="O54" s="120">
        <f t="shared" si="81"/>
        <v>1799.63</v>
      </c>
      <c r="P54" s="120">
        <f t="shared" si="81"/>
        <v>3345.3140000000003</v>
      </c>
      <c r="Q54" s="120">
        <f t="shared" si="81"/>
        <v>1604.3829999999998</v>
      </c>
      <c r="R54" s="120">
        <f t="shared" si="81"/>
        <v>2283.3710000000001</v>
      </c>
      <c r="S54" s="120">
        <f t="shared" si="81"/>
        <v>0</v>
      </c>
      <c r="T54" s="120">
        <f t="shared" si="81"/>
        <v>1445.8320000000001</v>
      </c>
      <c r="U54" s="120">
        <f t="shared" si="81"/>
        <v>0</v>
      </c>
      <c r="V54" s="120">
        <f t="shared" si="81"/>
        <v>2871.078</v>
      </c>
      <c r="W54" s="120">
        <f t="shared" si="81"/>
        <v>0</v>
      </c>
      <c r="X54" s="120">
        <f t="shared" si="81"/>
        <v>2130.2159999999999</v>
      </c>
      <c r="Y54" s="120">
        <f t="shared" si="81"/>
        <v>0</v>
      </c>
      <c r="Z54" s="120">
        <f t="shared" si="81"/>
        <v>1578.9070000000002</v>
      </c>
      <c r="AA54" s="120">
        <f t="shared" si="81"/>
        <v>0</v>
      </c>
      <c r="AB54" s="120">
        <f t="shared" si="81"/>
        <v>1823.9070000000002</v>
      </c>
      <c r="AC54" s="120">
        <f t="shared" si="81"/>
        <v>0</v>
      </c>
      <c r="AD54" s="120">
        <f t="shared" si="81"/>
        <v>1823.9070000000002</v>
      </c>
      <c r="AE54" s="120">
        <f t="shared" si="81"/>
        <v>0</v>
      </c>
      <c r="AF54" s="120">
        <f t="shared" si="81"/>
        <v>1922.5500000000002</v>
      </c>
      <c r="AG54" s="120">
        <f t="shared" si="81"/>
        <v>0</v>
      </c>
      <c r="AH54" s="171"/>
      <c r="AI54" s="172"/>
    </row>
    <row r="55" spans="1:35" s="175" customFormat="1" ht="54" customHeight="1" x14ac:dyDescent="0.3">
      <c r="A55" s="69"/>
      <c r="B55" s="70"/>
      <c r="C55" s="71" t="s">
        <v>29</v>
      </c>
      <c r="D55" s="72">
        <f>SUM(J55,L55,N55,P55,R55,T55,V55,X55,Z55,AB55,AD55,AF55)</f>
        <v>27167.594999999998</v>
      </c>
      <c r="E55" s="72">
        <f>J55+L55+N55</f>
        <v>7942.5129999999999</v>
      </c>
      <c r="F55" s="72">
        <f>G55</f>
        <v>7332.835</v>
      </c>
      <c r="G55" s="72">
        <f>SUM(K55,M55,O55,Q55,S55,U55,W55,Y55,AA55,AC55,AE55,AG55)</f>
        <v>7332.835</v>
      </c>
      <c r="H55" s="72">
        <f t="shared" si="79"/>
        <v>26.991108340653636</v>
      </c>
      <c r="I55" s="72">
        <f t="shared" si="80"/>
        <v>92.323865255241017</v>
      </c>
      <c r="J55" s="73">
        <f>J57+J59+J61</f>
        <v>4021.8620000000001</v>
      </c>
      <c r="K55" s="73">
        <f t="shared" ref="K55:AG55" si="82">K57+K59+K61</f>
        <v>1653.05</v>
      </c>
      <c r="L55" s="73">
        <f t="shared" si="82"/>
        <v>2341.7439999999997</v>
      </c>
      <c r="M55" s="73">
        <f t="shared" si="82"/>
        <v>2275.7719999999999</v>
      </c>
      <c r="N55" s="73">
        <f t="shared" si="82"/>
        <v>1578.9070000000002</v>
      </c>
      <c r="O55" s="73">
        <f t="shared" si="82"/>
        <v>1799.63</v>
      </c>
      <c r="P55" s="73">
        <f t="shared" si="82"/>
        <v>3345.3140000000003</v>
      </c>
      <c r="Q55" s="73">
        <f t="shared" si="82"/>
        <v>1604.3829999999998</v>
      </c>
      <c r="R55" s="73">
        <f t="shared" si="82"/>
        <v>2283.3710000000001</v>
      </c>
      <c r="S55" s="73">
        <f t="shared" si="82"/>
        <v>0</v>
      </c>
      <c r="T55" s="73">
        <f t="shared" si="82"/>
        <v>1445.8320000000001</v>
      </c>
      <c r="U55" s="73">
        <f t="shared" si="82"/>
        <v>0</v>
      </c>
      <c r="V55" s="73">
        <f t="shared" si="82"/>
        <v>2871.078</v>
      </c>
      <c r="W55" s="73">
        <f t="shared" si="82"/>
        <v>0</v>
      </c>
      <c r="X55" s="73">
        <f t="shared" si="82"/>
        <v>2130.2159999999999</v>
      </c>
      <c r="Y55" s="73">
        <f t="shared" si="82"/>
        <v>0</v>
      </c>
      <c r="Z55" s="73">
        <f t="shared" si="82"/>
        <v>1578.9070000000002</v>
      </c>
      <c r="AA55" s="73">
        <f t="shared" si="82"/>
        <v>0</v>
      </c>
      <c r="AB55" s="73">
        <f t="shared" si="82"/>
        <v>1823.9070000000002</v>
      </c>
      <c r="AC55" s="73">
        <f t="shared" si="82"/>
        <v>0</v>
      </c>
      <c r="AD55" s="73">
        <f t="shared" si="82"/>
        <v>1823.9070000000002</v>
      </c>
      <c r="AE55" s="73">
        <f t="shared" si="82"/>
        <v>0</v>
      </c>
      <c r="AF55" s="73">
        <f t="shared" si="82"/>
        <v>1922.5500000000002</v>
      </c>
      <c r="AG55" s="73">
        <f t="shared" si="82"/>
        <v>0</v>
      </c>
      <c r="AH55" s="174"/>
      <c r="AI55" s="172"/>
    </row>
    <row r="56" spans="1:35" s="1" customFormat="1" ht="30.75" customHeight="1" x14ac:dyDescent="0.3">
      <c r="A56" s="176"/>
      <c r="B56" s="77" t="s">
        <v>68</v>
      </c>
      <c r="C56" s="177" t="s">
        <v>28</v>
      </c>
      <c r="D56" s="79">
        <f>D57</f>
        <v>5436.5</v>
      </c>
      <c r="E56" s="79">
        <f t="shared" ref="E56:G56" si="83">E57</f>
        <v>2241.3809999999999</v>
      </c>
      <c r="F56" s="79">
        <f t="shared" si="83"/>
        <v>1336.1179999999999</v>
      </c>
      <c r="G56" s="79">
        <f t="shared" si="83"/>
        <v>1336.1179999999999</v>
      </c>
      <c r="H56" s="79">
        <f t="shared" si="79"/>
        <v>24.576804929642233</v>
      </c>
      <c r="I56" s="79">
        <f t="shared" si="80"/>
        <v>59.611373523733803</v>
      </c>
      <c r="J56" s="178">
        <f t="shared" ref="J56:AG56" si="84">SUM(J57:J57)</f>
        <v>791.31200000000001</v>
      </c>
      <c r="K56" s="178">
        <f t="shared" si="84"/>
        <v>293.041</v>
      </c>
      <c r="L56" s="178">
        <f t="shared" si="84"/>
        <v>467.18099999999998</v>
      </c>
      <c r="M56" s="178">
        <f t="shared" si="84"/>
        <v>416.40300000000002</v>
      </c>
      <c r="N56" s="178">
        <f t="shared" si="84"/>
        <v>313.41399999999999</v>
      </c>
      <c r="O56" s="178">
        <f t="shared" si="84"/>
        <v>306.27699999999999</v>
      </c>
      <c r="P56" s="178">
        <f t="shared" si="84"/>
        <v>669.47400000000005</v>
      </c>
      <c r="Q56" s="178">
        <f t="shared" si="84"/>
        <v>320.39699999999999</v>
      </c>
      <c r="R56" s="178">
        <f t="shared" si="84"/>
        <v>455.84399999999999</v>
      </c>
      <c r="S56" s="178">
        <f t="shared" si="84"/>
        <v>0</v>
      </c>
      <c r="T56" s="178">
        <f t="shared" si="84"/>
        <v>313.41399999999999</v>
      </c>
      <c r="U56" s="178">
        <f t="shared" si="84"/>
        <v>0</v>
      </c>
      <c r="V56" s="178">
        <f t="shared" si="84"/>
        <v>567.45399999999995</v>
      </c>
      <c r="W56" s="178">
        <f t="shared" si="84"/>
        <v>0</v>
      </c>
      <c r="X56" s="178">
        <f t="shared" si="84"/>
        <v>425.03399999999999</v>
      </c>
      <c r="Y56" s="178">
        <f t="shared" si="84"/>
        <v>0</v>
      </c>
      <c r="Z56" s="178">
        <f t="shared" si="84"/>
        <v>313.41399999999999</v>
      </c>
      <c r="AA56" s="178">
        <f t="shared" si="84"/>
        <v>0</v>
      </c>
      <c r="AB56" s="178">
        <f t="shared" si="84"/>
        <v>363.41399999999999</v>
      </c>
      <c r="AC56" s="178">
        <f t="shared" si="84"/>
        <v>0</v>
      </c>
      <c r="AD56" s="178">
        <f t="shared" si="84"/>
        <v>363.41399999999999</v>
      </c>
      <c r="AE56" s="178">
        <f t="shared" si="84"/>
        <v>0</v>
      </c>
      <c r="AF56" s="178">
        <f t="shared" si="84"/>
        <v>393.13099999999997</v>
      </c>
      <c r="AG56" s="178">
        <f t="shared" si="84"/>
        <v>0</v>
      </c>
      <c r="AH56" s="74" t="s">
        <v>69</v>
      </c>
    </row>
    <row r="57" spans="1:35" s="1" customFormat="1" ht="27" customHeight="1" x14ac:dyDescent="0.3">
      <c r="A57" s="179"/>
      <c r="B57" s="180"/>
      <c r="C57" s="181" t="s">
        <v>29</v>
      </c>
      <c r="D57" s="85">
        <f>SUM(J57,L57,N57,P57,R57,T57,V57,X57,Z57,AB57,AD57,AF57)</f>
        <v>5436.5</v>
      </c>
      <c r="E57" s="85">
        <f>J57+L57+N57+P57</f>
        <v>2241.3809999999999</v>
      </c>
      <c r="F57" s="85">
        <f>G57</f>
        <v>1336.1179999999999</v>
      </c>
      <c r="G57" s="85">
        <f>SUM(K57,M57,O57,Q57,S57,U57,W57,Y57,AA57,AC57,AE57,AG57)</f>
        <v>1336.1179999999999</v>
      </c>
      <c r="H57" s="85">
        <f t="shared" si="79"/>
        <v>24.576804929642233</v>
      </c>
      <c r="I57" s="85">
        <f t="shared" si="80"/>
        <v>59.611373523733803</v>
      </c>
      <c r="J57" s="87">
        <v>791.31200000000001</v>
      </c>
      <c r="K57" s="87">
        <v>293.041</v>
      </c>
      <c r="L57" s="87">
        <v>467.18099999999998</v>
      </c>
      <c r="M57" s="87">
        <v>416.40300000000002</v>
      </c>
      <c r="N57" s="87">
        <v>313.41399999999999</v>
      </c>
      <c r="O57" s="87">
        <v>306.27699999999999</v>
      </c>
      <c r="P57" s="87">
        <v>669.47400000000005</v>
      </c>
      <c r="Q57" s="87">
        <v>320.39699999999999</v>
      </c>
      <c r="R57" s="87">
        <v>455.84399999999999</v>
      </c>
      <c r="S57" s="87">
        <v>0</v>
      </c>
      <c r="T57" s="87">
        <v>313.41399999999999</v>
      </c>
      <c r="U57" s="87">
        <v>0</v>
      </c>
      <c r="V57" s="87">
        <v>567.45399999999995</v>
      </c>
      <c r="W57" s="87">
        <v>0</v>
      </c>
      <c r="X57" s="87">
        <v>425.03399999999999</v>
      </c>
      <c r="Y57" s="87">
        <v>0</v>
      </c>
      <c r="Z57" s="87">
        <v>313.41399999999999</v>
      </c>
      <c r="AA57" s="87">
        <v>0</v>
      </c>
      <c r="AB57" s="87">
        <v>363.41399999999999</v>
      </c>
      <c r="AC57" s="87">
        <v>0</v>
      </c>
      <c r="AD57" s="87">
        <v>363.41399999999999</v>
      </c>
      <c r="AE57" s="87">
        <v>0</v>
      </c>
      <c r="AF57" s="87">
        <v>393.13099999999997</v>
      </c>
      <c r="AG57" s="87">
        <v>0</v>
      </c>
      <c r="AH57" s="174"/>
    </row>
    <row r="58" spans="1:35" s="1" customFormat="1" ht="43.2" customHeight="1" x14ac:dyDescent="0.3">
      <c r="A58" s="176"/>
      <c r="B58" s="182" t="s">
        <v>70</v>
      </c>
      <c r="C58" s="177" t="s">
        <v>28</v>
      </c>
      <c r="D58" s="79">
        <f>D59</f>
        <v>3665.8989999999994</v>
      </c>
      <c r="E58" s="79">
        <f>E59</f>
        <v>1514.9939999999999</v>
      </c>
      <c r="F58" s="79">
        <f t="shared" ref="F58:G60" si="85">F59</f>
        <v>957.04499999999996</v>
      </c>
      <c r="G58" s="79">
        <f t="shared" si="85"/>
        <v>957.04499999999996</v>
      </c>
      <c r="H58" s="79">
        <f t="shared" si="79"/>
        <v>26.106693064920776</v>
      </c>
      <c r="I58" s="79">
        <f t="shared" si="80"/>
        <v>63.171537313019066</v>
      </c>
      <c r="J58" s="178">
        <f t="shared" ref="J58:AG60" si="86">SUM(J59:J59)</f>
        <v>533.548</v>
      </c>
      <c r="K58" s="178">
        <v>232.51</v>
      </c>
      <c r="L58" s="178">
        <f t="shared" si="86"/>
        <v>315.01400000000001</v>
      </c>
      <c r="M58" s="178">
        <f t="shared" si="86"/>
        <v>249.572</v>
      </c>
      <c r="N58" s="178">
        <f t="shared" si="86"/>
        <v>215.05500000000001</v>
      </c>
      <c r="O58" s="178">
        <f t="shared" si="86"/>
        <v>214.136</v>
      </c>
      <c r="P58" s="178">
        <f t="shared" si="86"/>
        <v>451.37700000000001</v>
      </c>
      <c r="Q58" s="178">
        <f t="shared" si="86"/>
        <v>260.827</v>
      </c>
      <c r="R58" s="178">
        <f t="shared" si="86"/>
        <v>307.363</v>
      </c>
      <c r="S58" s="178">
        <f t="shared" si="86"/>
        <v>0</v>
      </c>
      <c r="T58" s="178">
        <f t="shared" si="86"/>
        <v>215.05500000000001</v>
      </c>
      <c r="U58" s="178">
        <f t="shared" si="86"/>
        <v>0</v>
      </c>
      <c r="V58" s="178">
        <f t="shared" si="86"/>
        <v>382.60300000000001</v>
      </c>
      <c r="W58" s="178">
        <f t="shared" si="86"/>
        <v>0</v>
      </c>
      <c r="X58" s="178">
        <f t="shared" si="86"/>
        <v>286.59399999999999</v>
      </c>
      <c r="Y58" s="178">
        <f t="shared" si="86"/>
        <v>0</v>
      </c>
      <c r="Z58" s="178">
        <f t="shared" si="86"/>
        <v>215.05500000000001</v>
      </c>
      <c r="AA58" s="178">
        <f t="shared" si="86"/>
        <v>0</v>
      </c>
      <c r="AB58" s="178">
        <f t="shared" si="86"/>
        <v>245.05500000000001</v>
      </c>
      <c r="AC58" s="178">
        <f t="shared" si="86"/>
        <v>0</v>
      </c>
      <c r="AD58" s="178">
        <f t="shared" si="86"/>
        <v>245.05500000000001</v>
      </c>
      <c r="AE58" s="178">
        <f t="shared" si="86"/>
        <v>0</v>
      </c>
      <c r="AF58" s="178">
        <f t="shared" si="86"/>
        <v>254.125</v>
      </c>
      <c r="AG58" s="178">
        <f t="shared" si="86"/>
        <v>0</v>
      </c>
      <c r="AH58" s="74" t="s">
        <v>71</v>
      </c>
    </row>
    <row r="59" spans="1:35" s="1" customFormat="1" ht="36" customHeight="1" x14ac:dyDescent="0.3">
      <c r="A59" s="179"/>
      <c r="B59" s="182"/>
      <c r="C59" s="181" t="s">
        <v>29</v>
      </c>
      <c r="D59" s="85">
        <f>SUM(J59,L59,N59,P59,R59,T59,V59,X59,Z59,AB59,AD59,AF59)</f>
        <v>3665.8989999999994</v>
      </c>
      <c r="E59" s="85">
        <f>J59+L59+N59+P59</f>
        <v>1514.9939999999999</v>
      </c>
      <c r="F59" s="85">
        <f>G59</f>
        <v>957.04499999999996</v>
      </c>
      <c r="G59" s="85">
        <f>SUM(K59,M59,O59,Q59,S59,U59,W59,Y59,AA59,AC59,AE59,AG59)</f>
        <v>957.04499999999996</v>
      </c>
      <c r="H59" s="85">
        <f t="shared" si="79"/>
        <v>26.106693064920776</v>
      </c>
      <c r="I59" s="85">
        <f t="shared" si="80"/>
        <v>63.171537313019066</v>
      </c>
      <c r="J59" s="87">
        <v>533.548</v>
      </c>
      <c r="K59" s="87">
        <v>232.51</v>
      </c>
      <c r="L59" s="87">
        <v>315.01400000000001</v>
      </c>
      <c r="M59" s="87">
        <v>249.572</v>
      </c>
      <c r="N59" s="87">
        <v>215.05500000000001</v>
      </c>
      <c r="O59" s="87">
        <v>214.136</v>
      </c>
      <c r="P59" s="87">
        <v>451.37700000000001</v>
      </c>
      <c r="Q59" s="87">
        <v>260.827</v>
      </c>
      <c r="R59" s="87">
        <v>307.363</v>
      </c>
      <c r="S59" s="87">
        <v>0</v>
      </c>
      <c r="T59" s="87">
        <v>215.05500000000001</v>
      </c>
      <c r="U59" s="87">
        <v>0</v>
      </c>
      <c r="V59" s="87">
        <v>382.60300000000001</v>
      </c>
      <c r="W59" s="87">
        <v>0</v>
      </c>
      <c r="X59" s="87">
        <v>286.59399999999999</v>
      </c>
      <c r="Y59" s="87">
        <v>0</v>
      </c>
      <c r="Z59" s="87">
        <v>215.05500000000001</v>
      </c>
      <c r="AA59" s="87">
        <v>0</v>
      </c>
      <c r="AB59" s="87">
        <v>245.05500000000001</v>
      </c>
      <c r="AC59" s="87">
        <v>0</v>
      </c>
      <c r="AD59" s="87">
        <v>245.05500000000001</v>
      </c>
      <c r="AE59" s="87">
        <v>0</v>
      </c>
      <c r="AF59" s="87">
        <v>254.125</v>
      </c>
      <c r="AG59" s="87">
        <v>0</v>
      </c>
      <c r="AH59" s="174"/>
    </row>
    <row r="60" spans="1:35" s="1" customFormat="1" ht="42" customHeight="1" x14ac:dyDescent="0.3">
      <c r="A60" s="176"/>
      <c r="B60" s="182" t="s">
        <v>72</v>
      </c>
      <c r="C60" s="177" t="s">
        <v>28</v>
      </c>
      <c r="D60" s="79">
        <f>D61</f>
        <v>18065.196000000004</v>
      </c>
      <c r="E60" s="79">
        <f>E61</f>
        <v>7531.4519999999993</v>
      </c>
      <c r="F60" s="79">
        <f t="shared" si="85"/>
        <v>5039.6720000000005</v>
      </c>
      <c r="G60" s="79">
        <f>G61</f>
        <v>5039.6720000000005</v>
      </c>
      <c r="H60" s="79">
        <f t="shared" si="79"/>
        <v>27.897134357136228</v>
      </c>
      <c r="I60" s="79">
        <f t="shared" si="80"/>
        <v>66.91501187287659</v>
      </c>
      <c r="J60" s="178">
        <f t="shared" si="86"/>
        <v>2697.002</v>
      </c>
      <c r="K60" s="178">
        <f t="shared" si="86"/>
        <v>1127.499</v>
      </c>
      <c r="L60" s="178">
        <f t="shared" si="86"/>
        <v>1559.549</v>
      </c>
      <c r="M60" s="178">
        <f t="shared" si="86"/>
        <v>1609.797</v>
      </c>
      <c r="N60" s="178">
        <f t="shared" si="86"/>
        <v>1050.4380000000001</v>
      </c>
      <c r="O60" s="178">
        <v>1279.2170000000001</v>
      </c>
      <c r="P60" s="178">
        <f t="shared" si="86"/>
        <v>2224.4630000000002</v>
      </c>
      <c r="Q60" s="178">
        <f t="shared" si="86"/>
        <v>1023.159</v>
      </c>
      <c r="R60" s="178">
        <f t="shared" si="86"/>
        <v>1520.164</v>
      </c>
      <c r="S60" s="178">
        <f t="shared" si="86"/>
        <v>0</v>
      </c>
      <c r="T60" s="178">
        <f t="shared" si="86"/>
        <v>917.36300000000006</v>
      </c>
      <c r="U60" s="178">
        <f t="shared" si="86"/>
        <v>0</v>
      </c>
      <c r="V60" s="178">
        <f t="shared" si="86"/>
        <v>1921.021</v>
      </c>
      <c r="W60" s="178">
        <f t="shared" si="86"/>
        <v>0</v>
      </c>
      <c r="X60" s="178">
        <f t="shared" si="86"/>
        <v>1418.588</v>
      </c>
      <c r="Y60" s="178">
        <f t="shared" si="86"/>
        <v>0</v>
      </c>
      <c r="Z60" s="178">
        <f t="shared" si="86"/>
        <v>1050.4380000000001</v>
      </c>
      <c r="AA60" s="178">
        <f t="shared" si="86"/>
        <v>0</v>
      </c>
      <c r="AB60" s="178">
        <f t="shared" si="86"/>
        <v>1215.4380000000001</v>
      </c>
      <c r="AC60" s="178">
        <f t="shared" si="86"/>
        <v>0</v>
      </c>
      <c r="AD60" s="178">
        <f t="shared" si="86"/>
        <v>1215.4380000000001</v>
      </c>
      <c r="AE60" s="178">
        <f t="shared" si="86"/>
        <v>0</v>
      </c>
      <c r="AF60" s="178">
        <f t="shared" si="86"/>
        <v>1275.2940000000001</v>
      </c>
      <c r="AG60" s="178">
        <f t="shared" si="86"/>
        <v>0</v>
      </c>
      <c r="AH60" s="74" t="s">
        <v>73</v>
      </c>
    </row>
    <row r="61" spans="1:35" s="1" customFormat="1" ht="28.2" customHeight="1" x14ac:dyDescent="0.3">
      <c r="A61" s="179"/>
      <c r="B61" s="182"/>
      <c r="C61" s="181" t="s">
        <v>29</v>
      </c>
      <c r="D61" s="85">
        <f>SUM(J61,L61,N61,P61,R61,T61,V61,X61,Z61,AB61,AD61,AF61)</f>
        <v>18065.196000000004</v>
      </c>
      <c r="E61" s="85">
        <f>J61+L61+N61+P61</f>
        <v>7531.4519999999993</v>
      </c>
      <c r="F61" s="85">
        <f>G61</f>
        <v>5039.6720000000005</v>
      </c>
      <c r="G61" s="85">
        <f>SUM(K61,M61,O61,Q61,S61,U61,W61,Y61,AA61,AC61,AE61,AG61)</f>
        <v>5039.6720000000005</v>
      </c>
      <c r="H61" s="85">
        <f t="shared" si="79"/>
        <v>27.897134357136228</v>
      </c>
      <c r="I61" s="85">
        <f t="shared" si="80"/>
        <v>66.91501187287659</v>
      </c>
      <c r="J61" s="87">
        <v>2697.002</v>
      </c>
      <c r="K61" s="87">
        <v>1127.499</v>
      </c>
      <c r="L61" s="87">
        <v>1559.549</v>
      </c>
      <c r="M61" s="87">
        <v>1609.797</v>
      </c>
      <c r="N61" s="87">
        <v>1050.4380000000001</v>
      </c>
      <c r="O61" s="87">
        <v>1279.2170000000001</v>
      </c>
      <c r="P61" s="87">
        <v>2224.4630000000002</v>
      </c>
      <c r="Q61" s="87">
        <v>1023.159</v>
      </c>
      <c r="R61" s="87">
        <v>1520.164</v>
      </c>
      <c r="S61" s="87">
        <v>0</v>
      </c>
      <c r="T61" s="87">
        <v>917.36300000000006</v>
      </c>
      <c r="U61" s="87">
        <v>0</v>
      </c>
      <c r="V61" s="87">
        <v>1921.021</v>
      </c>
      <c r="W61" s="87">
        <v>0</v>
      </c>
      <c r="X61" s="87">
        <v>1418.588</v>
      </c>
      <c r="Y61" s="87">
        <v>0</v>
      </c>
      <c r="Z61" s="87">
        <v>1050.4380000000001</v>
      </c>
      <c r="AA61" s="87">
        <v>0</v>
      </c>
      <c r="AB61" s="87">
        <v>1215.4380000000001</v>
      </c>
      <c r="AC61" s="87">
        <v>0</v>
      </c>
      <c r="AD61" s="87">
        <v>1215.4380000000001</v>
      </c>
      <c r="AE61" s="87">
        <v>0</v>
      </c>
      <c r="AF61" s="87">
        <v>1275.2940000000001</v>
      </c>
      <c r="AG61" s="87">
        <v>0</v>
      </c>
      <c r="AH61" s="52"/>
    </row>
    <row r="62" spans="1:35" x14ac:dyDescent="0.3">
      <c r="L62" s="185"/>
    </row>
  </sheetData>
  <mergeCells count="69"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  <mergeCell ref="A44:A46"/>
    <mergeCell ref="B44:B46"/>
    <mergeCell ref="A47:A48"/>
    <mergeCell ref="B47:B48"/>
    <mergeCell ref="A49:A50"/>
    <mergeCell ref="B49:B50"/>
    <mergeCell ref="A36:A37"/>
    <mergeCell ref="B36:B37"/>
    <mergeCell ref="B38:B39"/>
    <mergeCell ref="B40:B41"/>
    <mergeCell ref="A42:A43"/>
    <mergeCell ref="B42:B43"/>
    <mergeCell ref="B28:AG28"/>
    <mergeCell ref="A29:A31"/>
    <mergeCell ref="B29:B31"/>
    <mergeCell ref="A32:A33"/>
    <mergeCell ref="B32:B33"/>
    <mergeCell ref="A34:A35"/>
    <mergeCell ref="B34:B35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2025-05-22T07:13:16Z</dcterms:modified>
</cp:coreProperties>
</file>