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\Desktop\БЮДЖЕТ 2020\ПРОГРАММА РАЗВИТИЕ ОБРАЗОВАНИЯ 2020\Сетевые графики\"/>
    </mc:Choice>
  </mc:AlternateContent>
  <bookViews>
    <workbookView xWindow="-105" yWindow="-75" windowWidth="22140" windowHeight="12840"/>
  </bookViews>
  <sheets>
    <sheet name="2020 год " sheetId="17" r:id="rId1"/>
    <sheet name="ВКС" sheetId="18" r:id="rId2"/>
  </sheets>
  <definedNames>
    <definedName name="_xlnm.Print_Titles" localSheetId="0">'2020 год '!$3:$4</definedName>
    <definedName name="_xlnm.Print_Area" localSheetId="0">'2020 год '!$A$1:$AF$309</definedName>
  </definedNames>
  <calcPr calcId="152511"/>
</workbook>
</file>

<file path=xl/calcChain.xml><?xml version="1.0" encoding="utf-8"?>
<calcChain xmlns="http://schemas.openxmlformats.org/spreadsheetml/2006/main">
  <c r="AD290" i="17" l="1"/>
  <c r="X291" i="17"/>
  <c r="X290" i="17"/>
  <c r="X289" i="17"/>
  <c r="C289" i="17"/>
  <c r="C291" i="17"/>
  <c r="C290" i="17"/>
  <c r="H305" i="17"/>
  <c r="B305" i="17"/>
  <c r="B300" i="17"/>
  <c r="AE252" i="17"/>
  <c r="AD252" i="17"/>
  <c r="AC252" i="17"/>
  <c r="AB252" i="17"/>
  <c r="AA252" i="17"/>
  <c r="Z252" i="17"/>
  <c r="Y252" i="17"/>
  <c r="X252" i="17"/>
  <c r="W252" i="17"/>
  <c r="V252" i="17"/>
  <c r="U252" i="17"/>
  <c r="T252" i="17"/>
  <c r="S252" i="17"/>
  <c r="R252" i="17"/>
  <c r="Q252" i="17"/>
  <c r="P252" i="17"/>
  <c r="O252" i="17"/>
  <c r="N252" i="17"/>
  <c r="M252" i="17"/>
  <c r="L252" i="17"/>
  <c r="K252" i="17"/>
  <c r="J252" i="17"/>
  <c r="I252" i="17"/>
  <c r="H252" i="17"/>
  <c r="AE256" i="17"/>
  <c r="AD256" i="17"/>
  <c r="AC256" i="17"/>
  <c r="AB256" i="17"/>
  <c r="AA256" i="17"/>
  <c r="Z256" i="17"/>
  <c r="Y256" i="17"/>
  <c r="X256" i="17"/>
  <c r="W256" i="17"/>
  <c r="V256" i="17"/>
  <c r="U256" i="17"/>
  <c r="T256" i="17"/>
  <c r="S256" i="17"/>
  <c r="R256" i="17"/>
  <c r="Q256" i="17"/>
  <c r="P256" i="17"/>
  <c r="O256" i="17"/>
  <c r="N256" i="17"/>
  <c r="M256" i="17"/>
  <c r="L256" i="17"/>
  <c r="K256" i="17"/>
  <c r="J256" i="17"/>
  <c r="I256" i="17"/>
  <c r="H256" i="17"/>
  <c r="B256" i="17" s="1"/>
  <c r="E256" i="17"/>
  <c r="D256" i="17"/>
  <c r="C256" i="17"/>
  <c r="AE254" i="17"/>
  <c r="AD254" i="17"/>
  <c r="AC254" i="17"/>
  <c r="AB254" i="17"/>
  <c r="AA254" i="17"/>
  <c r="Z254" i="17"/>
  <c r="Y254" i="17"/>
  <c r="X254" i="17"/>
  <c r="W254" i="17"/>
  <c r="V254" i="17"/>
  <c r="U254" i="17"/>
  <c r="T254" i="17"/>
  <c r="S254" i="17"/>
  <c r="R254" i="17"/>
  <c r="Q254" i="17"/>
  <c r="P254" i="17"/>
  <c r="O254" i="17"/>
  <c r="N254" i="17"/>
  <c r="M254" i="17"/>
  <c r="L254" i="17"/>
  <c r="K254" i="17"/>
  <c r="J254" i="17"/>
  <c r="I254" i="17"/>
  <c r="H254" i="17"/>
  <c r="B254" i="17" s="1"/>
  <c r="E254" i="17"/>
  <c r="D254" i="17"/>
  <c r="C254" i="17"/>
  <c r="B255" i="17"/>
  <c r="B253" i="17"/>
  <c r="C260" i="17"/>
  <c r="C268" i="17"/>
  <c r="E268" i="17"/>
  <c r="B268" i="17"/>
  <c r="E266" i="17"/>
  <c r="G266" i="17" s="1"/>
  <c r="B266" i="17"/>
  <c r="E265" i="17"/>
  <c r="G265" i="17" s="1"/>
  <c r="B265" i="17"/>
  <c r="B264" i="17" s="1"/>
  <c r="AD264" i="17"/>
  <c r="AC264" i="17"/>
  <c r="AB264" i="17"/>
  <c r="AA264" i="17"/>
  <c r="Z264" i="17"/>
  <c r="Y264" i="17"/>
  <c r="X264" i="17"/>
  <c r="W264" i="17"/>
  <c r="V264" i="17"/>
  <c r="U264" i="17"/>
  <c r="T264" i="17"/>
  <c r="S264" i="17"/>
  <c r="R264" i="17"/>
  <c r="Q264" i="17"/>
  <c r="P264" i="17"/>
  <c r="O264" i="17"/>
  <c r="N264" i="17"/>
  <c r="M264" i="17"/>
  <c r="L264" i="17"/>
  <c r="K264" i="17"/>
  <c r="J264" i="17"/>
  <c r="I264" i="17"/>
  <c r="H264" i="17"/>
  <c r="E264" i="17"/>
  <c r="F264" i="17" s="1"/>
  <c r="D264" i="17"/>
  <c r="C264" i="17"/>
  <c r="B291" i="17"/>
  <c r="C248" i="17"/>
  <c r="C247" i="17"/>
  <c r="C246" i="17"/>
  <c r="E248" i="17"/>
  <c r="G248" i="17" s="1"/>
  <c r="B248" i="17"/>
  <c r="C229" i="17"/>
  <c r="C223" i="17"/>
  <c r="C217" i="17"/>
  <c r="D180" i="17"/>
  <c r="C186" i="17"/>
  <c r="E174" i="17"/>
  <c r="C174" i="17"/>
  <c r="C168" i="17"/>
  <c r="C150" i="17"/>
  <c r="G264" i="17" l="1"/>
  <c r="G268" i="17"/>
  <c r="F265" i="17"/>
  <c r="F266" i="17"/>
  <c r="F268" i="17"/>
  <c r="F248" i="17"/>
  <c r="E116" i="17"/>
  <c r="C116" i="17"/>
  <c r="C104" i="17"/>
  <c r="AE72" i="17"/>
  <c r="C92" i="17"/>
  <c r="C86" i="17"/>
  <c r="C85" i="17"/>
  <c r="C84" i="17"/>
  <c r="C70" i="17"/>
  <c r="C79" i="17"/>
  <c r="C78" i="17"/>
  <c r="C77" i="17"/>
  <c r="H71" i="17"/>
  <c r="C53" i="17"/>
  <c r="C52" i="17"/>
  <c r="C41" i="17"/>
  <c r="C31" i="17"/>
  <c r="C23" i="17"/>
  <c r="C17" i="17"/>
  <c r="H13" i="18" l="1"/>
  <c r="F13" i="18"/>
  <c r="E13" i="18"/>
  <c r="D13" i="18"/>
  <c r="D21" i="18"/>
  <c r="D18" i="18"/>
  <c r="J12" i="18"/>
  <c r="I12" i="18"/>
  <c r="J11" i="18"/>
  <c r="I11" i="18"/>
  <c r="J9" i="18"/>
  <c r="I9" i="18"/>
  <c r="G9" i="18"/>
  <c r="J8" i="18"/>
  <c r="I8" i="18"/>
  <c r="G8" i="18"/>
  <c r="J7" i="18"/>
  <c r="I7" i="18"/>
  <c r="G7" i="18"/>
  <c r="J5" i="18"/>
  <c r="I5" i="18"/>
  <c r="G5" i="18"/>
  <c r="J4" i="18"/>
  <c r="I4" i="18"/>
  <c r="G4" i="18"/>
  <c r="G13" i="18" l="1"/>
  <c r="J13" i="18"/>
  <c r="I13" i="18"/>
  <c r="C198" i="17" l="1"/>
  <c r="C156" i="17"/>
  <c r="C91" i="17" l="1"/>
  <c r="C40" i="17" l="1"/>
  <c r="E262" i="17" l="1"/>
  <c r="G262" i="17" s="1"/>
  <c r="B262" i="17"/>
  <c r="F262" i="17" s="1"/>
  <c r="E291" i="17" l="1"/>
  <c r="G291" i="17" s="1"/>
  <c r="F291" i="17" l="1"/>
  <c r="AE98" i="17"/>
  <c r="AD98" i="17"/>
  <c r="AC98" i="17"/>
  <c r="AB98" i="17"/>
  <c r="AA98" i="17"/>
  <c r="Z98" i="17"/>
  <c r="Y98" i="17"/>
  <c r="X98" i="17"/>
  <c r="W98" i="17"/>
  <c r="V98" i="17"/>
  <c r="U98" i="17"/>
  <c r="T98" i="17"/>
  <c r="S98" i="17"/>
  <c r="R98" i="17"/>
  <c r="Q98" i="17"/>
  <c r="P98" i="17"/>
  <c r="O98" i="17"/>
  <c r="N98" i="17"/>
  <c r="M98" i="17"/>
  <c r="L98" i="17"/>
  <c r="K98" i="17"/>
  <c r="J98" i="17"/>
  <c r="I98" i="17"/>
  <c r="H98" i="17"/>
  <c r="C98" i="17"/>
  <c r="E304" i="17"/>
  <c r="G304" i="17" s="1"/>
  <c r="D304" i="17"/>
  <c r="C304" i="17"/>
  <c r="AE304" i="17"/>
  <c r="AD304" i="17"/>
  <c r="AC304" i="17"/>
  <c r="AB304" i="17"/>
  <c r="AA304" i="17"/>
  <c r="Z304" i="17"/>
  <c r="Y304" i="17"/>
  <c r="W304" i="17"/>
  <c r="Q304" i="17"/>
  <c r="K304" i="17"/>
  <c r="I304" i="17"/>
  <c r="H304" i="17"/>
  <c r="E286" i="17"/>
  <c r="D286" i="17"/>
  <c r="C286" i="17"/>
  <c r="E285" i="17"/>
  <c r="D285" i="17"/>
  <c r="C285" i="17"/>
  <c r="D284" i="17"/>
  <c r="C284" i="17"/>
  <c r="D283" i="17"/>
  <c r="C283" i="17"/>
  <c r="H286" i="17"/>
  <c r="H285" i="17"/>
  <c r="H284" i="17"/>
  <c r="H283" i="17"/>
  <c r="E299" i="17"/>
  <c r="G299" i="17" s="1"/>
  <c r="D299" i="17"/>
  <c r="C299" i="17"/>
  <c r="AE299" i="17"/>
  <c r="AD299" i="17"/>
  <c r="AC299" i="17"/>
  <c r="AB299" i="17"/>
  <c r="AA299" i="17"/>
  <c r="Z299" i="17"/>
  <c r="Y299" i="17"/>
  <c r="X299" i="17"/>
  <c r="X304" i="17" s="1"/>
  <c r="W299" i="17"/>
  <c r="V299" i="17"/>
  <c r="V304" i="17" s="1"/>
  <c r="U299" i="17"/>
  <c r="U304" i="17" s="1"/>
  <c r="T299" i="17"/>
  <c r="T304" i="17" s="1"/>
  <c r="S299" i="17"/>
  <c r="S304" i="17" s="1"/>
  <c r="R299" i="17"/>
  <c r="R304" i="17" s="1"/>
  <c r="Q299" i="17"/>
  <c r="P299" i="17"/>
  <c r="P304" i="17" s="1"/>
  <c r="O299" i="17"/>
  <c r="O304" i="17" s="1"/>
  <c r="N299" i="17"/>
  <c r="N304" i="17" s="1"/>
  <c r="M299" i="17"/>
  <c r="M304" i="17" s="1"/>
  <c r="L299" i="17"/>
  <c r="L304" i="17" s="1"/>
  <c r="K299" i="17"/>
  <c r="J299" i="17"/>
  <c r="J304" i="17" s="1"/>
  <c r="I299" i="17"/>
  <c r="H299" i="17"/>
  <c r="B304" i="17" l="1"/>
  <c r="F304" i="17" s="1"/>
  <c r="D258" i="17"/>
  <c r="C258" i="17"/>
  <c r="D246" i="17"/>
  <c r="H211" i="17"/>
  <c r="C211" i="17"/>
  <c r="I192" i="17"/>
  <c r="E206" i="17"/>
  <c r="D206" i="17"/>
  <c r="C206" i="17"/>
  <c r="B206" i="17"/>
  <c r="F206" i="17" s="1"/>
  <c r="E203" i="17"/>
  <c r="D203" i="17"/>
  <c r="C203" i="17"/>
  <c r="G203" i="17" s="1"/>
  <c r="B203" i="17"/>
  <c r="F203" i="17" s="1"/>
  <c r="AE206" i="17"/>
  <c r="AD206" i="17"/>
  <c r="AC206" i="17"/>
  <c r="AB206" i="17"/>
  <c r="AA206" i="17"/>
  <c r="Z206" i="17"/>
  <c r="Y206" i="17"/>
  <c r="X206" i="17"/>
  <c r="W206" i="17"/>
  <c r="V206" i="17"/>
  <c r="U206" i="17"/>
  <c r="T206" i="17"/>
  <c r="S206" i="17"/>
  <c r="R206" i="17"/>
  <c r="Q206" i="17"/>
  <c r="P206" i="17"/>
  <c r="O206" i="17"/>
  <c r="N206" i="17"/>
  <c r="M206" i="17"/>
  <c r="L206" i="17"/>
  <c r="K206" i="17"/>
  <c r="J206" i="17"/>
  <c r="I206" i="17"/>
  <c r="H206" i="17"/>
  <c r="AE192" i="17"/>
  <c r="AE203" i="17"/>
  <c r="AD203" i="17"/>
  <c r="AC203" i="17"/>
  <c r="AB203" i="17"/>
  <c r="AA203" i="17"/>
  <c r="Z203" i="17"/>
  <c r="Y203" i="17"/>
  <c r="X203" i="17"/>
  <c r="W203" i="17"/>
  <c r="V203" i="17"/>
  <c r="U203" i="17"/>
  <c r="T203" i="17"/>
  <c r="S203" i="17"/>
  <c r="R203" i="17"/>
  <c r="Q203" i="17"/>
  <c r="P203" i="17"/>
  <c r="O203" i="17"/>
  <c r="N203" i="17"/>
  <c r="M203" i="17"/>
  <c r="L203" i="17"/>
  <c r="K203" i="17"/>
  <c r="J203" i="17"/>
  <c r="I203" i="17"/>
  <c r="H203" i="17"/>
  <c r="D192" i="17"/>
  <c r="C192" i="17"/>
  <c r="AE35" i="17"/>
  <c r="AD35" i="17"/>
  <c r="AE34" i="17"/>
  <c r="AD34" i="17"/>
  <c r="D98" i="17"/>
  <c r="B53" i="17"/>
  <c r="E34" i="17"/>
  <c r="D35" i="17"/>
  <c r="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K35" i="17"/>
  <c r="I35" i="17"/>
  <c r="G40" i="17"/>
  <c r="B40" i="17"/>
  <c r="F40" i="17" s="1"/>
  <c r="G206" i="17" l="1"/>
  <c r="B34" i="17"/>
  <c r="F34" i="17" s="1"/>
  <c r="C34" i="17"/>
  <c r="G34" i="17" s="1"/>
  <c r="C35" i="17"/>
  <c r="C29" i="17"/>
  <c r="G29" i="17" s="1"/>
  <c r="B29" i="17"/>
  <c r="F29" i="17" s="1"/>
  <c r="AD274" i="17" l="1"/>
  <c r="AC274" i="17"/>
  <c r="AB274" i="17"/>
  <c r="AA274" i="17"/>
  <c r="Z274" i="17"/>
  <c r="Y274" i="17"/>
  <c r="X274" i="17"/>
  <c r="W274" i="17"/>
  <c r="V274" i="17"/>
  <c r="U274" i="17"/>
  <c r="T274" i="17"/>
  <c r="S274" i="17"/>
  <c r="R274" i="17"/>
  <c r="Q274" i="17"/>
  <c r="P274" i="17"/>
  <c r="O274" i="17"/>
  <c r="N274" i="17"/>
  <c r="M274" i="17"/>
  <c r="L274" i="17"/>
  <c r="K274" i="17"/>
  <c r="J274" i="17"/>
  <c r="AD273" i="17"/>
  <c r="AC273" i="17"/>
  <c r="AB273" i="17"/>
  <c r="AA273" i="17"/>
  <c r="Z273" i="17"/>
  <c r="Y273" i="17"/>
  <c r="X273" i="17"/>
  <c r="W273" i="17"/>
  <c r="V273" i="17"/>
  <c r="U273" i="17"/>
  <c r="T273" i="17"/>
  <c r="S273" i="17"/>
  <c r="R273" i="17"/>
  <c r="Q273" i="17"/>
  <c r="P273" i="17"/>
  <c r="O273" i="17"/>
  <c r="N273" i="17"/>
  <c r="M273" i="17"/>
  <c r="L273" i="17"/>
  <c r="K273" i="17"/>
  <c r="J273" i="17"/>
  <c r="AD272" i="17"/>
  <c r="AC272" i="17"/>
  <c r="AB272" i="17"/>
  <c r="AA272" i="17"/>
  <c r="Z272" i="17"/>
  <c r="Y272" i="17"/>
  <c r="X272" i="17"/>
  <c r="W272" i="17"/>
  <c r="V272" i="17"/>
  <c r="U272" i="17"/>
  <c r="T272" i="17"/>
  <c r="S272" i="17"/>
  <c r="R272" i="17"/>
  <c r="Q272" i="17"/>
  <c r="P272" i="17"/>
  <c r="O272" i="17"/>
  <c r="N272" i="17"/>
  <c r="M272" i="17"/>
  <c r="L272" i="17"/>
  <c r="K272" i="17"/>
  <c r="J272" i="17"/>
  <c r="AD271" i="17"/>
  <c r="AC271" i="17"/>
  <c r="AB271" i="17"/>
  <c r="AA271" i="17"/>
  <c r="Z271" i="17"/>
  <c r="Y271" i="17"/>
  <c r="X271" i="17"/>
  <c r="W271" i="17"/>
  <c r="V271" i="17"/>
  <c r="U271" i="17"/>
  <c r="T271" i="17"/>
  <c r="S271" i="17"/>
  <c r="R271" i="17"/>
  <c r="Q271" i="17"/>
  <c r="P271" i="17"/>
  <c r="O271" i="17"/>
  <c r="N271" i="17"/>
  <c r="M271" i="17"/>
  <c r="L271" i="17"/>
  <c r="K271" i="17"/>
  <c r="J271" i="17"/>
  <c r="H274" i="17"/>
  <c r="H273" i="17"/>
  <c r="H272" i="17"/>
  <c r="H271" i="17"/>
  <c r="AD286" i="17"/>
  <c r="AC286" i="17"/>
  <c r="AB286" i="17"/>
  <c r="AA286" i="17"/>
  <c r="Z286" i="17"/>
  <c r="Y286" i="17"/>
  <c r="X286" i="17"/>
  <c r="W286" i="17"/>
  <c r="V286" i="17"/>
  <c r="U286" i="17"/>
  <c r="T286" i="17"/>
  <c r="S286" i="17"/>
  <c r="R286" i="17"/>
  <c r="Q286" i="17"/>
  <c r="P286" i="17"/>
  <c r="O286" i="17"/>
  <c r="N286" i="17"/>
  <c r="M286" i="17"/>
  <c r="L286" i="17"/>
  <c r="K286" i="17"/>
  <c r="J286" i="17"/>
  <c r="AD285" i="17"/>
  <c r="AC285" i="17"/>
  <c r="AB285" i="17"/>
  <c r="AA285" i="17"/>
  <c r="Z285" i="17"/>
  <c r="Y285" i="17"/>
  <c r="X285" i="17"/>
  <c r="W285" i="17"/>
  <c r="V285" i="17"/>
  <c r="U285" i="17"/>
  <c r="T285" i="17"/>
  <c r="S285" i="17"/>
  <c r="R285" i="17"/>
  <c r="Q285" i="17"/>
  <c r="P285" i="17"/>
  <c r="O285" i="17"/>
  <c r="N285" i="17"/>
  <c r="M285" i="17"/>
  <c r="L285" i="17"/>
  <c r="K285" i="17"/>
  <c r="J285" i="17"/>
  <c r="AD284" i="17"/>
  <c r="AC284" i="17"/>
  <c r="AB284" i="17"/>
  <c r="AA284" i="17"/>
  <c r="Z284" i="17"/>
  <c r="Y284" i="17"/>
  <c r="X284" i="17"/>
  <c r="W284" i="17"/>
  <c r="V284" i="17"/>
  <c r="U284" i="17"/>
  <c r="T284" i="17"/>
  <c r="S284" i="17"/>
  <c r="R284" i="17"/>
  <c r="Q284" i="17"/>
  <c r="P284" i="17"/>
  <c r="O284" i="17"/>
  <c r="N284" i="17"/>
  <c r="M284" i="17"/>
  <c r="L284" i="17"/>
  <c r="K284" i="17"/>
  <c r="J284" i="17"/>
  <c r="AD283" i="17"/>
  <c r="AC283" i="17"/>
  <c r="AB283" i="17"/>
  <c r="AA283" i="17"/>
  <c r="Z283" i="17"/>
  <c r="Y283" i="17"/>
  <c r="X283" i="17"/>
  <c r="W283" i="17"/>
  <c r="V283" i="17"/>
  <c r="U283" i="17"/>
  <c r="T283" i="17"/>
  <c r="S283" i="17"/>
  <c r="R283" i="17"/>
  <c r="Q283" i="17"/>
  <c r="P283" i="17"/>
  <c r="O283" i="17"/>
  <c r="N283" i="17"/>
  <c r="M283" i="17"/>
  <c r="L283" i="17"/>
  <c r="K283" i="17"/>
  <c r="J283" i="17"/>
  <c r="AD288" i="17"/>
  <c r="AD282" i="17" s="1"/>
  <c r="AC288" i="17"/>
  <c r="AC282" i="17" s="1"/>
  <c r="AB288" i="17"/>
  <c r="AB282" i="17" s="1"/>
  <c r="AA288" i="17"/>
  <c r="AA282" i="17" s="1"/>
  <c r="Z288" i="17"/>
  <c r="Z282" i="17" s="1"/>
  <c r="Y288" i="17"/>
  <c r="Y282" i="17" s="1"/>
  <c r="X288" i="17"/>
  <c r="X282" i="17" s="1"/>
  <c r="W288" i="17"/>
  <c r="W282" i="17" s="1"/>
  <c r="V288" i="17"/>
  <c r="V282" i="17" s="1"/>
  <c r="U288" i="17"/>
  <c r="U282" i="17" s="1"/>
  <c r="T288" i="17"/>
  <c r="T282" i="17" s="1"/>
  <c r="S288" i="17"/>
  <c r="S282" i="17" s="1"/>
  <c r="R288" i="17"/>
  <c r="R282" i="17" s="1"/>
  <c r="Q288" i="17"/>
  <c r="Q282" i="17" s="1"/>
  <c r="P288" i="17"/>
  <c r="P282" i="17" s="1"/>
  <c r="O288" i="17"/>
  <c r="O282" i="17" s="1"/>
  <c r="N288" i="17"/>
  <c r="N282" i="17" s="1"/>
  <c r="M288" i="17"/>
  <c r="M282" i="17" s="1"/>
  <c r="L288" i="17"/>
  <c r="L282" i="17" s="1"/>
  <c r="K288" i="17"/>
  <c r="K282" i="17" s="1"/>
  <c r="J288" i="17"/>
  <c r="J282" i="17" s="1"/>
  <c r="H288" i="17"/>
  <c r="B292" i="17"/>
  <c r="B299" i="17" s="1"/>
  <c r="F299" i="17" s="1"/>
  <c r="E290" i="17"/>
  <c r="B290" i="17"/>
  <c r="E289" i="17"/>
  <c r="B289" i="17"/>
  <c r="AE288" i="17"/>
  <c r="AE282" i="17" s="1"/>
  <c r="I288" i="17"/>
  <c r="I282" i="17" s="1"/>
  <c r="D288" i="17"/>
  <c r="C288" i="17"/>
  <c r="E278" i="17"/>
  <c r="B278" i="17"/>
  <c r="E277" i="17"/>
  <c r="G277" i="17" s="1"/>
  <c r="B277" i="17"/>
  <c r="AE276" i="17"/>
  <c r="AE270" i="17" s="1"/>
  <c r="AD276" i="17"/>
  <c r="AD270" i="17" s="1"/>
  <c r="AC276" i="17"/>
  <c r="AC270" i="17" s="1"/>
  <c r="AB276" i="17"/>
  <c r="AB270" i="17" s="1"/>
  <c r="AA276" i="17"/>
  <c r="AA270" i="17" s="1"/>
  <c r="Z276" i="17"/>
  <c r="Z270" i="17" s="1"/>
  <c r="Y276" i="17"/>
  <c r="Y270" i="17" s="1"/>
  <c r="X276" i="17"/>
  <c r="X270" i="17" s="1"/>
  <c r="W276" i="17"/>
  <c r="W270" i="17" s="1"/>
  <c r="V276" i="17"/>
  <c r="V270" i="17" s="1"/>
  <c r="U276" i="17"/>
  <c r="U270" i="17" s="1"/>
  <c r="T276" i="17"/>
  <c r="T270" i="17" s="1"/>
  <c r="S276" i="17"/>
  <c r="S270" i="17" s="1"/>
  <c r="R276" i="17"/>
  <c r="R270" i="17" s="1"/>
  <c r="Q276" i="17"/>
  <c r="Q270" i="17" s="1"/>
  <c r="P276" i="17"/>
  <c r="P270" i="17" s="1"/>
  <c r="O276" i="17"/>
  <c r="O270" i="17" s="1"/>
  <c r="N276" i="17"/>
  <c r="N270" i="17" s="1"/>
  <c r="M276" i="17"/>
  <c r="M270" i="17" s="1"/>
  <c r="L276" i="17"/>
  <c r="L270" i="17" s="1"/>
  <c r="K276" i="17"/>
  <c r="K270" i="17" s="1"/>
  <c r="J276" i="17"/>
  <c r="J270" i="17" s="1"/>
  <c r="I276" i="17"/>
  <c r="I270" i="17" s="1"/>
  <c r="H276" i="17"/>
  <c r="H270" i="17" s="1"/>
  <c r="D276" i="17"/>
  <c r="C276" i="17"/>
  <c r="AE274" i="17"/>
  <c r="I274" i="17"/>
  <c r="E274" i="17"/>
  <c r="D274" i="17"/>
  <c r="C274" i="17"/>
  <c r="AE273" i="17"/>
  <c r="I273" i="17"/>
  <c r="AE272" i="17"/>
  <c r="I272" i="17"/>
  <c r="D272" i="17"/>
  <c r="C272" i="17"/>
  <c r="AE271" i="17"/>
  <c r="I271" i="17"/>
  <c r="D271" i="17"/>
  <c r="C271" i="17"/>
  <c r="AD192" i="17"/>
  <c r="AC192" i="17"/>
  <c r="AC190" i="17" s="1"/>
  <c r="AB192" i="17"/>
  <c r="AB190" i="17" s="1"/>
  <c r="AA192" i="17"/>
  <c r="AA190" i="17" s="1"/>
  <c r="Z192" i="17"/>
  <c r="Y192" i="17"/>
  <c r="Y190" i="17" s="1"/>
  <c r="X192" i="17"/>
  <c r="W192" i="17"/>
  <c r="W190" i="17" s="1"/>
  <c r="V192" i="17"/>
  <c r="U192" i="17"/>
  <c r="U190" i="17" s="1"/>
  <c r="T192" i="17"/>
  <c r="T190" i="17" s="1"/>
  <c r="S192" i="17"/>
  <c r="R192" i="17"/>
  <c r="R190" i="17" s="1"/>
  <c r="Q192" i="17"/>
  <c r="Q190" i="17" s="1"/>
  <c r="P192" i="17"/>
  <c r="P190" i="17" s="1"/>
  <c r="O192" i="17"/>
  <c r="O190" i="17" s="1"/>
  <c r="N192" i="17"/>
  <c r="M192" i="17"/>
  <c r="M190" i="17" s="1"/>
  <c r="L192" i="17"/>
  <c r="K192" i="17"/>
  <c r="K190" i="17" s="1"/>
  <c r="J192" i="17"/>
  <c r="H192" i="17"/>
  <c r="H190" i="17" s="1"/>
  <c r="E198" i="17"/>
  <c r="B198" i="17"/>
  <c r="AE196" i="17"/>
  <c r="AD196" i="17"/>
  <c r="AC196" i="17"/>
  <c r="AB196" i="17"/>
  <c r="AA196" i="17"/>
  <c r="Z196" i="17"/>
  <c r="Y196" i="17"/>
  <c r="X196" i="17"/>
  <c r="W196" i="17"/>
  <c r="V196" i="17"/>
  <c r="U196" i="17"/>
  <c r="T196" i="17"/>
  <c r="S196" i="17"/>
  <c r="R196" i="17"/>
  <c r="Q196" i="17"/>
  <c r="P196" i="17"/>
  <c r="O196" i="17"/>
  <c r="N196" i="17"/>
  <c r="M196" i="17"/>
  <c r="L196" i="17"/>
  <c r="K196" i="17"/>
  <c r="J196" i="17"/>
  <c r="I196" i="17"/>
  <c r="H196" i="17"/>
  <c r="D196" i="17"/>
  <c r="C196" i="17"/>
  <c r="V190" i="17"/>
  <c r="S190" i="17"/>
  <c r="H162" i="17"/>
  <c r="B174" i="17"/>
  <c r="X150" i="17"/>
  <c r="L150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H47" i="17"/>
  <c r="H46" i="17"/>
  <c r="G116" i="17"/>
  <c r="B116" i="17"/>
  <c r="AE114" i="17"/>
  <c r="AD114" i="17"/>
  <c r="AC114" i="17"/>
  <c r="AB114" i="17"/>
  <c r="AA114" i="17"/>
  <c r="Z114" i="17"/>
  <c r="Y114" i="17"/>
  <c r="X114" i="17"/>
  <c r="W114" i="17"/>
  <c r="V114" i="17"/>
  <c r="U114" i="17"/>
  <c r="T114" i="17"/>
  <c r="S114" i="17"/>
  <c r="R114" i="17"/>
  <c r="Q114" i="17"/>
  <c r="P114" i="17"/>
  <c r="O114" i="17"/>
  <c r="N114" i="17"/>
  <c r="M114" i="17"/>
  <c r="L114" i="17"/>
  <c r="K114" i="17"/>
  <c r="J114" i="17"/>
  <c r="I114" i="17"/>
  <c r="H114" i="17"/>
  <c r="D114" i="17"/>
  <c r="C114" i="17"/>
  <c r="E110" i="17"/>
  <c r="G110" i="17" s="1"/>
  <c r="B110" i="17"/>
  <c r="AE108" i="17"/>
  <c r="AD108" i="17"/>
  <c r="AC108" i="17"/>
  <c r="AB108" i="17"/>
  <c r="AA108" i="17"/>
  <c r="Z108" i="17"/>
  <c r="Y108" i="17"/>
  <c r="X108" i="17"/>
  <c r="W108" i="17"/>
  <c r="V108" i="17"/>
  <c r="U108" i="17"/>
  <c r="T108" i="17"/>
  <c r="S108" i="17"/>
  <c r="R108" i="17"/>
  <c r="Q108" i="17"/>
  <c r="P108" i="17"/>
  <c r="O108" i="17"/>
  <c r="N108" i="17"/>
  <c r="M108" i="17"/>
  <c r="L108" i="17"/>
  <c r="K108" i="17"/>
  <c r="J108" i="17"/>
  <c r="I108" i="17"/>
  <c r="H108" i="17"/>
  <c r="D108" i="17"/>
  <c r="C108" i="17"/>
  <c r="E104" i="17"/>
  <c r="B104" i="17"/>
  <c r="AE102" i="17"/>
  <c r="AD102" i="17"/>
  <c r="AC102" i="17"/>
  <c r="AB102" i="17"/>
  <c r="AA102" i="17"/>
  <c r="Z102" i="17"/>
  <c r="Y102" i="17"/>
  <c r="X102" i="17"/>
  <c r="W102" i="17"/>
  <c r="V102" i="17"/>
  <c r="U102" i="17"/>
  <c r="T102" i="17"/>
  <c r="S102" i="17"/>
  <c r="R102" i="17"/>
  <c r="Q102" i="17"/>
  <c r="P102" i="17"/>
  <c r="O102" i="17"/>
  <c r="N102" i="17"/>
  <c r="M102" i="17"/>
  <c r="L102" i="17"/>
  <c r="K102" i="17"/>
  <c r="J102" i="17"/>
  <c r="I102" i="17"/>
  <c r="H102" i="17"/>
  <c r="D102" i="17"/>
  <c r="C102" i="17"/>
  <c r="AE96" i="17"/>
  <c r="I96" i="17"/>
  <c r="D96" i="17"/>
  <c r="C96" i="17"/>
  <c r="M96" i="17"/>
  <c r="B283" i="17" l="1"/>
  <c r="B297" i="17" s="1"/>
  <c r="G290" i="17"/>
  <c r="E284" i="17"/>
  <c r="B284" i="17"/>
  <c r="G289" i="17"/>
  <c r="E283" i="17"/>
  <c r="G198" i="17"/>
  <c r="E192" i="17"/>
  <c r="R96" i="17"/>
  <c r="AD96" i="17"/>
  <c r="O96" i="17"/>
  <c r="W96" i="17"/>
  <c r="AA96" i="17"/>
  <c r="N96" i="17"/>
  <c r="Z96" i="17"/>
  <c r="P96" i="17"/>
  <c r="T96" i="17"/>
  <c r="AB96" i="17"/>
  <c r="G274" i="17"/>
  <c r="J96" i="17"/>
  <c r="V96" i="17"/>
  <c r="G104" i="17"/>
  <c r="E98" i="17"/>
  <c r="E96" i="17" s="1"/>
  <c r="G96" i="17" s="1"/>
  <c r="Q96" i="17"/>
  <c r="Z190" i="17"/>
  <c r="G286" i="17"/>
  <c r="Y96" i="17"/>
  <c r="J190" i="17"/>
  <c r="AD190" i="17"/>
  <c r="H96" i="17"/>
  <c r="AC96" i="17"/>
  <c r="N190" i="17"/>
  <c r="B273" i="17"/>
  <c r="E288" i="17"/>
  <c r="G288" i="17" s="1"/>
  <c r="U96" i="17"/>
  <c r="E271" i="17"/>
  <c r="G271" i="17" s="1"/>
  <c r="L190" i="17"/>
  <c r="D270" i="17"/>
  <c r="B288" i="17"/>
  <c r="L96" i="17"/>
  <c r="E108" i="17"/>
  <c r="G108" i="17" s="1"/>
  <c r="B286" i="17"/>
  <c r="F286" i="17" s="1"/>
  <c r="B274" i="17"/>
  <c r="F274" i="17" s="1"/>
  <c r="X190" i="17"/>
  <c r="B272" i="17"/>
  <c r="G278" i="17"/>
  <c r="E276" i="17"/>
  <c r="G276" i="17" s="1"/>
  <c r="E272" i="17"/>
  <c r="H282" i="17"/>
  <c r="B282" i="17" s="1"/>
  <c r="B285" i="17"/>
  <c r="B271" i="17"/>
  <c r="F277" i="17"/>
  <c r="B276" i="17"/>
  <c r="C270" i="17"/>
  <c r="B270" i="17"/>
  <c r="F289" i="17"/>
  <c r="F290" i="17"/>
  <c r="F278" i="17"/>
  <c r="S96" i="17"/>
  <c r="E196" i="17"/>
  <c r="G196" i="17" s="1"/>
  <c r="K96" i="17"/>
  <c r="E102" i="17"/>
  <c r="G102" i="17" s="1"/>
  <c r="B196" i="17"/>
  <c r="B192" i="17"/>
  <c r="F198" i="17"/>
  <c r="B47" i="17"/>
  <c r="X96" i="17"/>
  <c r="E114" i="17"/>
  <c r="G114" i="17" s="1"/>
  <c r="B114" i="17"/>
  <c r="F116" i="17"/>
  <c r="B108" i="17"/>
  <c r="F110" i="17"/>
  <c r="B102" i="17"/>
  <c r="B98" i="17"/>
  <c r="F104" i="17"/>
  <c r="T85" i="17"/>
  <c r="R85" i="17"/>
  <c r="P85" i="17"/>
  <c r="V92" i="17"/>
  <c r="T92" i="17"/>
  <c r="R92" i="17"/>
  <c r="P92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J35" i="17"/>
  <c r="H35" i="17"/>
  <c r="B190" i="17" l="1"/>
  <c r="E270" i="17"/>
  <c r="F270" i="17" s="1"/>
  <c r="F271" i="17"/>
  <c r="F288" i="17"/>
  <c r="B96" i="17"/>
  <c r="F96" i="17" s="1"/>
  <c r="F276" i="17"/>
  <c r="F114" i="17"/>
  <c r="G272" i="17"/>
  <c r="F108" i="17"/>
  <c r="F272" i="17"/>
  <c r="F98" i="17"/>
  <c r="F102" i="17"/>
  <c r="G98" i="17"/>
  <c r="F196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270" i="17" l="1"/>
  <c r="AE190" i="17"/>
  <c r="I190" i="17"/>
  <c r="D190" i="17"/>
  <c r="C190" i="17" l="1"/>
  <c r="AD258" i="17"/>
  <c r="AC258" i="17"/>
  <c r="AB258" i="17"/>
  <c r="AA258" i="17"/>
  <c r="Z258" i="17"/>
  <c r="Y258" i="17"/>
  <c r="X258" i="17"/>
  <c r="W258" i="17"/>
  <c r="V258" i="17"/>
  <c r="U258" i="17"/>
  <c r="T258" i="17"/>
  <c r="S258" i="17"/>
  <c r="R258" i="17"/>
  <c r="Q258" i="17"/>
  <c r="P258" i="17"/>
  <c r="O258" i="17"/>
  <c r="N258" i="17"/>
  <c r="M258" i="17"/>
  <c r="L258" i="17"/>
  <c r="K258" i="17"/>
  <c r="J258" i="17"/>
  <c r="I258" i="17"/>
  <c r="H258" i="17"/>
  <c r="D282" i="17" l="1"/>
  <c r="C282" i="17"/>
  <c r="G284" i="17"/>
  <c r="F284" i="17"/>
  <c r="G283" i="17"/>
  <c r="E282" i="17"/>
  <c r="F283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G282" i="17" l="1"/>
  <c r="F282" i="17"/>
  <c r="E190" i="17"/>
  <c r="F192" i="17"/>
  <c r="G192" i="17"/>
  <c r="T86" i="17"/>
  <c r="T84" i="17"/>
  <c r="G190" i="17" l="1"/>
  <c r="F190" i="17"/>
  <c r="AF211" i="17"/>
  <c r="AE211" i="17"/>
  <c r="AD211" i="17"/>
  <c r="AC211" i="17"/>
  <c r="AB211" i="17"/>
  <c r="AA211" i="17"/>
  <c r="Z211" i="17"/>
  <c r="Y211" i="17"/>
  <c r="X211" i="17"/>
  <c r="W211" i="17"/>
  <c r="V211" i="17"/>
  <c r="U211" i="17"/>
  <c r="T211" i="17"/>
  <c r="S211" i="17"/>
  <c r="R211" i="17"/>
  <c r="Q211" i="17"/>
  <c r="P211" i="17"/>
  <c r="O211" i="17"/>
  <c r="N211" i="17"/>
  <c r="M211" i="17"/>
  <c r="L211" i="17"/>
  <c r="K211" i="17"/>
  <c r="J211" i="17"/>
  <c r="I211" i="17"/>
  <c r="E247" i="17"/>
  <c r="B247" i="17"/>
  <c r="E259" i="17"/>
  <c r="B259" i="17"/>
  <c r="E229" i="17"/>
  <c r="B229" i="17"/>
  <c r="B227" i="17" s="1"/>
  <c r="AE227" i="17"/>
  <c r="AD227" i="17"/>
  <c r="AC227" i="17"/>
  <c r="AB227" i="17"/>
  <c r="AA227" i="17"/>
  <c r="Z227" i="17"/>
  <c r="Y227" i="17"/>
  <c r="X227" i="17"/>
  <c r="W227" i="17"/>
  <c r="V227" i="17"/>
  <c r="U227" i="17"/>
  <c r="T227" i="17"/>
  <c r="S227" i="17"/>
  <c r="R227" i="17"/>
  <c r="Q227" i="17"/>
  <c r="P227" i="17"/>
  <c r="O227" i="17"/>
  <c r="N227" i="17"/>
  <c r="M227" i="17"/>
  <c r="L227" i="17"/>
  <c r="K227" i="17"/>
  <c r="J227" i="17"/>
  <c r="I227" i="17"/>
  <c r="H227" i="17"/>
  <c r="D229" i="17" l="1"/>
  <c r="D211" i="17" s="1"/>
  <c r="B211" i="17"/>
  <c r="F247" i="17"/>
  <c r="G247" i="17"/>
  <c r="C227" i="17"/>
  <c r="G259" i="17"/>
  <c r="F259" i="17"/>
  <c r="F229" i="17"/>
  <c r="E227" i="17"/>
  <c r="G229" i="17"/>
  <c r="D70" i="17"/>
  <c r="D227" i="17" l="1"/>
  <c r="F227" i="17"/>
  <c r="G227" i="17"/>
  <c r="C58" i="17"/>
  <c r="AB245" i="17" l="1"/>
  <c r="Q46" i="17"/>
  <c r="D46" i="17"/>
  <c r="N46" i="17"/>
  <c r="R51" i="17"/>
  <c r="D83" i="17" l="1"/>
  <c r="D72" i="17" l="1"/>
  <c r="D71" i="17"/>
  <c r="N72" i="17"/>
  <c r="C64" i="17" l="1"/>
  <c r="C46" i="17" s="1"/>
  <c r="C11" i="17"/>
  <c r="E79" i="17" l="1"/>
  <c r="B223" i="17" l="1"/>
  <c r="E136" i="17"/>
  <c r="E55" i="17"/>
  <c r="B41" i="17"/>
  <c r="C49" i="17" l="1"/>
  <c r="C47" i="17" l="1"/>
  <c r="AE47" i="17"/>
  <c r="I47" i="17"/>
  <c r="AD46" i="17"/>
  <c r="AC46" i="17"/>
  <c r="AB46" i="17"/>
  <c r="AA46" i="17"/>
  <c r="Z46" i="17"/>
  <c r="Y46" i="17"/>
  <c r="X46" i="17"/>
  <c r="W46" i="17"/>
  <c r="V46" i="17"/>
  <c r="U46" i="17"/>
  <c r="P46" i="17"/>
  <c r="O46" i="17"/>
  <c r="B52" i="17"/>
  <c r="E52" i="17"/>
  <c r="E53" i="17"/>
  <c r="D47" i="17" s="1"/>
  <c r="B55" i="17"/>
  <c r="F55" i="17" s="1"/>
  <c r="D49" i="17"/>
  <c r="F53" i="17" l="1"/>
  <c r="G53" i="17"/>
  <c r="G52" i="17"/>
  <c r="F52" i="17"/>
  <c r="G55" i="17"/>
  <c r="AE49" i="17" l="1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H51" i="17"/>
  <c r="E49" i="17" l="1"/>
  <c r="G49" i="17" s="1"/>
  <c r="B49" i="17"/>
  <c r="F49" i="17" l="1"/>
  <c r="R72" i="17"/>
  <c r="E78" i="17" l="1"/>
  <c r="AD72" i="17" l="1"/>
  <c r="AC72" i="17"/>
  <c r="AB72" i="17"/>
  <c r="AA72" i="17"/>
  <c r="Z72" i="17"/>
  <c r="Y72" i="17"/>
  <c r="X72" i="17"/>
  <c r="W72" i="17"/>
  <c r="V72" i="17"/>
  <c r="U72" i="17"/>
  <c r="T72" i="17"/>
  <c r="S72" i="17"/>
  <c r="Q72" i="17"/>
  <c r="P72" i="17"/>
  <c r="O72" i="17"/>
  <c r="M72" i="17"/>
  <c r="L72" i="17"/>
  <c r="K72" i="17"/>
  <c r="J72" i="17"/>
  <c r="I72" i="17"/>
  <c r="H72" i="17"/>
  <c r="C72" i="17" s="1"/>
  <c r="H124" i="17"/>
  <c r="B72" i="17" l="1"/>
  <c r="E260" i="17" l="1"/>
  <c r="E258" i="17" s="1"/>
  <c r="B260" i="17"/>
  <c r="D245" i="17"/>
  <c r="E246" i="17"/>
  <c r="E234" i="17" s="1"/>
  <c r="E297" i="17" s="1"/>
  <c r="B246" i="17"/>
  <c r="AE245" i="17"/>
  <c r="AD245" i="17"/>
  <c r="AC245" i="17"/>
  <c r="AA245" i="17"/>
  <c r="Z245" i="17"/>
  <c r="Y245" i="17"/>
  <c r="X245" i="17"/>
  <c r="W245" i="17"/>
  <c r="V245" i="17"/>
  <c r="U245" i="17"/>
  <c r="T245" i="17"/>
  <c r="S245" i="17"/>
  <c r="R245" i="17"/>
  <c r="Q245" i="17"/>
  <c r="P245" i="17"/>
  <c r="O245" i="17"/>
  <c r="N245" i="17"/>
  <c r="M245" i="17"/>
  <c r="L245" i="17"/>
  <c r="K245" i="17"/>
  <c r="J245" i="17"/>
  <c r="I245" i="17"/>
  <c r="H245" i="17"/>
  <c r="C245" i="17"/>
  <c r="E243" i="17"/>
  <c r="B243" i="17"/>
  <c r="E241" i="17"/>
  <c r="B241" i="17"/>
  <c r="B240" i="17"/>
  <c r="AE239" i="17"/>
  <c r="AD239" i="17"/>
  <c r="AC239" i="17"/>
  <c r="AB239" i="17"/>
  <c r="AA239" i="17"/>
  <c r="Z239" i="17"/>
  <c r="Y239" i="17"/>
  <c r="X239" i="17"/>
  <c r="W239" i="17"/>
  <c r="V239" i="17"/>
  <c r="U239" i="17"/>
  <c r="T239" i="17"/>
  <c r="S239" i="17"/>
  <c r="R239" i="17"/>
  <c r="Q239" i="17"/>
  <c r="P239" i="17"/>
  <c r="O239" i="17"/>
  <c r="N239" i="17"/>
  <c r="M239" i="17"/>
  <c r="L239" i="17"/>
  <c r="K239" i="17"/>
  <c r="J239" i="17"/>
  <c r="C239" i="17"/>
  <c r="AE237" i="17"/>
  <c r="AD237" i="17"/>
  <c r="AD300" i="17" s="1"/>
  <c r="AC237" i="17"/>
  <c r="AC300" i="17" s="1"/>
  <c r="AB237" i="17"/>
  <c r="AB300" i="17" s="1"/>
  <c r="AA237" i="17"/>
  <c r="AA300" i="17" s="1"/>
  <c r="Z237" i="17"/>
  <c r="Z300" i="17" s="1"/>
  <c r="Y237" i="17"/>
  <c r="Y300" i="17" s="1"/>
  <c r="X237" i="17"/>
  <c r="X300" i="17" s="1"/>
  <c r="W237" i="17"/>
  <c r="W300" i="17" s="1"/>
  <c r="V237" i="17"/>
  <c r="V300" i="17" s="1"/>
  <c r="U237" i="17"/>
  <c r="U300" i="17" s="1"/>
  <c r="T237" i="17"/>
  <c r="T300" i="17" s="1"/>
  <c r="S237" i="17"/>
  <c r="S300" i="17" s="1"/>
  <c r="R237" i="17"/>
  <c r="R300" i="17" s="1"/>
  <c r="Q237" i="17"/>
  <c r="Q300" i="17" s="1"/>
  <c r="P237" i="17"/>
  <c r="P300" i="17" s="1"/>
  <c r="O237" i="17"/>
  <c r="O300" i="17" s="1"/>
  <c r="N237" i="17"/>
  <c r="N300" i="17" s="1"/>
  <c r="M237" i="17"/>
  <c r="M300" i="17" s="1"/>
  <c r="L237" i="17"/>
  <c r="L300" i="17" s="1"/>
  <c r="K237" i="17"/>
  <c r="K300" i="17" s="1"/>
  <c r="J237" i="17"/>
  <c r="J300" i="17" s="1"/>
  <c r="I237" i="17"/>
  <c r="I300" i="17" s="1"/>
  <c r="H237" i="17"/>
  <c r="H300" i="17" s="1"/>
  <c r="D237" i="17"/>
  <c r="C237" i="17"/>
  <c r="C300" i="17" s="1"/>
  <c r="E236" i="17"/>
  <c r="D236" i="17"/>
  <c r="C236" i="17"/>
  <c r="B236" i="17"/>
  <c r="AE235" i="17"/>
  <c r="AE298" i="17" s="1"/>
  <c r="AD235" i="17"/>
  <c r="AD298" i="17" s="1"/>
  <c r="AC235" i="17"/>
  <c r="AC298" i="17" s="1"/>
  <c r="AB235" i="17"/>
  <c r="AB298" i="17" s="1"/>
  <c r="AA235" i="17"/>
  <c r="AA298" i="17" s="1"/>
  <c r="Z235" i="17"/>
  <c r="Z298" i="17" s="1"/>
  <c r="Y235" i="17"/>
  <c r="Y298" i="17" s="1"/>
  <c r="X235" i="17"/>
  <c r="X298" i="17" s="1"/>
  <c r="W235" i="17"/>
  <c r="W298" i="17" s="1"/>
  <c r="V235" i="17"/>
  <c r="V298" i="17" s="1"/>
  <c r="U235" i="17"/>
  <c r="U298" i="17" s="1"/>
  <c r="T235" i="17"/>
  <c r="T298" i="17" s="1"/>
  <c r="S235" i="17"/>
  <c r="S298" i="17" s="1"/>
  <c r="R235" i="17"/>
  <c r="R298" i="17" s="1"/>
  <c r="Q235" i="17"/>
  <c r="Q298" i="17" s="1"/>
  <c r="P235" i="17"/>
  <c r="P298" i="17" s="1"/>
  <c r="O235" i="17"/>
  <c r="O298" i="17" s="1"/>
  <c r="N235" i="17"/>
  <c r="N298" i="17" s="1"/>
  <c r="M235" i="17"/>
  <c r="M298" i="17" s="1"/>
  <c r="L235" i="17"/>
  <c r="L298" i="17" s="1"/>
  <c r="K235" i="17"/>
  <c r="K298" i="17" s="1"/>
  <c r="J235" i="17"/>
  <c r="J298" i="17" s="1"/>
  <c r="I235" i="17"/>
  <c r="I298" i="17" s="1"/>
  <c r="H235" i="17"/>
  <c r="H298" i="17" s="1"/>
  <c r="H303" i="17" s="1"/>
  <c r="C235" i="17"/>
  <c r="C298" i="17" s="1"/>
  <c r="AE234" i="17"/>
  <c r="AE297" i="17" s="1"/>
  <c r="AD234" i="17"/>
  <c r="AD297" i="17" s="1"/>
  <c r="AC234" i="17"/>
  <c r="AC297" i="17" s="1"/>
  <c r="AB234" i="17"/>
  <c r="AB297" i="17" s="1"/>
  <c r="AA234" i="17"/>
  <c r="AA297" i="17" s="1"/>
  <c r="Z234" i="17"/>
  <c r="Z297" i="17" s="1"/>
  <c r="Y234" i="17"/>
  <c r="Y297" i="17" s="1"/>
  <c r="X234" i="17"/>
  <c r="X297" i="17" s="1"/>
  <c r="W234" i="17"/>
  <c r="W297" i="17" s="1"/>
  <c r="V234" i="17"/>
  <c r="V297" i="17" s="1"/>
  <c r="U234" i="17"/>
  <c r="U297" i="17" s="1"/>
  <c r="T234" i="17"/>
  <c r="T297" i="17" s="1"/>
  <c r="S234" i="17"/>
  <c r="S297" i="17" s="1"/>
  <c r="R234" i="17"/>
  <c r="R297" i="17" s="1"/>
  <c r="Q234" i="17"/>
  <c r="Q297" i="17" s="1"/>
  <c r="P234" i="17"/>
  <c r="P297" i="17" s="1"/>
  <c r="O234" i="17"/>
  <c r="O297" i="17" s="1"/>
  <c r="N234" i="17"/>
  <c r="N297" i="17" s="1"/>
  <c r="M234" i="17"/>
  <c r="M297" i="17" s="1"/>
  <c r="L234" i="17"/>
  <c r="L297" i="17" s="1"/>
  <c r="K234" i="17"/>
  <c r="K297" i="17" s="1"/>
  <c r="J234" i="17"/>
  <c r="J297" i="17" s="1"/>
  <c r="I234" i="17"/>
  <c r="I297" i="17" s="1"/>
  <c r="H234" i="17"/>
  <c r="H297" i="17" s="1"/>
  <c r="H296" i="17" s="1"/>
  <c r="D234" i="17"/>
  <c r="D297" i="17" s="1"/>
  <c r="C234" i="17"/>
  <c r="C297" i="17" s="1"/>
  <c r="D221" i="17"/>
  <c r="AE221" i="17"/>
  <c r="AD221" i="17"/>
  <c r="AC221" i="17"/>
  <c r="AB221" i="17"/>
  <c r="AA221" i="17"/>
  <c r="Z221" i="17"/>
  <c r="Y221" i="17"/>
  <c r="X221" i="17"/>
  <c r="W221" i="17"/>
  <c r="V221" i="17"/>
  <c r="U221" i="17"/>
  <c r="T221" i="17"/>
  <c r="S221" i="17"/>
  <c r="R221" i="17"/>
  <c r="Q221" i="17"/>
  <c r="P221" i="17"/>
  <c r="O221" i="17"/>
  <c r="N221" i="17"/>
  <c r="M221" i="17"/>
  <c r="L221" i="17"/>
  <c r="K221" i="17"/>
  <c r="J221" i="17"/>
  <c r="I221" i="17"/>
  <c r="H221" i="17"/>
  <c r="C221" i="17"/>
  <c r="B221" i="17"/>
  <c r="E217" i="17"/>
  <c r="B217" i="17"/>
  <c r="AE215" i="17"/>
  <c r="AD215" i="17"/>
  <c r="AC215" i="17"/>
  <c r="AB215" i="17"/>
  <c r="AA215" i="17"/>
  <c r="Z215" i="17"/>
  <c r="Y215" i="17"/>
  <c r="X215" i="17"/>
  <c r="W215" i="17"/>
  <c r="V215" i="17"/>
  <c r="U215" i="17"/>
  <c r="T215" i="17"/>
  <c r="S215" i="17"/>
  <c r="R215" i="17"/>
  <c r="Q215" i="17"/>
  <c r="P215" i="17"/>
  <c r="O215" i="17"/>
  <c r="N215" i="17"/>
  <c r="M215" i="17"/>
  <c r="L215" i="17"/>
  <c r="K215" i="17"/>
  <c r="J215" i="17"/>
  <c r="I215" i="17"/>
  <c r="H215" i="17"/>
  <c r="C215" i="17"/>
  <c r="AE209" i="17"/>
  <c r="AD209" i="17"/>
  <c r="AC209" i="17"/>
  <c r="AB209" i="17"/>
  <c r="AA209" i="17"/>
  <c r="Z209" i="17"/>
  <c r="Y209" i="17"/>
  <c r="X209" i="17"/>
  <c r="W209" i="17"/>
  <c r="V209" i="17"/>
  <c r="U209" i="17"/>
  <c r="T209" i="17"/>
  <c r="S209" i="17"/>
  <c r="R209" i="17"/>
  <c r="Q209" i="17"/>
  <c r="P209" i="17"/>
  <c r="O209" i="17"/>
  <c r="M209" i="17"/>
  <c r="L209" i="17"/>
  <c r="K209" i="17"/>
  <c r="J209" i="17"/>
  <c r="I209" i="17"/>
  <c r="H209" i="17"/>
  <c r="C209" i="17"/>
  <c r="E186" i="17"/>
  <c r="D184" i="17" s="1"/>
  <c r="B186" i="17"/>
  <c r="AE184" i="17"/>
  <c r="AD184" i="17"/>
  <c r="AC184" i="17"/>
  <c r="AB184" i="17"/>
  <c r="AA184" i="17"/>
  <c r="Z184" i="17"/>
  <c r="Y184" i="17"/>
  <c r="X184" i="17"/>
  <c r="W184" i="17"/>
  <c r="V184" i="17"/>
  <c r="U184" i="17"/>
  <c r="T184" i="17"/>
  <c r="S184" i="17"/>
  <c r="R184" i="17"/>
  <c r="Q184" i="17"/>
  <c r="P184" i="17"/>
  <c r="O184" i="17"/>
  <c r="N184" i="17"/>
  <c r="M184" i="17"/>
  <c r="L184" i="17"/>
  <c r="K184" i="17"/>
  <c r="J184" i="17"/>
  <c r="I184" i="17"/>
  <c r="H184" i="17"/>
  <c r="C184" i="17"/>
  <c r="AE180" i="17"/>
  <c r="AE178" i="17" s="1"/>
  <c r="AD180" i="17"/>
  <c r="AC180" i="17"/>
  <c r="AB180" i="17"/>
  <c r="AA180" i="17"/>
  <c r="Z180" i="17"/>
  <c r="Y180" i="17"/>
  <c r="X180" i="17"/>
  <c r="W180" i="17"/>
  <c r="V180" i="17"/>
  <c r="U180" i="17"/>
  <c r="T180" i="17"/>
  <c r="S180" i="17"/>
  <c r="R180" i="17"/>
  <c r="Q180" i="17"/>
  <c r="P180" i="17"/>
  <c r="O180" i="17"/>
  <c r="N180" i="17"/>
  <c r="M180" i="17"/>
  <c r="L180" i="17"/>
  <c r="K180" i="17"/>
  <c r="J180" i="17"/>
  <c r="I180" i="17"/>
  <c r="I178" i="17" s="1"/>
  <c r="H180" i="17"/>
  <c r="C180" i="17"/>
  <c r="C178" i="17" s="1"/>
  <c r="E168" i="17"/>
  <c r="B168" i="17"/>
  <c r="AE166" i="17"/>
  <c r="AD166" i="17"/>
  <c r="AC166" i="17"/>
  <c r="AB166" i="17"/>
  <c r="AA166" i="17"/>
  <c r="Z166" i="17"/>
  <c r="Y166" i="17"/>
  <c r="X166" i="17"/>
  <c r="W166" i="17"/>
  <c r="V166" i="17"/>
  <c r="U166" i="17"/>
  <c r="T166" i="17"/>
  <c r="S166" i="17"/>
  <c r="R166" i="17"/>
  <c r="Q166" i="17"/>
  <c r="P166" i="17"/>
  <c r="O166" i="17"/>
  <c r="N166" i="17"/>
  <c r="M166" i="17"/>
  <c r="L166" i="17"/>
  <c r="K166" i="17"/>
  <c r="J166" i="17"/>
  <c r="I166" i="17"/>
  <c r="H166" i="17"/>
  <c r="C166" i="17"/>
  <c r="AE162" i="17"/>
  <c r="AE160" i="17" s="1"/>
  <c r="AD162" i="17"/>
  <c r="AD160" i="17" s="1"/>
  <c r="AC162" i="17"/>
  <c r="AB162" i="17"/>
  <c r="AB160" i="17" s="1"/>
  <c r="AA162" i="17"/>
  <c r="Z162" i="17"/>
  <c r="Z160" i="17" s="1"/>
  <c r="Y162" i="17"/>
  <c r="X162" i="17"/>
  <c r="X160" i="17" s="1"/>
  <c r="W162" i="17"/>
  <c r="V162" i="17"/>
  <c r="V160" i="17" s="1"/>
  <c r="U162" i="17"/>
  <c r="T162" i="17"/>
  <c r="T160" i="17" s="1"/>
  <c r="S162" i="17"/>
  <c r="R162" i="17"/>
  <c r="R160" i="17" s="1"/>
  <c r="Q162" i="17"/>
  <c r="P162" i="17"/>
  <c r="P160" i="17" s="1"/>
  <c r="O162" i="17"/>
  <c r="N162" i="17"/>
  <c r="N160" i="17" s="1"/>
  <c r="M162" i="17"/>
  <c r="L162" i="17"/>
  <c r="L160" i="17" s="1"/>
  <c r="K162" i="17"/>
  <c r="J162" i="17"/>
  <c r="I162" i="17"/>
  <c r="H160" i="17"/>
  <c r="C162" i="17"/>
  <c r="E156" i="17"/>
  <c r="B156" i="17"/>
  <c r="AD154" i="17"/>
  <c r="AB154" i="17"/>
  <c r="Z154" i="17"/>
  <c r="X154" i="17"/>
  <c r="W154" i="17"/>
  <c r="V154" i="17"/>
  <c r="U154" i="17"/>
  <c r="T154" i="17"/>
  <c r="S154" i="17"/>
  <c r="R154" i="17"/>
  <c r="Q154" i="17"/>
  <c r="P154" i="17"/>
  <c r="O154" i="17"/>
  <c r="N154" i="17"/>
  <c r="M154" i="17"/>
  <c r="L154" i="17"/>
  <c r="K154" i="17"/>
  <c r="J154" i="17"/>
  <c r="H154" i="17"/>
  <c r="D154" i="17"/>
  <c r="C154" i="17"/>
  <c r="E150" i="17"/>
  <c r="D148" i="17" s="1"/>
  <c r="B150" i="17"/>
  <c r="AE148" i="17"/>
  <c r="AD148" i="17"/>
  <c r="AC148" i="17"/>
  <c r="AB148" i="17"/>
  <c r="AA148" i="17"/>
  <c r="Z148" i="17"/>
  <c r="Y148" i="17"/>
  <c r="X148" i="17"/>
  <c r="W148" i="17"/>
  <c r="V148" i="17"/>
  <c r="U148" i="17"/>
  <c r="T148" i="17"/>
  <c r="S148" i="17"/>
  <c r="R148" i="17"/>
  <c r="Q148" i="17"/>
  <c r="P148" i="17"/>
  <c r="O148" i="17"/>
  <c r="N148" i="17"/>
  <c r="M148" i="17"/>
  <c r="L148" i="17"/>
  <c r="K148" i="17"/>
  <c r="J148" i="17"/>
  <c r="I148" i="17"/>
  <c r="H148" i="17"/>
  <c r="C148" i="17"/>
  <c r="AE144" i="17"/>
  <c r="AD144" i="17"/>
  <c r="AC144" i="17"/>
  <c r="AB144" i="17"/>
  <c r="AA144" i="17"/>
  <c r="Z144" i="17"/>
  <c r="Y144" i="17"/>
  <c r="X144" i="17"/>
  <c r="W144" i="17"/>
  <c r="V144" i="17"/>
  <c r="U144" i="17"/>
  <c r="T144" i="17"/>
  <c r="S144" i="17"/>
  <c r="R144" i="17"/>
  <c r="Q144" i="17"/>
  <c r="P144" i="17"/>
  <c r="O144" i="17"/>
  <c r="N144" i="17"/>
  <c r="M144" i="17"/>
  <c r="L144" i="17"/>
  <c r="K144" i="17"/>
  <c r="J144" i="17"/>
  <c r="I144" i="17"/>
  <c r="H144" i="17"/>
  <c r="C144" i="17"/>
  <c r="E137" i="17"/>
  <c r="E135" i="17" s="1"/>
  <c r="C137" i="17"/>
  <c r="B137" i="17"/>
  <c r="B136" i="17"/>
  <c r="AE135" i="17"/>
  <c r="AD135" i="17"/>
  <c r="AC135" i="17"/>
  <c r="AB135" i="17"/>
  <c r="AA135" i="17"/>
  <c r="Z135" i="17"/>
  <c r="Y135" i="17"/>
  <c r="X135" i="17"/>
  <c r="W135" i="17"/>
  <c r="V135" i="17"/>
  <c r="U135" i="17"/>
  <c r="T135" i="17"/>
  <c r="S135" i="17"/>
  <c r="R135" i="17"/>
  <c r="Q135" i="17"/>
  <c r="P135" i="17"/>
  <c r="O135" i="17"/>
  <c r="N135" i="17"/>
  <c r="M135" i="17"/>
  <c r="L135" i="17"/>
  <c r="K135" i="17"/>
  <c r="J135" i="17"/>
  <c r="I135" i="17"/>
  <c r="H135" i="17"/>
  <c r="D135" i="17"/>
  <c r="D127" i="17"/>
  <c r="AD127" i="17"/>
  <c r="AB127" i="17"/>
  <c r="AA127" i="17"/>
  <c r="Z127" i="17"/>
  <c r="X127" i="17"/>
  <c r="V127" i="17"/>
  <c r="T127" i="17"/>
  <c r="R127" i="17"/>
  <c r="N127" i="17"/>
  <c r="M127" i="17"/>
  <c r="L127" i="17"/>
  <c r="K127" i="17"/>
  <c r="AC127" i="17"/>
  <c r="U127" i="17"/>
  <c r="AE127" i="17"/>
  <c r="Y127" i="17"/>
  <c r="W127" i="17"/>
  <c r="O127" i="17"/>
  <c r="I127" i="17"/>
  <c r="C127" i="17"/>
  <c r="X90" i="17"/>
  <c r="V90" i="17"/>
  <c r="R90" i="17"/>
  <c r="E92" i="17"/>
  <c r="E91" i="17"/>
  <c r="B91" i="17"/>
  <c r="AE90" i="17"/>
  <c r="AD90" i="17"/>
  <c r="AC90" i="17"/>
  <c r="AB90" i="17"/>
  <c r="AA90" i="17"/>
  <c r="Z90" i="17"/>
  <c r="Y90" i="17"/>
  <c r="W90" i="17"/>
  <c r="U90" i="17"/>
  <c r="T90" i="17"/>
  <c r="S90" i="17"/>
  <c r="Q90" i="17"/>
  <c r="O90" i="17"/>
  <c r="N90" i="17"/>
  <c r="M90" i="17"/>
  <c r="L90" i="17"/>
  <c r="K90" i="17"/>
  <c r="J90" i="17"/>
  <c r="I90" i="17"/>
  <c r="H90" i="17"/>
  <c r="D90" i="17"/>
  <c r="E86" i="17"/>
  <c r="G86" i="17" s="1"/>
  <c r="B86" i="17"/>
  <c r="R83" i="17"/>
  <c r="E85" i="17"/>
  <c r="E84" i="17"/>
  <c r="B84" i="17"/>
  <c r="AE83" i="17"/>
  <c r="AD83" i="17"/>
  <c r="AC83" i="17"/>
  <c r="AB83" i="17"/>
  <c r="AA83" i="17"/>
  <c r="Z83" i="17"/>
  <c r="Y83" i="17"/>
  <c r="X83" i="17"/>
  <c r="W83" i="17"/>
  <c r="V83" i="17"/>
  <c r="U83" i="17"/>
  <c r="T83" i="17"/>
  <c r="S83" i="17"/>
  <c r="Q83" i="17"/>
  <c r="O83" i="17"/>
  <c r="N83" i="17"/>
  <c r="M83" i="17"/>
  <c r="L83" i="17"/>
  <c r="K83" i="17"/>
  <c r="J83" i="17"/>
  <c r="I83" i="17"/>
  <c r="H83" i="17"/>
  <c r="B79" i="17"/>
  <c r="B78" i="17"/>
  <c r="F78" i="17" s="1"/>
  <c r="E77" i="17"/>
  <c r="B77" i="17"/>
  <c r="AE76" i="17"/>
  <c r="AD76" i="17"/>
  <c r="AC76" i="17"/>
  <c r="AB76" i="17"/>
  <c r="AA76" i="17"/>
  <c r="Z76" i="17"/>
  <c r="Y76" i="17"/>
  <c r="X76" i="17"/>
  <c r="W76" i="17"/>
  <c r="V76" i="17"/>
  <c r="U76" i="17"/>
  <c r="T76" i="17"/>
  <c r="S76" i="17"/>
  <c r="R76" i="17"/>
  <c r="Q76" i="17"/>
  <c r="P76" i="17"/>
  <c r="O76" i="17"/>
  <c r="N76" i="17"/>
  <c r="M76" i="17"/>
  <c r="L76" i="17"/>
  <c r="K76" i="17"/>
  <c r="J76" i="17"/>
  <c r="I76" i="17"/>
  <c r="H76" i="17"/>
  <c r="D76" i="17"/>
  <c r="C76" i="17"/>
  <c r="AE71" i="17"/>
  <c r="AD71" i="17"/>
  <c r="AD124" i="17" s="1"/>
  <c r="AC71" i="17"/>
  <c r="AC124" i="17" s="1"/>
  <c r="AC303" i="17" s="1"/>
  <c r="AB71" i="17"/>
  <c r="AB124" i="17" s="1"/>
  <c r="AA71" i="17"/>
  <c r="AA124" i="17" s="1"/>
  <c r="Z71" i="17"/>
  <c r="Z124" i="17" s="1"/>
  <c r="Y71" i="17"/>
  <c r="Y124" i="17" s="1"/>
  <c r="Y303" i="17" s="1"/>
  <c r="X71" i="17"/>
  <c r="X124" i="17" s="1"/>
  <c r="W71" i="17"/>
  <c r="W124" i="17" s="1"/>
  <c r="U71" i="17"/>
  <c r="U124" i="17" s="1"/>
  <c r="U303" i="17" s="1"/>
  <c r="T71" i="17"/>
  <c r="T124" i="17" s="1"/>
  <c r="S71" i="17"/>
  <c r="S124" i="17" s="1"/>
  <c r="Q71" i="17"/>
  <c r="Q124" i="17" s="1"/>
  <c r="Q303" i="17" s="1"/>
  <c r="O71" i="17"/>
  <c r="O124" i="17" s="1"/>
  <c r="O303" i="17" s="1"/>
  <c r="N71" i="17"/>
  <c r="N124" i="17" s="1"/>
  <c r="N303" i="17" s="1"/>
  <c r="M71" i="17"/>
  <c r="M124" i="17" s="1"/>
  <c r="L71" i="17"/>
  <c r="K71" i="17"/>
  <c r="K124" i="17" s="1"/>
  <c r="J71" i="17"/>
  <c r="J124" i="17" s="1"/>
  <c r="I71" i="17"/>
  <c r="I124" i="17" s="1"/>
  <c r="AE70" i="17"/>
  <c r="AD70" i="17"/>
  <c r="AC70" i="17"/>
  <c r="AB70" i="17"/>
  <c r="AA70" i="17"/>
  <c r="Z70" i="17"/>
  <c r="Y70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I70" i="17"/>
  <c r="H70" i="17"/>
  <c r="E65" i="17"/>
  <c r="B65" i="17"/>
  <c r="E64" i="17"/>
  <c r="B64" i="17"/>
  <c r="AE63" i="17"/>
  <c r="AD63" i="17"/>
  <c r="AC63" i="17"/>
  <c r="AB63" i="17"/>
  <c r="AA63" i="17"/>
  <c r="Z63" i="17"/>
  <c r="Y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I63" i="17"/>
  <c r="H63" i="17"/>
  <c r="D63" i="17"/>
  <c r="C63" i="17"/>
  <c r="E59" i="17"/>
  <c r="B59" i="17"/>
  <c r="E58" i="17"/>
  <c r="B58" i="17"/>
  <c r="AE57" i="17"/>
  <c r="AD57" i="17"/>
  <c r="AC57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D57" i="17"/>
  <c r="C57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Q51" i="17"/>
  <c r="P51" i="17"/>
  <c r="O51" i="17"/>
  <c r="N51" i="17"/>
  <c r="M51" i="17"/>
  <c r="L51" i="17"/>
  <c r="K51" i="17"/>
  <c r="J51" i="17"/>
  <c r="I51" i="17"/>
  <c r="D51" i="17"/>
  <c r="C51" i="17"/>
  <c r="AB45" i="17"/>
  <c r="Y45" i="17"/>
  <c r="P45" i="17"/>
  <c r="AE46" i="17"/>
  <c r="AE45" i="17" s="1"/>
  <c r="AA45" i="17"/>
  <c r="U45" i="17"/>
  <c r="T46" i="17"/>
  <c r="S46" i="17"/>
  <c r="S45" i="17" s="1"/>
  <c r="R46" i="17"/>
  <c r="Q45" i="17"/>
  <c r="M46" i="17"/>
  <c r="L46" i="17"/>
  <c r="K46" i="17"/>
  <c r="K45" i="17" s="1"/>
  <c r="J46" i="17"/>
  <c r="I46" i="17"/>
  <c r="AD45" i="17"/>
  <c r="Z45" i="17"/>
  <c r="X45" i="17"/>
  <c r="W45" i="17"/>
  <c r="V45" i="17"/>
  <c r="O45" i="17"/>
  <c r="E41" i="17"/>
  <c r="E35" i="17" s="1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C39" i="17"/>
  <c r="T33" i="17"/>
  <c r="K33" i="17"/>
  <c r="E31" i="17"/>
  <c r="B31" i="17"/>
  <c r="R27" i="17"/>
  <c r="Q27" i="17"/>
  <c r="P27" i="17"/>
  <c r="O27" i="17"/>
  <c r="N27" i="17"/>
  <c r="M27" i="17"/>
  <c r="L27" i="17"/>
  <c r="J27" i="17"/>
  <c r="H27" i="17"/>
  <c r="D27" i="17"/>
  <c r="C27" i="17"/>
  <c r="E23" i="17"/>
  <c r="D21" i="17" s="1"/>
  <c r="B23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C21" i="17"/>
  <c r="E18" i="17"/>
  <c r="E17" i="17"/>
  <c r="B17" i="17"/>
  <c r="B11" i="17" s="1"/>
  <c r="E16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C15" i="17"/>
  <c r="AE13" i="17"/>
  <c r="AE126" i="17" s="1"/>
  <c r="AD13" i="17"/>
  <c r="AD126" i="17" s="1"/>
  <c r="AC13" i="17"/>
  <c r="AC126" i="17" s="1"/>
  <c r="AB13" i="17"/>
  <c r="AB126" i="17" s="1"/>
  <c r="AA13" i="17"/>
  <c r="AA126" i="17" s="1"/>
  <c r="Z13" i="17"/>
  <c r="Z126" i="17" s="1"/>
  <c r="Y13" i="17"/>
  <c r="Y126" i="17" s="1"/>
  <c r="X13" i="17"/>
  <c r="X126" i="17" s="1"/>
  <c r="W13" i="17"/>
  <c r="W126" i="17" s="1"/>
  <c r="V13" i="17"/>
  <c r="V126" i="17" s="1"/>
  <c r="U13" i="17"/>
  <c r="U126" i="17" s="1"/>
  <c r="T13" i="17"/>
  <c r="T126" i="17" s="1"/>
  <c r="S13" i="17"/>
  <c r="S126" i="17" s="1"/>
  <c r="R13" i="17"/>
  <c r="R126" i="17" s="1"/>
  <c r="Q13" i="17"/>
  <c r="Q126" i="17" s="1"/>
  <c r="P13" i="17"/>
  <c r="P126" i="17" s="1"/>
  <c r="O13" i="17"/>
  <c r="O126" i="17" s="1"/>
  <c r="N13" i="17"/>
  <c r="N126" i="17" s="1"/>
  <c r="M13" i="17"/>
  <c r="M126" i="17" s="1"/>
  <c r="L13" i="17"/>
  <c r="L126" i="17" s="1"/>
  <c r="K13" i="17"/>
  <c r="K126" i="17" s="1"/>
  <c r="J13" i="17"/>
  <c r="J126" i="17" s="1"/>
  <c r="J305" i="17" s="1"/>
  <c r="I13" i="17"/>
  <c r="I126" i="17" s="1"/>
  <c r="H13" i="17"/>
  <c r="H126" i="17" s="1"/>
  <c r="D13" i="17"/>
  <c r="D126" i="17" s="1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D12" i="17"/>
  <c r="C12" i="17"/>
  <c r="B12" i="17"/>
  <c r="AE11" i="17"/>
  <c r="AE10" i="17"/>
  <c r="AE123" i="17" s="1"/>
  <c r="AE302" i="17" s="1"/>
  <c r="AD10" i="17"/>
  <c r="AD123" i="17" s="1"/>
  <c r="AC10" i="17"/>
  <c r="AC123" i="17" s="1"/>
  <c r="AB10" i="17"/>
  <c r="AB123" i="17" s="1"/>
  <c r="AA10" i="17"/>
  <c r="AA123" i="17" s="1"/>
  <c r="Z10" i="17"/>
  <c r="Z123" i="17" s="1"/>
  <c r="Y10" i="17"/>
  <c r="Y123" i="17" s="1"/>
  <c r="X10" i="17"/>
  <c r="X123" i="17" s="1"/>
  <c r="W10" i="17"/>
  <c r="W123" i="17" s="1"/>
  <c r="V10" i="17"/>
  <c r="V123" i="17" s="1"/>
  <c r="U10" i="17"/>
  <c r="U123" i="17" s="1"/>
  <c r="T10" i="17"/>
  <c r="T123" i="17" s="1"/>
  <c r="S10" i="17"/>
  <c r="S123" i="17" s="1"/>
  <c r="R10" i="17"/>
  <c r="Q10" i="17"/>
  <c r="Q123" i="17" s="1"/>
  <c r="P10" i="17"/>
  <c r="P123" i="17" s="1"/>
  <c r="O10" i="17"/>
  <c r="O123" i="17" s="1"/>
  <c r="N10" i="17"/>
  <c r="N123" i="17" s="1"/>
  <c r="M10" i="17"/>
  <c r="L10" i="17"/>
  <c r="K10" i="17"/>
  <c r="J10" i="17"/>
  <c r="I10" i="17"/>
  <c r="H10" i="17"/>
  <c r="H123" i="17" s="1"/>
  <c r="D10" i="17"/>
  <c r="D123" i="17" s="1"/>
  <c r="D302" i="17" s="1"/>
  <c r="C10" i="17"/>
  <c r="B10" i="17"/>
  <c r="I305" i="17" l="1"/>
  <c r="Z303" i="17"/>
  <c r="AD303" i="17"/>
  <c r="P302" i="17"/>
  <c r="T302" i="17"/>
  <c r="X302" i="17"/>
  <c r="AB302" i="17"/>
  <c r="E211" i="17"/>
  <c r="AG214" i="17"/>
  <c r="L124" i="17"/>
  <c r="C71" i="17"/>
  <c r="R123" i="17"/>
  <c r="R302" i="17" s="1"/>
  <c r="Q305" i="17"/>
  <c r="Y305" i="17"/>
  <c r="AA303" i="17"/>
  <c r="Q302" i="17"/>
  <c r="U302" i="17"/>
  <c r="Y302" i="17"/>
  <c r="AC302" i="17"/>
  <c r="N305" i="17"/>
  <c r="R305" i="17"/>
  <c r="V305" i="17"/>
  <c r="Z305" i="17"/>
  <c r="AD305" i="17"/>
  <c r="H122" i="17"/>
  <c r="H302" i="17"/>
  <c r="S303" i="17"/>
  <c r="X303" i="17"/>
  <c r="AB303" i="17"/>
  <c r="N302" i="17"/>
  <c r="V302" i="17"/>
  <c r="Z302" i="17"/>
  <c r="AD296" i="17"/>
  <c r="AD302" i="17"/>
  <c r="K305" i="17"/>
  <c r="O305" i="17"/>
  <c r="S305" i="17"/>
  <c r="W305" i="17"/>
  <c r="AA305" i="17"/>
  <c r="M305" i="17"/>
  <c r="U305" i="17"/>
  <c r="AC305" i="17"/>
  <c r="W303" i="17"/>
  <c r="T303" i="17"/>
  <c r="O302" i="17"/>
  <c r="S302" i="17"/>
  <c r="W302" i="17"/>
  <c r="AA302" i="17"/>
  <c r="L305" i="17"/>
  <c r="P305" i="17"/>
  <c r="T305" i="17"/>
  <c r="X305" i="17"/>
  <c r="AB305" i="17"/>
  <c r="C296" i="17"/>
  <c r="G297" i="17"/>
  <c r="K123" i="17"/>
  <c r="K302" i="17" s="1"/>
  <c r="K204" i="17"/>
  <c r="K303" i="17" s="1"/>
  <c r="I296" i="17"/>
  <c r="D300" i="17"/>
  <c r="D305" i="17" s="1"/>
  <c r="AE300" i="17"/>
  <c r="AE296" i="17" s="1"/>
  <c r="S207" i="17"/>
  <c r="L123" i="17"/>
  <c r="L302" i="17" s="1"/>
  <c r="AE124" i="17"/>
  <c r="AE303" i="17" s="1"/>
  <c r="C123" i="17"/>
  <c r="C302" i="17" s="1"/>
  <c r="I204" i="17"/>
  <c r="I202" i="17" s="1"/>
  <c r="P142" i="17"/>
  <c r="P204" i="17"/>
  <c r="P202" i="17" s="1"/>
  <c r="AB142" i="17"/>
  <c r="AB204" i="17"/>
  <c r="AB202" i="17" s="1"/>
  <c r="I142" i="17"/>
  <c r="M142" i="17"/>
  <c r="M204" i="17"/>
  <c r="M303" i="17" s="1"/>
  <c r="Q142" i="17"/>
  <c r="Q204" i="17"/>
  <c r="U142" i="17"/>
  <c r="U204" i="17"/>
  <c r="Y142" i="17"/>
  <c r="Y204" i="17"/>
  <c r="AC142" i="17"/>
  <c r="AC204" i="17"/>
  <c r="L142" i="17"/>
  <c r="L204" i="17"/>
  <c r="L303" i="17" s="1"/>
  <c r="X142" i="17"/>
  <c r="X204" i="17"/>
  <c r="J142" i="17"/>
  <c r="J204" i="17"/>
  <c r="J303" i="17" s="1"/>
  <c r="N142" i="17"/>
  <c r="N204" i="17"/>
  <c r="N202" i="17" s="1"/>
  <c r="R142" i="17"/>
  <c r="R204" i="17"/>
  <c r="R202" i="17" s="1"/>
  <c r="V142" i="17"/>
  <c r="V204" i="17"/>
  <c r="V202" i="17" s="1"/>
  <c r="Z142" i="17"/>
  <c r="Z204" i="17"/>
  <c r="AD142" i="17"/>
  <c r="AD204" i="17"/>
  <c r="AD202" i="17" s="1"/>
  <c r="H142" i="17"/>
  <c r="H204" i="17"/>
  <c r="H202" i="17" s="1"/>
  <c r="T142" i="17"/>
  <c r="T204" i="17"/>
  <c r="T202" i="17" s="1"/>
  <c r="C142" i="17"/>
  <c r="C204" i="17"/>
  <c r="C202" i="17" s="1"/>
  <c r="O142" i="17"/>
  <c r="O204" i="17"/>
  <c r="S142" i="17"/>
  <c r="S204" i="17"/>
  <c r="W142" i="17"/>
  <c r="W204" i="17"/>
  <c r="W202" i="17" s="1"/>
  <c r="AA142" i="17"/>
  <c r="AA204" i="17"/>
  <c r="AE142" i="17"/>
  <c r="AE204" i="17"/>
  <c r="AE202" i="17" s="1"/>
  <c r="I123" i="17"/>
  <c r="M123" i="17"/>
  <c r="M302" i="17" s="1"/>
  <c r="J123" i="17"/>
  <c r="J302" i="17" s="1"/>
  <c r="D15" i="17"/>
  <c r="AG17" i="17"/>
  <c r="Y202" i="17"/>
  <c r="Z69" i="17"/>
  <c r="K122" i="17"/>
  <c r="W122" i="17"/>
  <c r="N122" i="17"/>
  <c r="AA122" i="17"/>
  <c r="Z122" i="17"/>
  <c r="J296" i="17"/>
  <c r="N296" i="17"/>
  <c r="R296" i="17"/>
  <c r="V296" i="17"/>
  <c r="Z296" i="17"/>
  <c r="K296" i="17"/>
  <c r="O296" i="17"/>
  <c r="S296" i="17"/>
  <c r="W296" i="17"/>
  <c r="AA296" i="17"/>
  <c r="L296" i="17"/>
  <c r="P296" i="17"/>
  <c r="T296" i="17"/>
  <c r="X296" i="17"/>
  <c r="AB296" i="17"/>
  <c r="M296" i="17"/>
  <c r="Q296" i="17"/>
  <c r="U296" i="17"/>
  <c r="Y296" i="17"/>
  <c r="AC296" i="17"/>
  <c r="M178" i="17"/>
  <c r="Q178" i="17"/>
  <c r="Q202" i="17"/>
  <c r="U178" i="17"/>
  <c r="Y178" i="17"/>
  <c r="AC178" i="17"/>
  <c r="J202" i="17"/>
  <c r="N178" i="17"/>
  <c r="R178" i="17"/>
  <c r="V178" i="17"/>
  <c r="Z178" i="17"/>
  <c r="Z202" i="17"/>
  <c r="AD178" i="17"/>
  <c r="AD140" i="17" s="1"/>
  <c r="K178" i="17"/>
  <c r="O178" i="17"/>
  <c r="S178" i="17"/>
  <c r="S202" i="17"/>
  <c r="W178" i="17"/>
  <c r="AA178" i="17"/>
  <c r="H178" i="17"/>
  <c r="L178" i="17"/>
  <c r="P178" i="17"/>
  <c r="P140" i="17" s="1"/>
  <c r="T178" i="17"/>
  <c r="T140" i="17" s="1"/>
  <c r="X178" i="17"/>
  <c r="AB178" i="17"/>
  <c r="Q122" i="17"/>
  <c r="O122" i="17"/>
  <c r="AD122" i="17"/>
  <c r="Q160" i="17"/>
  <c r="AC160" i="17"/>
  <c r="U160" i="17"/>
  <c r="K160" i="17"/>
  <c r="O160" i="17"/>
  <c r="S160" i="17"/>
  <c r="W160" i="17"/>
  <c r="AA160" i="17"/>
  <c r="M160" i="17"/>
  <c r="Y160" i="17"/>
  <c r="B258" i="17"/>
  <c r="D39" i="17"/>
  <c r="I33" i="17"/>
  <c r="V9" i="17"/>
  <c r="Z9" i="17"/>
  <c r="D178" i="17"/>
  <c r="E237" i="17"/>
  <c r="E12" i="17"/>
  <c r="I69" i="17"/>
  <c r="D162" i="17"/>
  <c r="D160" i="17" s="1"/>
  <c r="E46" i="17"/>
  <c r="D144" i="17"/>
  <c r="B46" i="17"/>
  <c r="N69" i="17"/>
  <c r="V71" i="17"/>
  <c r="V124" i="17" s="1"/>
  <c r="V303" i="17" s="1"/>
  <c r="AC233" i="17"/>
  <c r="AC207" i="17" s="1"/>
  <c r="I233" i="17"/>
  <c r="I207" i="17" s="1"/>
  <c r="M233" i="17"/>
  <c r="M207" i="17" s="1"/>
  <c r="Q233" i="17"/>
  <c r="Q207" i="17" s="1"/>
  <c r="U233" i="17"/>
  <c r="U207" i="17" s="1"/>
  <c r="Y233" i="17"/>
  <c r="Y207" i="17" s="1"/>
  <c r="Q69" i="17"/>
  <c r="E83" i="17"/>
  <c r="B162" i="17"/>
  <c r="D252" i="17"/>
  <c r="E235" i="17"/>
  <c r="E298" i="17" s="1"/>
  <c r="E33" i="17"/>
  <c r="B57" i="17"/>
  <c r="G79" i="17"/>
  <c r="E72" i="17"/>
  <c r="F72" i="17" s="1"/>
  <c r="F91" i="17"/>
  <c r="M9" i="17"/>
  <c r="Y9" i="17"/>
  <c r="AC9" i="17"/>
  <c r="J9" i="17"/>
  <c r="U9" i="17"/>
  <c r="P33" i="17"/>
  <c r="W33" i="17"/>
  <c r="AA33" i="17"/>
  <c r="AE33" i="17"/>
  <c r="Y69" i="17"/>
  <c r="AC69" i="17"/>
  <c r="J69" i="17"/>
  <c r="B15" i="17"/>
  <c r="X33" i="17"/>
  <c r="F65" i="17"/>
  <c r="L69" i="17"/>
  <c r="AB69" i="17"/>
  <c r="K69" i="17"/>
  <c r="U69" i="17"/>
  <c r="F84" i="17"/>
  <c r="B135" i="17"/>
  <c r="W9" i="17"/>
  <c r="Q33" i="17"/>
  <c r="U33" i="17"/>
  <c r="Y33" i="17"/>
  <c r="AC33" i="17"/>
  <c r="E57" i="17"/>
  <c r="B63" i="17"/>
  <c r="E221" i="17"/>
  <c r="G221" i="17" s="1"/>
  <c r="L233" i="17"/>
  <c r="L207" i="17" s="1"/>
  <c r="X233" i="17"/>
  <c r="X207" i="17" s="1"/>
  <c r="AB233" i="17"/>
  <c r="AB207" i="17" s="1"/>
  <c r="B234" i="17"/>
  <c r="AE140" i="17"/>
  <c r="K9" i="17"/>
  <c r="K7" i="17" s="1"/>
  <c r="AA9" i="17"/>
  <c r="AE9" i="17"/>
  <c r="N9" i="17"/>
  <c r="R9" i="17"/>
  <c r="V33" i="17"/>
  <c r="AD33" i="17"/>
  <c r="F58" i="17"/>
  <c r="E63" i="17"/>
  <c r="G63" i="17" s="1"/>
  <c r="S69" i="17"/>
  <c r="W69" i="17"/>
  <c r="AA69" i="17"/>
  <c r="AE69" i="17"/>
  <c r="B166" i="17"/>
  <c r="F223" i="17"/>
  <c r="W233" i="17"/>
  <c r="W207" i="17" s="1"/>
  <c r="AA233" i="17"/>
  <c r="AA207" i="17" s="1"/>
  <c r="AE233" i="17"/>
  <c r="AE207" i="17" s="1"/>
  <c r="F260" i="17"/>
  <c r="X69" i="17"/>
  <c r="J127" i="17"/>
  <c r="S233" i="17"/>
  <c r="T233" i="17"/>
  <c r="T207" i="17" s="1"/>
  <c r="P233" i="17"/>
  <c r="P207" i="17" s="1"/>
  <c r="S127" i="17"/>
  <c r="Q127" i="17"/>
  <c r="AD69" i="17"/>
  <c r="S33" i="17"/>
  <c r="AB33" i="17"/>
  <c r="Z33" i="17"/>
  <c r="R33" i="17"/>
  <c r="F17" i="17"/>
  <c r="S9" i="17"/>
  <c r="Q9" i="17"/>
  <c r="B13" i="17"/>
  <c r="B126" i="17" s="1"/>
  <c r="C233" i="17"/>
  <c r="O233" i="17"/>
  <c r="O207" i="17" s="1"/>
  <c r="N209" i="17"/>
  <c r="F79" i="17"/>
  <c r="O69" i="17"/>
  <c r="AC45" i="17"/>
  <c r="T45" i="17"/>
  <c r="M45" i="17"/>
  <c r="J45" i="17"/>
  <c r="E47" i="17"/>
  <c r="O33" i="17"/>
  <c r="E13" i="17"/>
  <c r="E126" i="17" s="1"/>
  <c r="O9" i="17"/>
  <c r="E245" i="17"/>
  <c r="E209" i="17"/>
  <c r="F217" i="17"/>
  <c r="T69" i="17"/>
  <c r="D69" i="17"/>
  <c r="M69" i="17"/>
  <c r="E51" i="17"/>
  <c r="G51" i="17" s="1"/>
  <c r="R45" i="17"/>
  <c r="B51" i="17"/>
  <c r="N45" i="17"/>
  <c r="L45" i="17"/>
  <c r="M33" i="17"/>
  <c r="B27" i="17"/>
  <c r="L9" i="17"/>
  <c r="B235" i="17"/>
  <c r="B298" i="17" s="1"/>
  <c r="K233" i="17"/>
  <c r="K207" i="17" s="1"/>
  <c r="B245" i="17"/>
  <c r="E215" i="17"/>
  <c r="B215" i="17"/>
  <c r="B180" i="17"/>
  <c r="B184" i="17"/>
  <c r="E166" i="17"/>
  <c r="E162" i="17"/>
  <c r="E160" i="17" s="1"/>
  <c r="F168" i="17"/>
  <c r="J160" i="17"/>
  <c r="K142" i="17"/>
  <c r="E154" i="17"/>
  <c r="G154" i="17" s="1"/>
  <c r="F156" i="17"/>
  <c r="E71" i="17"/>
  <c r="B76" i="17"/>
  <c r="D45" i="17"/>
  <c r="B35" i="17"/>
  <c r="J33" i="17"/>
  <c r="N33" i="17"/>
  <c r="B39" i="17"/>
  <c r="C33" i="17"/>
  <c r="AD9" i="17"/>
  <c r="B21" i="17"/>
  <c r="B92" i="17"/>
  <c r="F92" i="17" s="1"/>
  <c r="B148" i="17"/>
  <c r="G258" i="17"/>
  <c r="F23" i="17"/>
  <c r="H33" i="17"/>
  <c r="L33" i="17"/>
  <c r="E39" i="17"/>
  <c r="G39" i="17" s="1"/>
  <c r="H45" i="17"/>
  <c r="F59" i="17"/>
  <c r="F64" i="17"/>
  <c r="B70" i="17"/>
  <c r="P71" i="17"/>
  <c r="P124" i="17" s="1"/>
  <c r="E70" i="17"/>
  <c r="E76" i="17"/>
  <c r="G76" i="17" s="1"/>
  <c r="B144" i="17"/>
  <c r="X9" i="17"/>
  <c r="E15" i="17"/>
  <c r="F31" i="17"/>
  <c r="P90" i="17"/>
  <c r="C160" i="17"/>
  <c r="I160" i="17"/>
  <c r="E184" i="17"/>
  <c r="G184" i="17" s="1"/>
  <c r="E180" i="17"/>
  <c r="E178" i="17" s="1"/>
  <c r="G178" i="17" s="1"/>
  <c r="H233" i="17"/>
  <c r="H207" i="17" s="1"/>
  <c r="J233" i="17"/>
  <c r="J207" i="17" s="1"/>
  <c r="N233" i="17"/>
  <c r="R233" i="17"/>
  <c r="R207" i="17" s="1"/>
  <c r="V233" i="17"/>
  <c r="V207" i="17" s="1"/>
  <c r="Z233" i="17"/>
  <c r="Z207" i="17" s="1"/>
  <c r="AD233" i="17"/>
  <c r="AD207" i="17" s="1"/>
  <c r="E239" i="17"/>
  <c r="F243" i="17"/>
  <c r="B239" i="17"/>
  <c r="B237" i="17"/>
  <c r="C135" i="17"/>
  <c r="H9" i="17"/>
  <c r="P9" i="17"/>
  <c r="T9" i="17"/>
  <c r="AB9" i="17"/>
  <c r="E10" i="17"/>
  <c r="I9" i="17"/>
  <c r="E11" i="17"/>
  <c r="C13" i="17"/>
  <c r="C126" i="17" s="1"/>
  <c r="C305" i="17" s="1"/>
  <c r="E21" i="17"/>
  <c r="G21" i="17" s="1"/>
  <c r="J178" i="17"/>
  <c r="F246" i="17"/>
  <c r="P127" i="17"/>
  <c r="R71" i="17"/>
  <c r="R124" i="17" s="1"/>
  <c r="R303" i="17" s="1"/>
  <c r="F77" i="17"/>
  <c r="F86" i="17"/>
  <c r="E90" i="17"/>
  <c r="F186" i="17"/>
  <c r="F241" i="17"/>
  <c r="H69" i="17"/>
  <c r="I45" i="17"/>
  <c r="C45" i="17"/>
  <c r="F41" i="17"/>
  <c r="G31" i="17"/>
  <c r="G41" i="17"/>
  <c r="G17" i="17"/>
  <c r="G23" i="17"/>
  <c r="E27" i="17"/>
  <c r="G58" i="17"/>
  <c r="G59" i="17"/>
  <c r="G64" i="17"/>
  <c r="G65" i="17"/>
  <c r="P83" i="17"/>
  <c r="B83" i="17" s="1"/>
  <c r="B85" i="17"/>
  <c r="F85" i="17" s="1"/>
  <c r="G77" i="17"/>
  <c r="G78" i="17"/>
  <c r="G84" i="17"/>
  <c r="G85" i="17"/>
  <c r="G91" i="17"/>
  <c r="E144" i="17"/>
  <c r="E148" i="17"/>
  <c r="F150" i="17"/>
  <c r="B154" i="17"/>
  <c r="G156" i="17"/>
  <c r="G168" i="17"/>
  <c r="G186" i="17"/>
  <c r="G217" i="17"/>
  <c r="G223" i="17"/>
  <c r="G150" i="17"/>
  <c r="G234" i="17"/>
  <c r="G241" i="17"/>
  <c r="G243" i="17"/>
  <c r="G246" i="17"/>
  <c r="G260" i="17"/>
  <c r="AE305" i="17" l="1"/>
  <c r="P303" i="17"/>
  <c r="B303" i="17" s="1"/>
  <c r="E124" i="17"/>
  <c r="M122" i="17"/>
  <c r="L122" i="17"/>
  <c r="I122" i="17"/>
  <c r="I302" i="17"/>
  <c r="H301" i="17"/>
  <c r="B302" i="17"/>
  <c r="B296" i="17"/>
  <c r="X301" i="17"/>
  <c r="I303" i="17"/>
  <c r="AE122" i="17"/>
  <c r="G237" i="17"/>
  <c r="E300" i="17"/>
  <c r="L140" i="17"/>
  <c r="R140" i="17"/>
  <c r="B142" i="17"/>
  <c r="B209" i="17"/>
  <c r="F209" i="17" s="1"/>
  <c r="N207" i="17"/>
  <c r="T7" i="17"/>
  <c r="F234" i="17"/>
  <c r="F297" i="17"/>
  <c r="Z140" i="17"/>
  <c r="Z301" i="17"/>
  <c r="Q7" i="17"/>
  <c r="AB140" i="17"/>
  <c r="M202" i="17"/>
  <c r="E204" i="17"/>
  <c r="E303" i="17" s="1"/>
  <c r="S301" i="17"/>
  <c r="C140" i="17"/>
  <c r="H140" i="17"/>
  <c r="AC140" i="17"/>
  <c r="X140" i="17"/>
  <c r="N140" i="17"/>
  <c r="AB301" i="17"/>
  <c r="D142" i="17"/>
  <c r="D140" i="17" s="1"/>
  <c r="D204" i="17"/>
  <c r="D202" i="17" s="1"/>
  <c r="B204" i="17"/>
  <c r="V140" i="17"/>
  <c r="AB7" i="17"/>
  <c r="X7" i="17"/>
  <c r="W140" i="17"/>
  <c r="U140" i="17"/>
  <c r="AD7" i="17"/>
  <c r="B123" i="17"/>
  <c r="K202" i="17"/>
  <c r="I7" i="17"/>
  <c r="O140" i="17"/>
  <c r="AA202" i="17"/>
  <c r="E123" i="17"/>
  <c r="H7" i="17"/>
  <c r="L7" i="17"/>
  <c r="O7" i="17"/>
  <c r="AE7" i="17"/>
  <c r="W7" i="17"/>
  <c r="J7" i="17"/>
  <c r="F126" i="17"/>
  <c r="G126" i="17"/>
  <c r="AA7" i="17"/>
  <c r="AC7" i="17"/>
  <c r="S7" i="17"/>
  <c r="Y7" i="17"/>
  <c r="Z7" i="17"/>
  <c r="N7" i="17"/>
  <c r="U7" i="17"/>
  <c r="M7" i="17"/>
  <c r="J301" i="17"/>
  <c r="X202" i="17"/>
  <c r="O202" i="17"/>
  <c r="AC202" i="17"/>
  <c r="M301" i="17"/>
  <c r="Q301" i="17"/>
  <c r="AD301" i="17"/>
  <c r="N301" i="17"/>
  <c r="T301" i="17"/>
  <c r="AC301" i="17"/>
  <c r="W301" i="17"/>
  <c r="L301" i="17"/>
  <c r="O301" i="17"/>
  <c r="Y301" i="17"/>
  <c r="AA301" i="17"/>
  <c r="K301" i="17"/>
  <c r="U301" i="17"/>
  <c r="U202" i="17"/>
  <c r="J122" i="17"/>
  <c r="Y140" i="17"/>
  <c r="S140" i="17"/>
  <c r="M140" i="17"/>
  <c r="AA140" i="17"/>
  <c r="Q140" i="17"/>
  <c r="J140" i="17"/>
  <c r="K140" i="17"/>
  <c r="R69" i="17"/>
  <c r="R7" i="17" s="1"/>
  <c r="R301" i="17"/>
  <c r="P69" i="17"/>
  <c r="P7" i="17" s="1"/>
  <c r="P122" i="17"/>
  <c r="V122" i="17"/>
  <c r="U122" i="17"/>
  <c r="T122" i="17"/>
  <c r="Y122" i="17"/>
  <c r="AC122" i="17"/>
  <c r="B178" i="17"/>
  <c r="F178" i="17" s="1"/>
  <c r="L202" i="17"/>
  <c r="G215" i="17"/>
  <c r="S122" i="17"/>
  <c r="AB122" i="17"/>
  <c r="X122" i="17"/>
  <c r="F254" i="17"/>
  <c r="E233" i="17"/>
  <c r="G233" i="17" s="1"/>
  <c r="D11" i="17"/>
  <c r="D124" i="17" s="1"/>
  <c r="F237" i="17"/>
  <c r="V69" i="17"/>
  <c r="V7" i="17" s="1"/>
  <c r="B90" i="17"/>
  <c r="F90" i="17" s="1"/>
  <c r="F154" i="17"/>
  <c r="C252" i="17"/>
  <c r="C207" i="17" s="1"/>
  <c r="F83" i="17"/>
  <c r="D166" i="17"/>
  <c r="G253" i="17"/>
  <c r="F253" i="17"/>
  <c r="F15" i="17"/>
  <c r="B252" i="17"/>
  <c r="G254" i="17"/>
  <c r="D209" i="17"/>
  <c r="D215" i="17"/>
  <c r="D239" i="17"/>
  <c r="D235" i="17"/>
  <c r="F221" i="17"/>
  <c r="B160" i="17"/>
  <c r="F160" i="17" s="1"/>
  <c r="F63" i="17"/>
  <c r="G57" i="17"/>
  <c r="C90" i="17"/>
  <c r="F166" i="17"/>
  <c r="G72" i="17"/>
  <c r="D33" i="17"/>
  <c r="G245" i="17"/>
  <c r="G235" i="17"/>
  <c r="F235" i="17"/>
  <c r="G70" i="17"/>
  <c r="F256" i="17"/>
  <c r="G239" i="17"/>
  <c r="F258" i="17"/>
  <c r="G92" i="17"/>
  <c r="C83" i="17"/>
  <c r="G180" i="17"/>
  <c r="F57" i="17"/>
  <c r="B233" i="17"/>
  <c r="G209" i="17"/>
  <c r="F211" i="17"/>
  <c r="G211" i="17"/>
  <c r="F13" i="17"/>
  <c r="G166" i="17"/>
  <c r="G162" i="17"/>
  <c r="G160" i="17"/>
  <c r="F245" i="17"/>
  <c r="F215" i="17"/>
  <c r="F51" i="17"/>
  <c r="B45" i="17"/>
  <c r="E45" i="17"/>
  <c r="G45" i="17" s="1"/>
  <c r="G47" i="17"/>
  <c r="G35" i="17"/>
  <c r="F39" i="17"/>
  <c r="F35" i="17"/>
  <c r="G13" i="17"/>
  <c r="C9" i="17"/>
  <c r="F21" i="17"/>
  <c r="B9" i="17"/>
  <c r="F11" i="17"/>
  <c r="F184" i="17"/>
  <c r="F162" i="17"/>
  <c r="F76" i="17"/>
  <c r="E69" i="17"/>
  <c r="G33" i="17"/>
  <c r="G11" i="17"/>
  <c r="G15" i="17"/>
  <c r="I140" i="17"/>
  <c r="F46" i="17"/>
  <c r="F239" i="17"/>
  <c r="B33" i="17"/>
  <c r="F33" i="17" s="1"/>
  <c r="F47" i="17"/>
  <c r="B71" i="17"/>
  <c r="F71" i="17" s="1"/>
  <c r="G256" i="17"/>
  <c r="E252" i="17"/>
  <c r="F180" i="17"/>
  <c r="G46" i="17"/>
  <c r="E9" i="17"/>
  <c r="F70" i="17"/>
  <c r="F148" i="17"/>
  <c r="G148" i="17"/>
  <c r="F144" i="17"/>
  <c r="G144" i="17"/>
  <c r="E142" i="17"/>
  <c r="E140" i="17" s="1"/>
  <c r="H127" i="17"/>
  <c r="G27" i="17"/>
  <c r="F27" i="17"/>
  <c r="F204" i="17" l="1"/>
  <c r="G204" i="17"/>
  <c r="C124" i="17"/>
  <c r="C303" i="17" s="1"/>
  <c r="G123" i="17"/>
  <c r="E302" i="17"/>
  <c r="G302" i="17" s="1"/>
  <c r="E296" i="17"/>
  <c r="E305" i="17"/>
  <c r="E202" i="17"/>
  <c r="G202" i="17" s="1"/>
  <c r="D122" i="17"/>
  <c r="F300" i="17"/>
  <c r="G300" i="17"/>
  <c r="B207" i="17"/>
  <c r="D233" i="17"/>
  <c r="D207" i="17" s="1"/>
  <c r="D298" i="17"/>
  <c r="D296" i="17" s="1"/>
  <c r="E207" i="17"/>
  <c r="B140" i="17"/>
  <c r="B202" i="17"/>
  <c r="F123" i="17"/>
  <c r="E122" i="17"/>
  <c r="E7" i="17"/>
  <c r="B124" i="17"/>
  <c r="F124" i="17" s="1"/>
  <c r="P301" i="17"/>
  <c r="V301" i="17"/>
  <c r="R122" i="17"/>
  <c r="B122" i="17" s="1"/>
  <c r="AE301" i="17"/>
  <c r="F233" i="17"/>
  <c r="F298" i="17"/>
  <c r="G71" i="17"/>
  <c r="D9" i="17"/>
  <c r="D7" i="17" s="1"/>
  <c r="B69" i="17"/>
  <c r="F69" i="17" s="1"/>
  <c r="G90" i="17"/>
  <c r="C69" i="17"/>
  <c r="G83" i="17"/>
  <c r="F45" i="17"/>
  <c r="F9" i="17"/>
  <c r="G9" i="17"/>
  <c r="G252" i="17"/>
  <c r="F252" i="17"/>
  <c r="B7" i="17"/>
  <c r="I301" i="17"/>
  <c r="B127" i="17"/>
  <c r="E127" i="17"/>
  <c r="F142" i="17"/>
  <c r="G142" i="17"/>
  <c r="D303" i="17" l="1"/>
  <c r="F202" i="17"/>
  <c r="G124" i="17"/>
  <c r="C122" i="17"/>
  <c r="F302" i="17"/>
  <c r="F305" i="17"/>
  <c r="G305" i="17"/>
  <c r="C7" i="17"/>
  <c r="C301" i="17" s="1"/>
  <c r="F303" i="17"/>
  <c r="B301" i="17"/>
  <c r="G298" i="17"/>
  <c r="E301" i="17"/>
  <c r="D301" i="17"/>
  <c r="G69" i="17"/>
  <c r="G303" i="17"/>
  <c r="F7" i="17"/>
  <c r="G207" i="17"/>
  <c r="F207" i="17"/>
  <c r="F140" i="17"/>
  <c r="G140" i="17"/>
  <c r="G7" i="17" l="1"/>
  <c r="G296" i="17"/>
  <c r="F296" i="17"/>
  <c r="G122" i="17"/>
  <c r="F122" i="17"/>
  <c r="G301" i="17"/>
  <c r="F301" i="17"/>
</calcChain>
</file>

<file path=xl/comments1.xml><?xml version="1.0" encoding="utf-8"?>
<comments xmlns="http://schemas.openxmlformats.org/spreadsheetml/2006/main">
  <authors>
    <author>Гуляева Наталья Алексеевна</author>
    <author>Гончарова Анжела Васильевна</author>
    <author>Малофеева Ольга Александровна</author>
  </authors>
  <commentList>
    <comment ref="P17" authorId="0" shapeId="0">
      <text>
        <r>
          <rPr>
            <b/>
            <sz val="14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4"/>
            <color indexed="81"/>
            <rFont val="Tahoma"/>
            <family val="2"/>
            <charset val="204"/>
          </rPr>
          <t xml:space="preserve">
200,0</t>
        </r>
      </text>
    </comment>
    <comment ref="D70" authorId="1" shapeId="0">
      <text>
        <r>
          <rPr>
            <b/>
            <sz val="9"/>
            <color indexed="81"/>
            <rFont val="Tahoma"/>
            <family val="2"/>
            <charset val="204"/>
          </rPr>
          <t>Гончарова Анжела Васильевна:</t>
        </r>
        <r>
          <rPr>
            <sz val="9"/>
            <color indexed="81"/>
            <rFont val="Tahoma"/>
            <family val="2"/>
            <charset val="204"/>
          </rPr>
          <t xml:space="preserve">
17805,40
</t>
        </r>
      </text>
    </comment>
    <comment ref="L150" authorId="2" shapeId="0">
      <text>
        <r>
          <rPr>
            <b/>
            <sz val="9"/>
            <color indexed="81"/>
            <rFont val="Tahoma"/>
            <charset val="1"/>
          </rPr>
          <t>Малофеева Ольга Александровна:</t>
        </r>
        <r>
          <rPr>
            <sz val="9"/>
            <color indexed="81"/>
            <rFont val="Tahoma"/>
            <charset val="1"/>
          </rPr>
          <t xml:space="preserve">
+УО 665
</t>
        </r>
      </text>
    </comment>
    <comment ref="X150" authorId="2" shapeId="0">
      <text>
        <r>
          <rPr>
            <b/>
            <sz val="9"/>
            <color indexed="81"/>
            <rFont val="Tahoma"/>
            <charset val="1"/>
          </rPr>
          <t>Малофеева Ольга Александровна:</t>
        </r>
        <r>
          <rPr>
            <sz val="9"/>
            <color indexed="81"/>
            <rFont val="Tahoma"/>
            <charset val="1"/>
          </rPr>
          <t xml:space="preserve">
+УО 15</t>
        </r>
      </text>
    </comment>
    <comment ref="AA241" authorId="2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укс</t>
        </r>
      </text>
    </comment>
    <comment ref="AB241" authorId="2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   укс</t>
        </r>
      </text>
    </comment>
    <comment ref="AD241" authorId="2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   укс</t>
        </r>
      </text>
    </comment>
    <comment ref="AB246" authorId="1" shapeId="0">
      <text>
        <r>
          <rPr>
            <b/>
            <sz val="9"/>
            <color indexed="81"/>
            <rFont val="Tahoma"/>
            <family val="2"/>
            <charset val="204"/>
          </rPr>
          <t>Гончарова Анжела Васильевна:</t>
        </r>
        <r>
          <rPr>
            <sz val="9"/>
            <color indexed="81"/>
            <rFont val="Tahoma"/>
            <family val="2"/>
            <charset val="204"/>
          </rPr>
          <t xml:space="preserve">
13259
</t>
        </r>
      </text>
    </comment>
    <comment ref="AD246" authorId="1" shapeId="0">
      <text>
        <r>
          <rPr>
            <b/>
            <sz val="9"/>
            <color indexed="81"/>
            <rFont val="Tahoma"/>
            <family val="2"/>
            <charset val="204"/>
          </rPr>
          <t>Гончарова Анжела Васильевна:</t>
        </r>
        <r>
          <rPr>
            <sz val="9"/>
            <color indexed="81"/>
            <rFont val="Tahoma"/>
            <family val="2"/>
            <charset val="204"/>
          </rPr>
          <t xml:space="preserve">
11016,50
</t>
        </r>
      </text>
    </comment>
    <comment ref="AB247" authorId="1" shapeId="0">
      <text>
        <r>
          <rPr>
            <b/>
            <sz val="9"/>
            <color indexed="81"/>
            <rFont val="Tahoma"/>
            <family val="2"/>
            <charset val="204"/>
          </rPr>
          <t>Гончарова Анжела Васильевна:</t>
        </r>
        <r>
          <rPr>
            <sz val="9"/>
            <color indexed="81"/>
            <rFont val="Tahoma"/>
            <family val="2"/>
            <charset val="204"/>
          </rPr>
          <t xml:space="preserve">
13259
</t>
        </r>
      </text>
    </comment>
    <comment ref="AD247" authorId="1" shapeId="0">
      <text>
        <r>
          <rPr>
            <b/>
            <sz val="9"/>
            <color indexed="81"/>
            <rFont val="Tahoma"/>
            <family val="2"/>
            <charset val="204"/>
          </rPr>
          <t>Гончарова Анжела Васильевна:</t>
        </r>
        <r>
          <rPr>
            <sz val="9"/>
            <color indexed="81"/>
            <rFont val="Tahoma"/>
            <family val="2"/>
            <charset val="204"/>
          </rPr>
          <t xml:space="preserve">
11016,50
</t>
        </r>
      </text>
    </comment>
  </commentList>
</comments>
</file>

<file path=xl/sharedStrings.xml><?xml version="1.0" encoding="utf-8"?>
<sst xmlns="http://schemas.openxmlformats.org/spreadsheetml/2006/main" count="391" uniqueCount="126">
  <si>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</si>
  <si>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</si>
  <si>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</si>
  <si>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</si>
  <si>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</si>
  <si>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</si>
  <si>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</si>
  <si>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</si>
  <si>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</si>
  <si>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</si>
  <si>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</si>
  <si>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</si>
  <si>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</si>
  <si>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</si>
  <si>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</si>
  <si>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</si>
  <si>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</si>
  <si>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</si>
  <si>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</si>
  <si>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</si>
  <si>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</si>
  <si>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</si>
  <si>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Подпрограмма 4.   "Ресурсное обеспечение системы образования"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</si>
  <si>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</si>
  <si>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4.1.2.Проведение мероприятий аппаратом управления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</si>
  <si>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</si>
  <si>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инициативу, в том числе для специалистов некомерческих организаций</t>
  </si>
  <si>
    <t>1.2.1.Развитие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организаций.</t>
  </si>
  <si>
    <t>1.3.1.Обеспечение доступности качественного общего образования в соответствии с современными требованиями, оснащение материально-технической базы образовательных организаций.</t>
  </si>
  <si>
    <t xml:space="preserve">бюджет города Когалыма 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</si>
  <si>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</si>
  <si>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</si>
  <si>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</si>
  <si>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</si>
  <si>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</si>
  <si>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бюджет города Когалыма - 104 направление</t>
  </si>
  <si>
    <t xml:space="preserve"> </t>
  </si>
  <si>
    <t>4.2.2 Создание системных механизмов сохранения и укрепления здоровья детей в образовательных организациях</t>
  </si>
  <si>
    <t>1.3.2.Субсидии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</t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</si>
  <si>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</t>
    </r>
    <r>
      <rPr>
        <b/>
        <sz val="22"/>
        <rFont val="Times New Roman"/>
        <family val="1"/>
        <charset val="204"/>
      </rPr>
      <t xml:space="preserve"> УО</t>
    </r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</si>
  <si>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</t>
    </r>
    <r>
      <rPr>
        <b/>
        <sz val="22"/>
        <rFont val="Times New Roman"/>
        <family val="1"/>
        <charset val="204"/>
      </rPr>
      <t xml:space="preserve"> "Дворец спорта", "Феникс"</t>
    </r>
  </si>
  <si>
    <t>1.4.2.Организации культурно-досуговой деятельности и совершенствование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</si>
  <si>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1.1.4. Финансирование МАОУ "СОШ №8" в рамках проекта "Формула успеха"</t>
  </si>
  <si>
    <t>1.2 Основное мероприятие "Развитие системы дополнительного образования детей." (показатели 11, 11.1,12,13,17,28)</t>
  </si>
  <si>
    <t>1.3.3.Предоставление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образования, расположенных на территории города Когалыма (Субвенция ОБ)</t>
  </si>
  <si>
    <t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(показатели 18)</t>
  </si>
  <si>
    <t>2.1.1.Организация и проведение государственной итоговой аттестации</t>
  </si>
  <si>
    <t>4.1.3.Финансовое и организационно-методическое сопровождение по исполнению  МАУ "Информационно-ресурсный центр  города Когалыма" муниципального задания на оказание муниципальных услуг (выполнение работ), оснащение материально-технической базы  организации.</t>
  </si>
  <si>
    <t>Ответственный за составление Малофеева О.А. №телефона 9-36-48</t>
  </si>
  <si>
    <t>ИТОГО по подпрограмме 3.  Молодёжь города Когалыма.</t>
  </si>
  <si>
    <t>ИТОГО по подпрограмме 4. "Ресурсное обеспечение системы образования"</t>
  </si>
  <si>
    <t>Подпрограмма 3.  "Молодёжь города Когалыма."</t>
  </si>
  <si>
    <t>ИТОГО по подпрограмме 1. "Общее образование. Дополнительное образование детей."</t>
  </si>
  <si>
    <t>Подпрограмма 1. "Общее образование. Дополнительное образование детей."</t>
  </si>
  <si>
    <t>План на 2020 год</t>
  </si>
  <si>
    <t>1.1. Основное мероприятие "Развитие системы дошкольного и общего образования" (показатели 1, 2, 3, 4, 7, 9, 10, 14 )</t>
  </si>
  <si>
    <t>1.3 Основное мероприятие "Обеспечение реализации основных общеобразовательных программ в образовательных организациях, расположенных на территории города Когалыма" (показатели  5, 6, 15, 16, 29 )</t>
  </si>
  <si>
    <t>1.4  Организация отдыха и оздоровления детей (показатель 30)</t>
  </si>
  <si>
    <t>1.5. Региональный проект "Успех каждого ребенка" (показатели 11, 12, 13, 14)</t>
  </si>
  <si>
    <t>1.5.1.Развитие системы выявления, поддержки, сопровождения и стимулирования одаренных детей в различных сферах деятельности</t>
  </si>
  <si>
    <t>1.5.2.Субсидии немуниципальным организациям (коммерческим, некоммерческим) в целях финансового обеспечения затрат в связи с выполнением муниципальной услуги "Реализация дополнительных общеразвивающих программ"</t>
  </si>
  <si>
    <t>1.5.3.Персонифицированное финансирование дополнительного образования детей</t>
  </si>
  <si>
    <t>3.1 Основное мероприятие "Создание условий для развития духовно-нравственных и гражданско,- военно -патриотических качеств детей и молодежи" (показатели 19, 20, 21)</t>
  </si>
  <si>
    <t>3.2  Основное мероприятие "Создание условий для повышения уровня потенциала и созидательной активности молодёжи"  (показатели 22, 23)</t>
  </si>
  <si>
    <t>3.2.1.Организация мероприятий, проектов по повышению уровня потенциала и вовлечению молодёжи в творческую деятельность</t>
  </si>
  <si>
    <t xml:space="preserve">3.2.2.Организация мероприятий, проектов по вовлечению молодежи в добровольческую деятельность </t>
  </si>
  <si>
    <t>3.3 Основное мероприятие "Обеспечение  деятельности учреждения сферы работы с молодёжью и развитие его материально-технической базы" (показатели  21, 22, 23)</t>
  </si>
  <si>
    <t>3.3.1.Финансовое и организационное сопровождение по исполнению  МАУ "МКЦ "Феникс" муниципального задания, укрепление материально-технической базы учреждения</t>
  </si>
  <si>
    <t>3.4. Региональный проект "Социальная активность"  (показатели 22,  23, 31)</t>
  </si>
  <si>
    <t>3.4.1.Организация мероприятий в рамках  реализации регионального проекта  "Социальная активность"</t>
  </si>
  <si>
    <t>4.1  Основное мероприятие "Финансовое обеспечение полномочий управления образования и ресурсного центра" (показатель 24)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</si>
  <si>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25, 28)</t>
  </si>
  <si>
    <t>4.3 Основное мероприятие "Развитие материально-технической базы образовательных организаций" (показатели 26, 27 )</t>
  </si>
  <si>
    <t>4.4 Региональный проект "Современная школа" (показатели 8, 27, 32)</t>
  </si>
  <si>
    <t>4.4.1.Средняя общеобразовательная школа в г. Когалыме (Общеобразовательная организация с универсальной безбарьерной средой) 1.</t>
  </si>
  <si>
    <t>4.5 Региональный проект "Содействие занятости женщин - создание условий дошкольного образования для детей в возрасте до трёх лет"  (показатели 1, 2, 5, 6, 27)</t>
  </si>
  <si>
    <t>4.5.1.Строительство объекта: "Детский сад на 320 мест в 8 микрорайоне города Когалыма"</t>
  </si>
  <si>
    <t>Начальник Управления образования  ___________________________       С.Г. Гришина</t>
  </si>
  <si>
    <t>Отчет о ходе реализации муниципальной программы «Развитие образования в городе Когалыме» на 2020 год.</t>
  </si>
  <si>
    <t>Наименование мероприятий программы</t>
  </si>
  <si>
    <t>Ежемесячное содержание МАУ "Школа искусств", МАУ "ДДТ".</t>
  </si>
  <si>
    <t xml:space="preserve">Ежемесячное содержание Школы Детские сады - 14 учреждений.
 </t>
  </si>
  <si>
    <r>
      <t xml:space="preserve">3.1.1.Организация мероприятий по духовно-нравственному развитию и  формированию гражданско-патриотических качеств молодёжи  </t>
    </r>
    <r>
      <rPr>
        <b/>
        <sz val="18"/>
        <rFont val="Times New Roman"/>
        <family val="1"/>
        <charset val="204"/>
      </rPr>
      <t>(Культура +УО)</t>
    </r>
  </si>
  <si>
    <t xml:space="preserve"> 62 180,8 тыс. руб. - ОБ, 6909,0 тыс. руб. - МБ - строительство общеобразовательной школы на 1 125 мест. 
Земельный участок сформирован и поставлен на кадастровый учет. Обеспечено технологическое подключение к сетям водоснабжения, водоотведения, теплоснабжения. Строительство трансформаторной подстанции и сетей электроснабжения включено в инвестиционный проект ОАО «ЮТЭК-Региональные сети». Техническое задание утверждено Директором ДОиМП-ХМАО-Югры от 10.10.2018.</t>
  </si>
  <si>
    <t>Постановление Администрации города Когалыма "Об утверждении списка победителей и призёров городского профессионального конкурса "Учитель года  в 2020 году". Выплата грантов Главы города Когалыма</t>
  </si>
  <si>
    <t xml:space="preserve">Выделение средств ПАО "ЛУКОЙЛ" в рамках программы "Формула успеха" </t>
  </si>
  <si>
    <t xml:space="preserve">Выезд обучающихся МАУ "ДДТ", МАУ "ДШИ" на мероприятия. </t>
  </si>
  <si>
    <t xml:space="preserve">Предоставление субсидии немуниципальной организации </t>
  </si>
  <si>
    <t>Перечисление МАУ "ИРЦ  г. Когалыма", как уполномоченной организацией, средств организациям - поставщикам образовательных услуг дополнительного образования по сертификатам дополнительного оброазования. Экономия плановых ассигнований т.к. финансирование производится в соответствии с заявкой уполномоченной организации на основании счетов поставщиков образовательных услуг.</t>
  </si>
  <si>
    <t>Мероприятия Управления культуры, Управление образования - выезд кадетов</t>
  </si>
  <si>
    <t>Освоение средств по итогам проведения конкурса "На лучшую подготовку граждан РФ к военной службе"</t>
  </si>
  <si>
    <t>Проведение мероприятий МАУ ДО "ДДТ" в рамкках   реализации регионального проекта  "Социальная активность"</t>
  </si>
  <si>
    <t xml:space="preserve">Финансирование МАУ "ИРЦ г. Когалыма" </t>
  </si>
  <si>
    <t>№</t>
  </si>
  <si>
    <t>Государственные программы:</t>
  </si>
  <si>
    <t>Источники финансирования</t>
  </si>
  <si>
    <t>Результаты реализации, проблемные вопросы</t>
  </si>
  <si>
    <t>профинансировано</t>
  </si>
  <si>
    <t>% финансирования к годовому плану</t>
  </si>
  <si>
    <t>% исполнения к финансированию</t>
  </si>
  <si>
    <t>Летний отдых</t>
  </si>
  <si>
    <t>бюджеты муниципальных образований</t>
  </si>
  <si>
    <t>Детский сад на 320 мест в 8 микрорайоне города Когалыма</t>
  </si>
  <si>
    <t xml:space="preserve">Средняя общеобразовательная школа в г. Когалыме </t>
  </si>
  <si>
    <t>всего:</t>
  </si>
  <si>
    <t>на 01 марта 2020 года</t>
  </si>
  <si>
    <t>план на 2020 год</t>
  </si>
  <si>
    <t>план на 01.03.2020</t>
  </si>
  <si>
    <t>исполнение на 01.03.2020</t>
  </si>
  <si>
    <t>% исполнения к плану на 01.03.2020</t>
  </si>
  <si>
    <t xml:space="preserve">Организация отдыха и оздоровления детей. ОБ - 12939,8 тыс. руб. - приобретение путевок; ОБ - 7738,1 тыс. руб. - оплата питания в пришкольных лагерях;  МБ - 5158,6 тыс. руб. - софинансирование питание                                                                                                     Муниципальным автономным учреждением «Информационно-ресурсный центр города Когалыиа» проведена работа по закупкам. 
Договоры в:
 АО «ЦОиО «Дружба-Ямал» -  36 путевок на сумму 856 800,00;
ООО ДОЛП «им. А.В. Казакевича» - 24 путевки на сумму 907 200,00;
ООО «Мультфильм» - 48 путевок на сумму 1 814 400,00;
ООО ДС «Радость» - 132 путевки на сумму 4 573 800,00;
Санаторный лагерь «Талый ключ» - 12 путевок на сумму 404 460,00;
Центр спорта «Эволюция» - 100 путевок на сумму 3 780 000,00;
Военно-патриотический палаточный лагерь «Юнармеец» - 30 путевок на сумму 819 000,00,
находятся на согласовании с поставщиком.
</t>
  </si>
  <si>
    <t xml:space="preserve">По состоянию на 01.02.2020 по объекту ведется исполнение муниципального контракта №0187300013719000090 от 29.05.2019 на выполнение строительно-монтажных работ на объекте. Цена контракта 454 141,55 тыс. руб., из них оплачено в 2019 году 58 281,3 тыс. руб.
С подрядной организацией ведется претензионная работа по нарушенимя сроков работ 1 этапа.
Оплата в отчетном периоде:
28.02.2020 проведена частичная оплата вып.строит-монтаж.раб.на объекте "Дет.сад на 320 м.в 8 мик-не г.Ког." в сумме 862,08 тыс.руб.- доля софинансирования средств местного бюджета 
На 06.03.2020 подготовлено п/п на сумму 7758,75 тыс. руб. - средства бюджета автономного округа.
</t>
  </si>
  <si>
    <t>( 62 180,8 тыс. руб. - ОБ, 6 909,0 тыс. руб. МБ)- строительство общеобразовательной школы на 1 125 мест. 
Земельный участок сформирован и поставлен на кадастровый учет. Обеспечено технологическое подключение к сетям водоснабжения, водоотведения, теплоснабжения. Строительство трансформаторной подстанции и сетей электроснабжения включено в инвестиционный проект ОАО «ЮТЭК-Региональные сети». Техническое задание утверждено Директором ДОиМП-ХМАО-Югры от 10.10.2018.</t>
  </si>
  <si>
    <t>План на 31.03.2020</t>
  </si>
  <si>
    <t>Профинансировано на 31.03.2020</t>
  </si>
  <si>
    <t>Кассовый расход на  31.03.2020</t>
  </si>
  <si>
    <t>Выезд учащихся и сопровождающих на окружные олимпиады, проведение мероприятий. Экономия 309,1 тыс. руб. согласно фактически предоставленных документов по оплате расходов.</t>
  </si>
  <si>
    <t xml:space="preserve">Муниципальным автономным учреждением «Информационно-ресурсный центр города Когалыиа» проведена работа по закупкам. 
Договоры в:
 АО «ЦОиО «Дружба-Ямал» -  36 путевок на сумму 856 800,00;
ООО ДОЛП «им. А.В. Казакевича» - 24 путевки на сумму 907 200,00;
ООО «Мультфильм» - 48 путевок на сумму 1 814 400,00;
ООО ДС «Радость» - 132 путевки на сумму 4 573 800,00;
Санаторный лагерь «Талый ключ» - 12 путевок на сумму 404 460,00;
Центр спорта «Эволюция» - 100 путевок на сумму 3 780 000,00;
Военно-патриотический палаточный лагерь «Юнармеец» - 30 путевок на сумму 819 000,00.
</t>
  </si>
  <si>
    <t>Организация отдыха и оздоровления детей. ОБ - 12939,8 тыс. руб. - приобретение путевок; ОБ - 7738,1 тыс. руб. - оплата питания в пришкольных лагерях;  МБ - 5158,6 тыс. руб. - софинансирование питание. Освоено 5868,0 тыс. руб. - окружной бюджет 50% предоплата за приобретение путевок в летние пришкольне лагеря.</t>
  </si>
  <si>
    <t>Экономия плановых ассигнований 339,0 тыс. руб. - Аппарат управления  согласно  фактически начисленной заработной платы.</t>
  </si>
  <si>
    <t>Проведение ремонтных работ в убразовательных учреждениях.</t>
  </si>
  <si>
    <t>п.п. 4.3.1.4 Строительство объекта: "Музыкальная школа в городе Когалыме"</t>
  </si>
  <si>
    <t>п.п. 4.3.1.5  Ремонт и окраска фасадов зданий, ремонт и окраска объектов благоустройства на территории муниципальных дошкольных образовательных и общеобразовательных учреждений</t>
  </si>
  <si>
    <t>На отчетную дату ведется исполнение следующих контрактов:
1. Контракт 08-МШ/КГМ от 08.10.2019 на выполнение проектно-изыскательских работ на строительство объекта: 
- цена контракта 15 125,62 тыс. руб., из них в 2019 году оплачено по контракту 5 212,02 тыс. руб. 
- срок окончания выполнения работ 31.05.2020.
2. Контракт КГ-70.20 от 23.03.2020 на осуществления технологического присоединения к электрическим сетям по объекту:
- цена контракта - 19,2 тыс. руб.
- срок выполнения работ - 23.07.2020
Средства не освоены по причине непредоставления поставщиком улуг первичных документов для оплаты аванса.</t>
  </si>
  <si>
    <t>По состоянию на отчетную дату ведутся следующие работы: 
1. Муниципальный контракт №0187300013719000090 от 29.05.2019 на выполнение строительно-монтажных работ на объекте:
- цена контракта 454 141,55 тыс. руб., из них оплачено в 2019 году 58 281,3 тыс. руб.
Работы по контракту ведутся с нарушением сроков 1 этапа.</t>
  </si>
  <si>
    <t>Организация питания в Школах. С 01.09.2020 г. выделены средства Субсидии ОБ на дополнительное финансовое обеспечение мероприятий по организации питания обучающихся начальных классов с 1 по 4 классы в сумме 15229,2 тыс. руб. сумма софинансирования - 25% составляет 5076,7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</si>
</sst>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#,##0.0_ ;[Red]\-#,##0.0\ "/>
    <numFmt numFmtId="166" formatCode="#,##0_ ;[Red]\-#,##0\ "/>
    <numFmt numFmtId="167" formatCode="_(* #,##0.0_);_(* \(#,##0.0\);_(* &quot;-&quot;??_);_(@_)"/>
    <numFmt numFmtId="168" formatCode="_-* #,##0.0_р_._-;\-* #,##0.0_р_._-;_-* &quot;-&quot;?_р_._-;_-@_-"/>
    <numFmt numFmtId="169" formatCode="#,##0.00\ _₽"/>
    <numFmt numFmtId="170" formatCode="0.0"/>
    <numFmt numFmtId="171" formatCode="#,##0.0_ ;\-#,##0.0\ "/>
  </numFmts>
  <fonts count="3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6"/>
      <name val="Arial"/>
      <family val="2"/>
      <charset val="204"/>
    </font>
    <font>
      <sz val="18"/>
      <name val="Arial"/>
      <family val="2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Arial"/>
      <family val="2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5" fillId="0" borderId="0"/>
  </cellStyleXfs>
  <cellXfs count="125">
    <xf numFmtId="0" fontId="0" fillId="0" borderId="0" xfId="0"/>
    <xf numFmtId="0" fontId="4" fillId="0" borderId="0" xfId="0" applyFont="1" applyFill="1" applyAlignment="1">
      <alignment vertical="center" wrapText="1"/>
    </xf>
    <xf numFmtId="165" fontId="5" fillId="0" borderId="1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justify" wrapText="1"/>
    </xf>
    <xf numFmtId="0" fontId="4" fillId="0" borderId="0" xfId="0" applyFont="1" applyFill="1" applyAlignment="1">
      <alignment horizontal="justify" vertical="center" wrapText="1"/>
    </xf>
    <xf numFmtId="165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 applyProtection="1">
      <alignment vertical="center"/>
      <protection locked="0"/>
    </xf>
    <xf numFmtId="167" fontId="3" fillId="0" borderId="0" xfId="1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 applyProtection="1">
      <alignment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7" fontId="6" fillId="0" borderId="1" xfId="1" applyNumberFormat="1" applyFont="1" applyFill="1" applyBorder="1" applyAlignment="1">
      <alignment vertical="center" wrapText="1"/>
    </xf>
    <xf numFmtId="169" fontId="6" fillId="0" borderId="1" xfId="1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 applyProtection="1">
      <alignment vertical="center" wrapText="1"/>
    </xf>
    <xf numFmtId="167" fontId="6" fillId="0" borderId="1" xfId="1" applyNumberFormat="1" applyFont="1" applyFill="1" applyBorder="1" applyAlignment="1" applyProtection="1">
      <alignment vertical="center" wrapText="1"/>
    </xf>
    <xf numFmtId="167" fontId="6" fillId="0" borderId="1" xfId="1" applyNumberFormat="1" applyFont="1" applyFill="1" applyBorder="1" applyAlignment="1">
      <alignment horizontal="justify" wrapText="1"/>
    </xf>
    <xf numFmtId="49" fontId="11" fillId="0" borderId="1" xfId="0" applyNumberFormat="1" applyFont="1" applyFill="1" applyBorder="1" applyAlignment="1" applyProtection="1">
      <alignment horizontal="left" vertical="center"/>
      <protection locked="0"/>
    </xf>
    <xf numFmtId="169" fontId="5" fillId="0" borderId="1" xfId="1" applyNumberFormat="1" applyFont="1" applyFill="1" applyBorder="1" applyAlignment="1" applyProtection="1">
      <alignment vertical="center" wrapText="1"/>
    </xf>
    <xf numFmtId="167" fontId="5" fillId="0" borderId="1" xfId="1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 applyProtection="1">
      <alignment vertical="top" wrapText="1"/>
    </xf>
    <xf numFmtId="165" fontId="11" fillId="0" borderId="1" xfId="0" applyNumberFormat="1" applyFont="1" applyFill="1" applyBorder="1" applyAlignment="1" applyProtection="1">
      <alignment horizontal="left" vertical="top" wrapText="1"/>
    </xf>
    <xf numFmtId="165" fontId="11" fillId="0" borderId="1" xfId="0" applyNumberFormat="1" applyFont="1" applyFill="1" applyBorder="1" applyAlignment="1">
      <alignment horizontal="left" vertical="top" wrapText="1"/>
    </xf>
    <xf numFmtId="165" fontId="10" fillId="0" borderId="0" xfId="0" applyNumberFormat="1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165" fontId="11" fillId="0" borderId="1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>
      <alignment horizontal="justify" wrapText="1"/>
    </xf>
    <xf numFmtId="168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 applyProtection="1">
      <alignment horizontal="left" vertical="center" wrapText="1"/>
    </xf>
    <xf numFmtId="165" fontId="6" fillId="0" borderId="0" xfId="0" applyNumberFormat="1" applyFont="1" applyFill="1" applyBorder="1" applyAlignment="1">
      <alignment vertical="center" wrapText="1"/>
    </xf>
    <xf numFmtId="167" fontId="6" fillId="0" borderId="0" xfId="1" applyNumberFormat="1" applyFont="1" applyFill="1" applyBorder="1" applyAlignment="1">
      <alignment vertical="center" wrapText="1"/>
    </xf>
    <xf numFmtId="169" fontId="6" fillId="0" borderId="0" xfId="1" applyNumberFormat="1" applyFont="1" applyFill="1" applyBorder="1" applyAlignment="1" applyProtection="1">
      <alignment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justify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0" xfId="0" applyFont="1" applyFill="1" applyBorder="1"/>
    <xf numFmtId="0" fontId="23" fillId="0" borderId="0" xfId="0" applyFont="1" applyFill="1"/>
    <xf numFmtId="170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25" fillId="0" borderId="0" xfId="0" applyFont="1" applyFill="1"/>
    <xf numFmtId="0" fontId="0" fillId="0" borderId="1" xfId="0" applyFill="1" applyBorder="1"/>
    <xf numFmtId="16" fontId="27" fillId="0" borderId="1" xfId="0" applyNumberFormat="1" applyFont="1" applyFill="1" applyBorder="1" applyAlignment="1">
      <alignment horizontal="left" vertical="center" wrapText="1"/>
    </xf>
    <xf numFmtId="171" fontId="28" fillId="0" borderId="1" xfId="1" applyNumberFormat="1" applyFont="1" applyFill="1" applyBorder="1" applyAlignment="1">
      <alignment horizontal="right" vertical="center"/>
    </xf>
    <xf numFmtId="170" fontId="28" fillId="0" borderId="1" xfId="1" applyNumberFormat="1" applyFont="1" applyFill="1" applyBorder="1" applyAlignment="1">
      <alignment horizontal="right" vertical="center"/>
    </xf>
    <xf numFmtId="171" fontId="22" fillId="0" borderId="0" xfId="0" applyNumberFormat="1" applyFont="1" applyFill="1" applyBorder="1"/>
    <xf numFmtId="0" fontId="30" fillId="0" borderId="1" xfId="0" applyFont="1" applyFill="1" applyBorder="1" applyAlignment="1">
      <alignment horizontal="left" vertical="center" wrapText="1"/>
    </xf>
    <xf numFmtId="171" fontId="21" fillId="0" borderId="1" xfId="1" applyNumberFormat="1" applyFont="1" applyFill="1" applyBorder="1" applyAlignment="1">
      <alignment horizontal="right" vertical="center"/>
    </xf>
    <xf numFmtId="171" fontId="0" fillId="0" borderId="0" xfId="0" applyNumberFormat="1" applyFill="1"/>
    <xf numFmtId="165" fontId="11" fillId="0" borderId="5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65" fontId="11" fillId="0" borderId="3" xfId="0" applyNumberFormat="1" applyFont="1" applyFill="1" applyBorder="1" applyAlignment="1" applyProtection="1">
      <alignment horizontal="left" vertical="top" wrapText="1"/>
    </xf>
    <xf numFmtId="165" fontId="11" fillId="0" borderId="4" xfId="0" applyNumberFormat="1" applyFont="1" applyFill="1" applyBorder="1" applyAlignment="1" applyProtection="1">
      <alignment horizontal="left" vertical="top" wrapText="1"/>
    </xf>
    <xf numFmtId="165" fontId="11" fillId="0" borderId="5" xfId="0" applyNumberFormat="1" applyFont="1" applyFill="1" applyBorder="1" applyAlignment="1" applyProtection="1">
      <alignment horizontal="left" vertical="top" wrapText="1"/>
    </xf>
    <xf numFmtId="165" fontId="11" fillId="0" borderId="3" xfId="0" applyNumberFormat="1" applyFont="1" applyFill="1" applyBorder="1" applyAlignment="1" applyProtection="1">
      <alignment horizontal="center" vertical="top" wrapText="1"/>
    </xf>
    <xf numFmtId="165" fontId="11" fillId="0" borderId="4" xfId="0" applyNumberFormat="1" applyFont="1" applyFill="1" applyBorder="1" applyAlignment="1" applyProtection="1">
      <alignment horizontal="center" vertical="top" wrapText="1"/>
    </xf>
    <xf numFmtId="165" fontId="11" fillId="0" borderId="5" xfId="0" applyNumberFormat="1" applyFont="1" applyFill="1" applyBorder="1" applyAlignment="1" applyProtection="1">
      <alignment horizontal="center" vertical="top" wrapText="1"/>
    </xf>
    <xf numFmtId="165" fontId="6" fillId="0" borderId="3" xfId="0" applyNumberFormat="1" applyFont="1" applyFill="1" applyBorder="1" applyAlignment="1" applyProtection="1">
      <alignment horizontal="left" vertical="top" wrapText="1"/>
    </xf>
    <xf numFmtId="165" fontId="6" fillId="0" borderId="4" xfId="0" applyNumberFormat="1" applyFont="1" applyFill="1" applyBorder="1" applyAlignment="1" applyProtection="1">
      <alignment horizontal="left" vertical="top" wrapText="1"/>
    </xf>
    <xf numFmtId="165" fontId="6" fillId="0" borderId="5" xfId="0" applyNumberFormat="1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 applyProtection="1">
      <alignment horizontal="center" vertical="top" wrapText="1"/>
    </xf>
    <xf numFmtId="0" fontId="26" fillId="0" borderId="3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5" xfId="0" applyFont="1" applyFill="1" applyBorder="1" applyAlignment="1">
      <alignment horizontal="center" wrapText="1"/>
    </xf>
    <xf numFmtId="0" fontId="29" fillId="0" borderId="8" xfId="0" applyFont="1" applyFill="1" applyBorder="1" applyAlignment="1">
      <alignment horizontal="left" wrapText="1"/>
    </xf>
    <xf numFmtId="0" fontId="29" fillId="0" borderId="9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left" wrapText="1"/>
    </xf>
    <xf numFmtId="0" fontId="29" fillId="0" borderId="13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left" wrapText="1"/>
    </xf>
    <xf numFmtId="0" fontId="29" fillId="0" borderId="11" xfId="0" applyFont="1" applyFill="1" applyBorder="1" applyAlignment="1">
      <alignment horizontal="left" wrapText="1"/>
    </xf>
    <xf numFmtId="0" fontId="29" fillId="0" borderId="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left" wrapText="1"/>
    </xf>
    <xf numFmtId="0" fontId="29" fillId="0" borderId="8" xfId="0" applyFont="1" applyFill="1" applyBorder="1" applyAlignment="1">
      <alignment horizontal="center" wrapText="1"/>
    </xf>
    <xf numFmtId="0" fontId="29" fillId="0" borderId="13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 wrapText="1"/>
    </xf>
    <xf numFmtId="0" fontId="29" fillId="0" borderId="9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29" fillId="0" borderId="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16" fontId="20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3" xfId="0" applyNumberFormat="1" applyFont="1" applyFill="1" applyBorder="1" applyAlignment="1">
      <alignment horizontal="left" vertical="top" wrapText="1"/>
    </xf>
    <xf numFmtId="165" fontId="11" fillId="0" borderId="4" xfId="0" applyNumberFormat="1" applyFont="1" applyFill="1" applyBorder="1" applyAlignment="1">
      <alignment horizontal="left" vertical="top" wrapText="1"/>
    </xf>
    <xf numFmtId="165" fontId="11" fillId="0" borderId="5" xfId="0" applyNumberFormat="1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3"/>
    <cellStyle name="Обычный 3" xfId="2"/>
    <cellStyle name="Финансовый" xfId="1" builtinId="3"/>
  </cellStyles>
  <dxfs count="0"/>
  <tableStyles count="0" defaultTableStyle="TableStyleMedium2" defaultPivotStyle="PivotStyleLight16"/>
  <colors>
    <mruColors>
      <color rgb="FFFF99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12"/>
  <sheetViews>
    <sheetView showGridLines="0" tabSelected="1" view="pageBreakPreview" topLeftCell="J1" zoomScale="61" zoomScaleNormal="70" zoomScaleSheetLayoutView="61" workbookViewId="0">
      <pane ySplit="4" topLeftCell="A185" activePane="bottomLeft" state="frozen"/>
      <selection pane="bottomLeft" activeCell="T195" sqref="T195"/>
    </sheetView>
  </sheetViews>
  <sheetFormatPr defaultColWidth="9.140625" defaultRowHeight="15.75" x14ac:dyDescent="0.2"/>
  <cols>
    <col min="1" max="1" width="51.140625" style="5" customWidth="1"/>
    <col min="2" max="19" width="17.140625" style="1" customWidth="1"/>
    <col min="20" max="30" width="17.140625" style="6" customWidth="1"/>
    <col min="31" max="31" width="17.5703125" style="6" customWidth="1"/>
    <col min="32" max="32" width="36.7109375" style="26" customWidth="1"/>
    <col min="33" max="33" width="13.7109375" style="1" bestFit="1" customWidth="1"/>
    <col min="34" max="34" width="12.42578125" style="1" bestFit="1" customWidth="1"/>
    <col min="35" max="16384" width="9.140625" style="1"/>
  </cols>
  <sheetData>
    <row r="1" spans="1:34" s="11" customFormat="1" ht="60.75" customHeight="1" x14ac:dyDescent="0.2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</row>
    <row r="2" spans="1:34" ht="18.7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 s="7" customFormat="1" ht="18.75" customHeight="1" x14ac:dyDescent="0.2">
      <c r="A3" s="76" t="s">
        <v>79</v>
      </c>
      <c r="B3" s="77" t="s">
        <v>54</v>
      </c>
      <c r="C3" s="77" t="s">
        <v>113</v>
      </c>
      <c r="D3" s="77" t="s">
        <v>114</v>
      </c>
      <c r="E3" s="77" t="s">
        <v>115</v>
      </c>
      <c r="F3" s="80" t="s">
        <v>30</v>
      </c>
      <c r="G3" s="80"/>
      <c r="H3" s="81" t="s">
        <v>0</v>
      </c>
      <c r="I3" s="82"/>
      <c r="J3" s="81" t="s">
        <v>1</v>
      </c>
      <c r="K3" s="82"/>
      <c r="L3" s="81" t="s">
        <v>2</v>
      </c>
      <c r="M3" s="82"/>
      <c r="N3" s="81" t="s">
        <v>3</v>
      </c>
      <c r="O3" s="82"/>
      <c r="P3" s="81" t="s">
        <v>4</v>
      </c>
      <c r="Q3" s="82"/>
      <c r="R3" s="81" t="s">
        <v>5</v>
      </c>
      <c r="S3" s="82"/>
      <c r="T3" s="81" t="s">
        <v>6</v>
      </c>
      <c r="U3" s="82"/>
      <c r="V3" s="81" t="s">
        <v>7</v>
      </c>
      <c r="W3" s="82"/>
      <c r="X3" s="81" t="s">
        <v>8</v>
      </c>
      <c r="Y3" s="82"/>
      <c r="Z3" s="81" t="s">
        <v>9</v>
      </c>
      <c r="AA3" s="82"/>
      <c r="AB3" s="81" t="s">
        <v>10</v>
      </c>
      <c r="AC3" s="82"/>
      <c r="AD3" s="81" t="s">
        <v>11</v>
      </c>
      <c r="AE3" s="82"/>
      <c r="AF3" s="94" t="s">
        <v>34</v>
      </c>
    </row>
    <row r="4" spans="1:34" s="9" customFormat="1" ht="31.5" customHeight="1" x14ac:dyDescent="0.2">
      <c r="A4" s="76"/>
      <c r="B4" s="78"/>
      <c r="C4" s="78"/>
      <c r="D4" s="79"/>
      <c r="E4" s="78"/>
      <c r="F4" s="74" t="s">
        <v>31</v>
      </c>
      <c r="G4" s="74" t="s">
        <v>32</v>
      </c>
      <c r="H4" s="8" t="s">
        <v>12</v>
      </c>
      <c r="I4" s="8" t="s">
        <v>33</v>
      </c>
      <c r="J4" s="8" t="s">
        <v>12</v>
      </c>
      <c r="K4" s="8" t="s">
        <v>33</v>
      </c>
      <c r="L4" s="8" t="s">
        <v>12</v>
      </c>
      <c r="M4" s="8" t="s">
        <v>33</v>
      </c>
      <c r="N4" s="8" t="s">
        <v>12</v>
      </c>
      <c r="O4" s="8" t="s">
        <v>33</v>
      </c>
      <c r="P4" s="8" t="s">
        <v>12</v>
      </c>
      <c r="Q4" s="8" t="s">
        <v>33</v>
      </c>
      <c r="R4" s="8" t="s">
        <v>12</v>
      </c>
      <c r="S4" s="8" t="s">
        <v>33</v>
      </c>
      <c r="T4" s="8" t="s">
        <v>12</v>
      </c>
      <c r="U4" s="8" t="s">
        <v>33</v>
      </c>
      <c r="V4" s="8" t="s">
        <v>12</v>
      </c>
      <c r="W4" s="8" t="s">
        <v>33</v>
      </c>
      <c r="X4" s="8" t="s">
        <v>12</v>
      </c>
      <c r="Y4" s="8" t="s">
        <v>33</v>
      </c>
      <c r="Z4" s="8" t="s">
        <v>12</v>
      </c>
      <c r="AA4" s="8" t="s">
        <v>33</v>
      </c>
      <c r="AB4" s="8" t="s">
        <v>12</v>
      </c>
      <c r="AC4" s="8" t="s">
        <v>33</v>
      </c>
      <c r="AD4" s="8" t="s">
        <v>12</v>
      </c>
      <c r="AE4" s="8" t="s">
        <v>33</v>
      </c>
      <c r="AF4" s="94"/>
    </row>
    <row r="5" spans="1:34" s="16" customFormat="1" ht="24.75" customHeight="1" x14ac:dyDescent="0.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3</v>
      </c>
      <c r="I5" s="10">
        <v>9</v>
      </c>
      <c r="J5" s="10">
        <v>4</v>
      </c>
      <c r="K5" s="10">
        <v>11</v>
      </c>
      <c r="L5" s="10">
        <v>5</v>
      </c>
      <c r="M5" s="10">
        <v>13</v>
      </c>
      <c r="N5" s="10">
        <v>6</v>
      </c>
      <c r="O5" s="10">
        <v>15</v>
      </c>
      <c r="P5" s="10">
        <v>7</v>
      </c>
      <c r="Q5" s="10">
        <v>17</v>
      </c>
      <c r="R5" s="10">
        <v>8</v>
      </c>
      <c r="S5" s="10">
        <v>19</v>
      </c>
      <c r="T5" s="10">
        <v>9</v>
      </c>
      <c r="U5" s="10">
        <v>21</v>
      </c>
      <c r="V5" s="10">
        <v>10</v>
      </c>
      <c r="W5" s="10">
        <v>23</v>
      </c>
      <c r="X5" s="10">
        <v>11</v>
      </c>
      <c r="Y5" s="10">
        <v>25</v>
      </c>
      <c r="Z5" s="10">
        <v>12</v>
      </c>
      <c r="AA5" s="10">
        <v>27</v>
      </c>
      <c r="AB5" s="10">
        <v>13</v>
      </c>
      <c r="AC5" s="10">
        <v>29</v>
      </c>
      <c r="AD5" s="10">
        <v>14</v>
      </c>
      <c r="AE5" s="10">
        <v>31</v>
      </c>
      <c r="AF5" s="27">
        <v>31</v>
      </c>
    </row>
    <row r="6" spans="1:34" s="11" customFormat="1" ht="18.75" x14ac:dyDescent="0.2">
      <c r="A6" s="13"/>
      <c r="B6" s="13"/>
      <c r="C6" s="32"/>
      <c r="D6" s="32"/>
      <c r="E6" s="3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31"/>
    </row>
    <row r="7" spans="1:34" s="17" customFormat="1" ht="66" customHeight="1" x14ac:dyDescent="0.2">
      <c r="A7" s="49" t="s">
        <v>53</v>
      </c>
      <c r="B7" s="18">
        <f>H7+J7+L7+N7+P7+R7+T7+V7+X7+Z7+AB7+AD7</f>
        <v>2291429.5</v>
      </c>
      <c r="C7" s="2">
        <f>C9+C45+C33+C69+C96</f>
        <v>553711</v>
      </c>
      <c r="D7" s="2">
        <f t="shared" ref="D7:E7" si="0">D9+D45+D33+D69+D96</f>
        <v>550014.1</v>
      </c>
      <c r="E7" s="2">
        <f t="shared" si="0"/>
        <v>409892.79999999993</v>
      </c>
      <c r="F7" s="32">
        <f>E7/B7*100</f>
        <v>17.888082526649846</v>
      </c>
      <c r="G7" s="32">
        <f>E7/C7*100</f>
        <v>74.026486741278376</v>
      </c>
      <c r="H7" s="2">
        <f t="shared" ref="H7:AE7" si="1">H9+H45+H33+H69+H96</f>
        <v>144837.50000000003</v>
      </c>
      <c r="I7" s="2">
        <f t="shared" si="1"/>
        <v>48180.1</v>
      </c>
      <c r="J7" s="2">
        <f t="shared" si="1"/>
        <v>205324.4</v>
      </c>
      <c r="K7" s="2">
        <f t="shared" si="1"/>
        <v>182892.3</v>
      </c>
      <c r="L7" s="2">
        <f t="shared" si="1"/>
        <v>203549.1</v>
      </c>
      <c r="M7" s="2">
        <f t="shared" si="1"/>
        <v>178820.40000000002</v>
      </c>
      <c r="N7" s="2">
        <f t="shared" si="1"/>
        <v>200233.9</v>
      </c>
      <c r="O7" s="2">
        <f t="shared" si="1"/>
        <v>0</v>
      </c>
      <c r="P7" s="2">
        <f t="shared" si="1"/>
        <v>374329.9</v>
      </c>
      <c r="Q7" s="2">
        <f t="shared" si="1"/>
        <v>0</v>
      </c>
      <c r="R7" s="2">
        <f t="shared" si="1"/>
        <v>202815.99999999997</v>
      </c>
      <c r="S7" s="2">
        <f t="shared" si="1"/>
        <v>0</v>
      </c>
      <c r="T7" s="2">
        <f t="shared" si="1"/>
        <v>132680.20000000001</v>
      </c>
      <c r="U7" s="2">
        <f t="shared" si="1"/>
        <v>0</v>
      </c>
      <c r="V7" s="2">
        <f t="shared" si="1"/>
        <v>98593.5</v>
      </c>
      <c r="W7" s="2">
        <f t="shared" si="1"/>
        <v>0</v>
      </c>
      <c r="X7" s="2">
        <f t="shared" si="1"/>
        <v>133976.9</v>
      </c>
      <c r="Y7" s="2">
        <f t="shared" si="1"/>
        <v>0</v>
      </c>
      <c r="Z7" s="2">
        <f t="shared" si="1"/>
        <v>144139.1</v>
      </c>
      <c r="AA7" s="2">
        <f t="shared" si="1"/>
        <v>0</v>
      </c>
      <c r="AB7" s="2">
        <f t="shared" si="1"/>
        <v>129829.3</v>
      </c>
      <c r="AC7" s="2">
        <f t="shared" si="1"/>
        <v>0</v>
      </c>
      <c r="AD7" s="2">
        <f t="shared" si="1"/>
        <v>321119.69999999995</v>
      </c>
      <c r="AE7" s="2">
        <f t="shared" si="1"/>
        <v>0</v>
      </c>
      <c r="AF7" s="41"/>
      <c r="AG7" s="42"/>
      <c r="AH7" s="42"/>
    </row>
    <row r="8" spans="1:34" s="12" customFormat="1" ht="81" customHeight="1" x14ac:dyDescent="0.3">
      <c r="A8" s="4" t="s">
        <v>55</v>
      </c>
      <c r="B8" s="20"/>
      <c r="C8" s="19"/>
      <c r="D8" s="19"/>
      <c r="E8" s="20"/>
      <c r="F8" s="20"/>
      <c r="G8" s="2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8"/>
      <c r="AG8" s="42"/>
      <c r="AH8" s="42"/>
    </row>
    <row r="9" spans="1:34" s="12" customFormat="1" ht="18.75" x14ac:dyDescent="0.3">
      <c r="A9" s="4" t="s">
        <v>17</v>
      </c>
      <c r="B9" s="33">
        <f>H9+J9+L9+N9+P9+R9+T9+V9+X9+Z9+AB9+AD9</f>
        <v>5360</v>
      </c>
      <c r="C9" s="2">
        <f>C10+C11+C13+C14</f>
        <v>2133.3000000000002</v>
      </c>
      <c r="D9" s="2">
        <f>D10+D11+D13+D14</f>
        <v>1698.4</v>
      </c>
      <c r="E9" s="2">
        <f>E10+E11+E13+E14</f>
        <v>856.8</v>
      </c>
      <c r="F9" s="32">
        <f>E9/B9*100</f>
        <v>15.98507462686567</v>
      </c>
      <c r="G9" s="32">
        <f>E9/C9*100</f>
        <v>40.163127548867941</v>
      </c>
      <c r="H9" s="2">
        <f>H10+H11+H12+H13</f>
        <v>550</v>
      </c>
      <c r="I9" s="2">
        <f t="shared" ref="I9:AE9" si="2">I10+I11+I12+I13</f>
        <v>182.3</v>
      </c>
      <c r="J9" s="2">
        <f t="shared" si="2"/>
        <v>754.3</v>
      </c>
      <c r="K9" s="2">
        <f t="shared" si="2"/>
        <v>128</v>
      </c>
      <c r="L9" s="2">
        <f t="shared" si="2"/>
        <v>829</v>
      </c>
      <c r="M9" s="2">
        <f t="shared" si="2"/>
        <v>546.5</v>
      </c>
      <c r="N9" s="2">
        <f t="shared" si="2"/>
        <v>24.5</v>
      </c>
      <c r="O9" s="2">
        <f t="shared" si="2"/>
        <v>0</v>
      </c>
      <c r="P9" s="2">
        <f t="shared" si="2"/>
        <v>200</v>
      </c>
      <c r="Q9" s="2">
        <f t="shared" si="2"/>
        <v>0</v>
      </c>
      <c r="R9" s="2">
        <f t="shared" si="2"/>
        <v>545</v>
      </c>
      <c r="S9" s="2">
        <f t="shared" si="2"/>
        <v>0</v>
      </c>
      <c r="T9" s="2">
        <f t="shared" si="2"/>
        <v>0</v>
      </c>
      <c r="U9" s="2">
        <f t="shared" si="2"/>
        <v>0</v>
      </c>
      <c r="V9" s="2">
        <f t="shared" si="2"/>
        <v>800</v>
      </c>
      <c r="W9" s="2">
        <f t="shared" si="2"/>
        <v>0</v>
      </c>
      <c r="X9" s="2">
        <f t="shared" si="2"/>
        <v>0</v>
      </c>
      <c r="Y9" s="2">
        <f t="shared" si="2"/>
        <v>0</v>
      </c>
      <c r="Z9" s="2">
        <f t="shared" si="2"/>
        <v>20</v>
      </c>
      <c r="AA9" s="2">
        <f t="shared" si="2"/>
        <v>0</v>
      </c>
      <c r="AB9" s="2">
        <f t="shared" si="2"/>
        <v>1528.5</v>
      </c>
      <c r="AC9" s="2">
        <f t="shared" si="2"/>
        <v>0</v>
      </c>
      <c r="AD9" s="2">
        <f t="shared" si="2"/>
        <v>108.7</v>
      </c>
      <c r="AE9" s="2">
        <f t="shared" si="2"/>
        <v>0</v>
      </c>
      <c r="AF9" s="28"/>
      <c r="AG9" s="42"/>
      <c r="AH9" s="42"/>
    </row>
    <row r="10" spans="1:34" s="12" customFormat="1" ht="18.75" x14ac:dyDescent="0.3">
      <c r="A10" s="3" t="s">
        <v>13</v>
      </c>
      <c r="B10" s="15">
        <f t="shared" ref="B10:E13" si="3">B16+B22+B28</f>
        <v>0</v>
      </c>
      <c r="C10" s="15">
        <f t="shared" si="3"/>
        <v>0</v>
      </c>
      <c r="D10" s="15">
        <f t="shared" si="3"/>
        <v>0</v>
      </c>
      <c r="E10" s="15">
        <f t="shared" si="3"/>
        <v>0</v>
      </c>
      <c r="F10" s="20"/>
      <c r="G10" s="20"/>
      <c r="H10" s="15">
        <f t="shared" ref="H10:AE13" si="4">H16+H22+H28</f>
        <v>0</v>
      </c>
      <c r="I10" s="15">
        <f t="shared" si="4"/>
        <v>0</v>
      </c>
      <c r="J10" s="15">
        <f t="shared" si="4"/>
        <v>0</v>
      </c>
      <c r="K10" s="15">
        <f t="shared" si="4"/>
        <v>0</v>
      </c>
      <c r="L10" s="15">
        <f t="shared" si="4"/>
        <v>0</v>
      </c>
      <c r="M10" s="15">
        <f t="shared" si="4"/>
        <v>0</v>
      </c>
      <c r="N10" s="15">
        <f t="shared" si="4"/>
        <v>0</v>
      </c>
      <c r="O10" s="15">
        <f t="shared" si="4"/>
        <v>0</v>
      </c>
      <c r="P10" s="15">
        <f t="shared" si="4"/>
        <v>0</v>
      </c>
      <c r="Q10" s="15">
        <f t="shared" si="4"/>
        <v>0</v>
      </c>
      <c r="R10" s="15">
        <f t="shared" si="4"/>
        <v>0</v>
      </c>
      <c r="S10" s="15">
        <f t="shared" si="4"/>
        <v>0</v>
      </c>
      <c r="T10" s="15">
        <f t="shared" si="4"/>
        <v>0</v>
      </c>
      <c r="U10" s="15">
        <f t="shared" si="4"/>
        <v>0</v>
      </c>
      <c r="V10" s="15">
        <f t="shared" si="4"/>
        <v>0</v>
      </c>
      <c r="W10" s="15">
        <f t="shared" si="4"/>
        <v>0</v>
      </c>
      <c r="X10" s="15">
        <f t="shared" si="4"/>
        <v>0</v>
      </c>
      <c r="Y10" s="15">
        <f t="shared" si="4"/>
        <v>0</v>
      </c>
      <c r="Z10" s="15">
        <f t="shared" si="4"/>
        <v>0</v>
      </c>
      <c r="AA10" s="15">
        <f t="shared" si="4"/>
        <v>0</v>
      </c>
      <c r="AB10" s="15">
        <f t="shared" si="4"/>
        <v>0</v>
      </c>
      <c r="AC10" s="15">
        <f t="shared" si="4"/>
        <v>0</v>
      </c>
      <c r="AD10" s="15">
        <f t="shared" si="4"/>
        <v>0</v>
      </c>
      <c r="AE10" s="15">
        <f t="shared" si="4"/>
        <v>0</v>
      </c>
      <c r="AF10" s="28"/>
      <c r="AG10" s="42"/>
      <c r="AH10" s="42"/>
    </row>
    <row r="11" spans="1:34" s="12" customFormat="1" ht="18.75" x14ac:dyDescent="0.3">
      <c r="A11" s="3" t="s">
        <v>14</v>
      </c>
      <c r="B11" s="15">
        <f>B17+B23+B29</f>
        <v>1860</v>
      </c>
      <c r="C11" s="15">
        <f>C17+C23+C29</f>
        <v>776.3</v>
      </c>
      <c r="D11" s="19">
        <f>E11</f>
        <v>342.2</v>
      </c>
      <c r="E11" s="15">
        <f t="shared" si="3"/>
        <v>342.2</v>
      </c>
      <c r="F11" s="22">
        <f>E11/B11*100</f>
        <v>18.397849462365588</v>
      </c>
      <c r="G11" s="22">
        <f>E11/C11*100</f>
        <v>44.080896560608011</v>
      </c>
      <c r="H11" s="15">
        <f t="shared" ref="H11:AD11" si="5">H17+H23+H29</f>
        <v>550</v>
      </c>
      <c r="I11" s="15">
        <f t="shared" si="5"/>
        <v>182.3</v>
      </c>
      <c r="J11" s="15">
        <f t="shared" si="5"/>
        <v>144.30000000000001</v>
      </c>
      <c r="K11" s="15">
        <f t="shared" si="5"/>
        <v>128</v>
      </c>
      <c r="L11" s="15">
        <f t="shared" si="5"/>
        <v>82</v>
      </c>
      <c r="M11" s="15">
        <f t="shared" si="5"/>
        <v>31.9</v>
      </c>
      <c r="N11" s="15">
        <f t="shared" si="5"/>
        <v>24.5</v>
      </c>
      <c r="O11" s="15">
        <f t="shared" si="5"/>
        <v>0</v>
      </c>
      <c r="P11" s="15">
        <f t="shared" si="5"/>
        <v>200</v>
      </c>
      <c r="Q11" s="15">
        <f t="shared" si="5"/>
        <v>0</v>
      </c>
      <c r="R11" s="15">
        <f t="shared" si="5"/>
        <v>545</v>
      </c>
      <c r="S11" s="15">
        <f t="shared" si="5"/>
        <v>0</v>
      </c>
      <c r="T11" s="15">
        <f t="shared" si="5"/>
        <v>0</v>
      </c>
      <c r="U11" s="15">
        <f t="shared" si="5"/>
        <v>0</v>
      </c>
      <c r="V11" s="15">
        <f t="shared" si="5"/>
        <v>0</v>
      </c>
      <c r="W11" s="15">
        <f t="shared" si="5"/>
        <v>0</v>
      </c>
      <c r="X11" s="15">
        <f t="shared" si="5"/>
        <v>0</v>
      </c>
      <c r="Y11" s="15">
        <f t="shared" si="5"/>
        <v>0</v>
      </c>
      <c r="Z11" s="15">
        <f t="shared" si="5"/>
        <v>20</v>
      </c>
      <c r="AA11" s="15">
        <f t="shared" si="5"/>
        <v>0</v>
      </c>
      <c r="AB11" s="15">
        <f t="shared" si="5"/>
        <v>185.5</v>
      </c>
      <c r="AC11" s="15">
        <f t="shared" si="5"/>
        <v>0</v>
      </c>
      <c r="AD11" s="15">
        <f t="shared" si="5"/>
        <v>108.7</v>
      </c>
      <c r="AE11" s="15">
        <f t="shared" si="4"/>
        <v>0</v>
      </c>
      <c r="AF11" s="28"/>
      <c r="AG11" s="42"/>
      <c r="AH11" s="42"/>
    </row>
    <row r="12" spans="1:34" s="12" customFormat="1" ht="18.75" x14ac:dyDescent="0.3">
      <c r="A12" s="3" t="s">
        <v>15</v>
      </c>
      <c r="B12" s="15">
        <f t="shared" si="3"/>
        <v>0</v>
      </c>
      <c r="C12" s="15">
        <f t="shared" si="3"/>
        <v>0</v>
      </c>
      <c r="D12" s="15">
        <f t="shared" si="3"/>
        <v>0</v>
      </c>
      <c r="E12" s="15">
        <f t="shared" si="3"/>
        <v>0</v>
      </c>
      <c r="F12" s="20"/>
      <c r="G12" s="20"/>
      <c r="H12" s="15">
        <f t="shared" si="4"/>
        <v>0</v>
      </c>
      <c r="I12" s="15">
        <f t="shared" si="4"/>
        <v>0</v>
      </c>
      <c r="J12" s="15">
        <f t="shared" si="4"/>
        <v>0</v>
      </c>
      <c r="K12" s="15">
        <f t="shared" si="4"/>
        <v>0</v>
      </c>
      <c r="L12" s="15">
        <f t="shared" si="4"/>
        <v>0</v>
      </c>
      <c r="M12" s="15">
        <f t="shared" si="4"/>
        <v>0</v>
      </c>
      <c r="N12" s="15">
        <f t="shared" si="4"/>
        <v>0</v>
      </c>
      <c r="O12" s="15">
        <f t="shared" si="4"/>
        <v>0</v>
      </c>
      <c r="P12" s="15">
        <f t="shared" si="4"/>
        <v>0</v>
      </c>
      <c r="Q12" s="15">
        <f t="shared" si="4"/>
        <v>0</v>
      </c>
      <c r="R12" s="15">
        <f t="shared" si="4"/>
        <v>0</v>
      </c>
      <c r="S12" s="15">
        <f t="shared" si="4"/>
        <v>0</v>
      </c>
      <c r="T12" s="15">
        <f t="shared" si="4"/>
        <v>0</v>
      </c>
      <c r="U12" s="15">
        <f t="shared" si="4"/>
        <v>0</v>
      </c>
      <c r="V12" s="15">
        <f t="shared" si="4"/>
        <v>0</v>
      </c>
      <c r="W12" s="15">
        <f t="shared" si="4"/>
        <v>0</v>
      </c>
      <c r="X12" s="15">
        <f t="shared" si="4"/>
        <v>0</v>
      </c>
      <c r="Y12" s="15">
        <f t="shared" si="4"/>
        <v>0</v>
      </c>
      <c r="Z12" s="15">
        <f t="shared" si="4"/>
        <v>0</v>
      </c>
      <c r="AA12" s="15">
        <f t="shared" si="4"/>
        <v>0</v>
      </c>
      <c r="AB12" s="15">
        <f t="shared" si="4"/>
        <v>0</v>
      </c>
      <c r="AC12" s="15">
        <f t="shared" si="4"/>
        <v>0</v>
      </c>
      <c r="AD12" s="15">
        <f t="shared" si="4"/>
        <v>0</v>
      </c>
      <c r="AE12" s="15">
        <f t="shared" si="4"/>
        <v>0</v>
      </c>
      <c r="AF12" s="28"/>
      <c r="AG12" s="42"/>
      <c r="AH12" s="42"/>
    </row>
    <row r="13" spans="1:34" s="12" customFormat="1" ht="18.75" x14ac:dyDescent="0.3">
      <c r="A13" s="3" t="s">
        <v>16</v>
      </c>
      <c r="B13" s="15">
        <f t="shared" si="3"/>
        <v>3500</v>
      </c>
      <c r="C13" s="15">
        <f t="shared" si="3"/>
        <v>1357</v>
      </c>
      <c r="D13" s="15">
        <f t="shared" si="3"/>
        <v>1356.2</v>
      </c>
      <c r="E13" s="15">
        <f t="shared" si="3"/>
        <v>514.6</v>
      </c>
      <c r="F13" s="22">
        <f>E13/B13*100</f>
        <v>14.702857142857143</v>
      </c>
      <c r="G13" s="22">
        <f>E13/C13*100</f>
        <v>37.921886514369938</v>
      </c>
      <c r="H13" s="15">
        <f t="shared" si="4"/>
        <v>0</v>
      </c>
      <c r="I13" s="15">
        <f t="shared" si="4"/>
        <v>0</v>
      </c>
      <c r="J13" s="15">
        <f t="shared" si="4"/>
        <v>610</v>
      </c>
      <c r="K13" s="15">
        <f t="shared" si="4"/>
        <v>0</v>
      </c>
      <c r="L13" s="15">
        <f t="shared" si="4"/>
        <v>747</v>
      </c>
      <c r="M13" s="15">
        <f t="shared" si="4"/>
        <v>514.6</v>
      </c>
      <c r="N13" s="15">
        <f t="shared" si="4"/>
        <v>0</v>
      </c>
      <c r="O13" s="15">
        <f t="shared" si="4"/>
        <v>0</v>
      </c>
      <c r="P13" s="15">
        <f t="shared" si="4"/>
        <v>0</v>
      </c>
      <c r="Q13" s="15">
        <f t="shared" si="4"/>
        <v>0</v>
      </c>
      <c r="R13" s="15">
        <f t="shared" si="4"/>
        <v>0</v>
      </c>
      <c r="S13" s="15">
        <f t="shared" si="4"/>
        <v>0</v>
      </c>
      <c r="T13" s="15">
        <f t="shared" si="4"/>
        <v>0</v>
      </c>
      <c r="U13" s="15">
        <f t="shared" si="4"/>
        <v>0</v>
      </c>
      <c r="V13" s="15">
        <f t="shared" si="4"/>
        <v>800</v>
      </c>
      <c r="W13" s="15">
        <f t="shared" si="4"/>
        <v>0</v>
      </c>
      <c r="X13" s="15">
        <f t="shared" si="4"/>
        <v>0</v>
      </c>
      <c r="Y13" s="15">
        <f t="shared" si="4"/>
        <v>0</v>
      </c>
      <c r="Z13" s="15">
        <f t="shared" si="4"/>
        <v>0</v>
      </c>
      <c r="AA13" s="15">
        <f t="shared" si="4"/>
        <v>0</v>
      </c>
      <c r="AB13" s="15">
        <f t="shared" si="4"/>
        <v>1343</v>
      </c>
      <c r="AC13" s="15">
        <f t="shared" si="4"/>
        <v>0</v>
      </c>
      <c r="AD13" s="15">
        <f t="shared" si="4"/>
        <v>0</v>
      </c>
      <c r="AE13" s="15">
        <f t="shared" si="4"/>
        <v>0</v>
      </c>
      <c r="AF13" s="28"/>
      <c r="AG13" s="42"/>
      <c r="AH13" s="42"/>
    </row>
    <row r="14" spans="1:34" s="12" customFormat="1" ht="75" x14ac:dyDescent="0.3">
      <c r="A14" s="3" t="s">
        <v>19</v>
      </c>
      <c r="B14" s="20"/>
      <c r="C14" s="20"/>
      <c r="D14" s="20"/>
      <c r="E14" s="20"/>
      <c r="F14" s="20"/>
      <c r="G14" s="2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8"/>
      <c r="AG14" s="42"/>
      <c r="AH14" s="42"/>
    </row>
    <row r="15" spans="1:34" s="12" customFormat="1" ht="18.75" x14ac:dyDescent="0.3">
      <c r="A15" s="4" t="s">
        <v>17</v>
      </c>
      <c r="B15" s="33">
        <f>H15+J15+L15+N15+P15+R15+T15+V15+X15+Z15+AB15+AD15</f>
        <v>1129.5</v>
      </c>
      <c r="C15" s="33">
        <f>C16+C17+C18+C19</f>
        <v>651.29999999999995</v>
      </c>
      <c r="D15" s="33">
        <f>D16+D17+D18+D19</f>
        <v>369.9</v>
      </c>
      <c r="E15" s="33">
        <f>E16+E17+E18+E19</f>
        <v>342.2</v>
      </c>
      <c r="F15" s="32">
        <f>E15/B15*100</f>
        <v>30.29659141212926</v>
      </c>
      <c r="G15" s="32">
        <f>E15/C15*100</f>
        <v>52.541071702748354</v>
      </c>
      <c r="H15" s="2">
        <f t="shared" ref="H15:AD15" si="6">H16+H17+H19+H20</f>
        <v>550</v>
      </c>
      <c r="I15" s="33">
        <f>I16+I17+I18+I19</f>
        <v>182.3</v>
      </c>
      <c r="J15" s="2">
        <f>J16+J17+J19+J20</f>
        <v>51.3</v>
      </c>
      <c r="K15" s="33">
        <f>K16+K17+K18+K19</f>
        <v>128</v>
      </c>
      <c r="L15" s="2">
        <f t="shared" si="6"/>
        <v>50</v>
      </c>
      <c r="M15" s="33">
        <f>M16+M17+M18+M19</f>
        <v>31.9</v>
      </c>
      <c r="N15" s="2">
        <f t="shared" si="6"/>
        <v>24.5</v>
      </c>
      <c r="O15" s="33">
        <f>O16+O17+O18+O19</f>
        <v>0</v>
      </c>
      <c r="P15" s="2">
        <f t="shared" si="6"/>
        <v>200</v>
      </c>
      <c r="Q15" s="33">
        <f>Q16+Q17+Q18+Q19</f>
        <v>0</v>
      </c>
      <c r="R15" s="2">
        <f t="shared" si="6"/>
        <v>55</v>
      </c>
      <c r="S15" s="33">
        <f>S16+S17+S18+S19</f>
        <v>0</v>
      </c>
      <c r="T15" s="2">
        <f t="shared" si="6"/>
        <v>0</v>
      </c>
      <c r="U15" s="33">
        <f>U16+U17+U18+U19</f>
        <v>0</v>
      </c>
      <c r="V15" s="2">
        <f t="shared" si="6"/>
        <v>0</v>
      </c>
      <c r="W15" s="33">
        <f>W16+W17+W18+W19</f>
        <v>0</v>
      </c>
      <c r="X15" s="2">
        <f t="shared" si="6"/>
        <v>0</v>
      </c>
      <c r="Y15" s="33">
        <f>Y16+Y17+Y18+Y19</f>
        <v>0</v>
      </c>
      <c r="Z15" s="2">
        <f t="shared" si="6"/>
        <v>20</v>
      </c>
      <c r="AA15" s="33">
        <f>AA16+AA17+AA18+AA19</f>
        <v>0</v>
      </c>
      <c r="AB15" s="2">
        <f t="shared" si="6"/>
        <v>70</v>
      </c>
      <c r="AC15" s="33">
        <f>AC16+AC17+AC18+AC19</f>
        <v>0</v>
      </c>
      <c r="AD15" s="2">
        <f t="shared" si="6"/>
        <v>108.7</v>
      </c>
      <c r="AE15" s="33">
        <f>AE16+AE17+AE18+AE19</f>
        <v>0</v>
      </c>
      <c r="AF15" s="28"/>
      <c r="AG15" s="42"/>
      <c r="AH15" s="42"/>
    </row>
    <row r="16" spans="1:34" s="12" customFormat="1" ht="18.75" x14ac:dyDescent="0.3">
      <c r="A16" s="3" t="s">
        <v>13</v>
      </c>
      <c r="B16" s="20"/>
      <c r="C16" s="20"/>
      <c r="D16" s="20"/>
      <c r="E16" s="21">
        <f>I16+K16+M16+O16+Q16+S16+U16+W16+Y16+AA16+AC16+AE16</f>
        <v>0</v>
      </c>
      <c r="F16" s="20"/>
      <c r="G16" s="2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8"/>
      <c r="AG16" s="42"/>
      <c r="AH16" s="42"/>
    </row>
    <row r="17" spans="1:34" s="12" customFormat="1" ht="177.75" customHeight="1" x14ac:dyDescent="0.3">
      <c r="A17" s="3" t="s">
        <v>14</v>
      </c>
      <c r="B17" s="21">
        <f>H17+J17+L17+N17+P17+R17+T17+AD17+V17+X17+Z17+AB17</f>
        <v>1129.5</v>
      </c>
      <c r="C17" s="21">
        <f>H17+J17+L17</f>
        <v>651.29999999999995</v>
      </c>
      <c r="D17" s="19">
        <v>369.9</v>
      </c>
      <c r="E17" s="21">
        <f>I17+K17+M17+O17+Q17+S17+U17+W17+Y17+AA17+AC17+AE17</f>
        <v>342.2</v>
      </c>
      <c r="F17" s="29">
        <f>E17/B17*100</f>
        <v>30.29659141212926</v>
      </c>
      <c r="G17" s="29">
        <f>E17/C17*100</f>
        <v>52.541071702748354</v>
      </c>
      <c r="H17" s="29">
        <v>550</v>
      </c>
      <c r="I17" s="29">
        <v>182.3</v>
      </c>
      <c r="J17" s="29">
        <v>51.3</v>
      </c>
      <c r="K17" s="29">
        <v>128</v>
      </c>
      <c r="L17" s="29">
        <v>50</v>
      </c>
      <c r="M17" s="29">
        <v>31.9</v>
      </c>
      <c r="N17" s="29">
        <v>24.5</v>
      </c>
      <c r="O17" s="2"/>
      <c r="P17" s="2">
        <v>200</v>
      </c>
      <c r="Q17" s="2"/>
      <c r="R17" s="2">
        <v>55</v>
      </c>
      <c r="S17" s="2"/>
      <c r="T17" s="2"/>
      <c r="U17" s="2"/>
      <c r="V17" s="2"/>
      <c r="W17" s="2"/>
      <c r="X17" s="2"/>
      <c r="Y17" s="2"/>
      <c r="Z17" s="2">
        <v>20</v>
      </c>
      <c r="AA17" s="2"/>
      <c r="AB17" s="2">
        <v>70</v>
      </c>
      <c r="AC17" s="2"/>
      <c r="AD17" s="2">
        <v>108.7</v>
      </c>
      <c r="AE17" s="2"/>
      <c r="AF17" s="28" t="s">
        <v>116</v>
      </c>
      <c r="AG17" s="42">
        <f>C17-E17</f>
        <v>309.09999999999997</v>
      </c>
      <c r="AH17" s="42"/>
    </row>
    <row r="18" spans="1:34" s="12" customFormat="1" ht="18.75" x14ac:dyDescent="0.3">
      <c r="A18" s="3" t="s">
        <v>15</v>
      </c>
      <c r="B18" s="21"/>
      <c r="C18" s="21"/>
      <c r="D18" s="21"/>
      <c r="E18" s="21">
        <f t="shared" ref="E18" si="7">I18+K18+M18+O18+Q18+S18+U18+W18+Y18+AA18+AC18+AE18</f>
        <v>0</v>
      </c>
      <c r="F18" s="20"/>
      <c r="G18" s="20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8"/>
      <c r="AG18" s="42"/>
      <c r="AH18" s="42"/>
    </row>
    <row r="19" spans="1:34" s="12" customFormat="1" ht="18.75" x14ac:dyDescent="0.3">
      <c r="A19" s="3" t="s">
        <v>16</v>
      </c>
      <c r="B19" s="21"/>
      <c r="C19" s="21"/>
      <c r="D19" s="21"/>
      <c r="E19" s="21"/>
      <c r="F19" s="22"/>
      <c r="G19" s="2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8"/>
      <c r="AG19" s="42"/>
      <c r="AH19" s="42"/>
    </row>
    <row r="20" spans="1:34" s="12" customFormat="1" ht="115.5" customHeight="1" x14ac:dyDescent="0.3">
      <c r="A20" s="3" t="s">
        <v>26</v>
      </c>
      <c r="B20" s="20"/>
      <c r="C20" s="20"/>
      <c r="D20" s="20"/>
      <c r="E20" s="20"/>
      <c r="F20" s="20"/>
      <c r="G20" s="2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85" t="s">
        <v>84</v>
      </c>
      <c r="AG20" s="42"/>
      <c r="AH20" s="42"/>
    </row>
    <row r="21" spans="1:34" s="12" customFormat="1" ht="23.25" customHeight="1" x14ac:dyDescent="0.3">
      <c r="A21" s="4" t="s">
        <v>17</v>
      </c>
      <c r="B21" s="33">
        <f>H21+J21+L21+N21+P21+R21+T21+V21+X21+Z21+AB21+AD21</f>
        <v>730.5</v>
      </c>
      <c r="C21" s="33">
        <f>C22+C23+C24+C25</f>
        <v>125</v>
      </c>
      <c r="D21" s="33">
        <f>D22+D23+D24+D25</f>
        <v>0</v>
      </c>
      <c r="E21" s="33">
        <f>E22+E23+E24+E25</f>
        <v>0</v>
      </c>
      <c r="F21" s="32">
        <f>E21/B21*100</f>
        <v>0</v>
      </c>
      <c r="G21" s="32">
        <f>E21/C21*100</f>
        <v>0</v>
      </c>
      <c r="H21" s="2">
        <f>H22+H23+H24+H25</f>
        <v>0</v>
      </c>
      <c r="I21" s="2">
        <f t="shared" ref="I21:AE21" si="8">I22+I23+I24+I25</f>
        <v>0</v>
      </c>
      <c r="J21" s="2">
        <f t="shared" si="8"/>
        <v>93</v>
      </c>
      <c r="K21" s="2">
        <f t="shared" si="8"/>
        <v>0</v>
      </c>
      <c r="L21" s="2">
        <f t="shared" si="8"/>
        <v>32</v>
      </c>
      <c r="M21" s="2">
        <f t="shared" si="8"/>
        <v>0</v>
      </c>
      <c r="N21" s="2">
        <f t="shared" si="8"/>
        <v>0</v>
      </c>
      <c r="O21" s="2">
        <f t="shared" si="8"/>
        <v>0</v>
      </c>
      <c r="P21" s="2">
        <f t="shared" si="8"/>
        <v>0</v>
      </c>
      <c r="Q21" s="2">
        <f t="shared" si="8"/>
        <v>0</v>
      </c>
      <c r="R21" s="2">
        <f t="shared" si="8"/>
        <v>490</v>
      </c>
      <c r="S21" s="2">
        <f t="shared" si="8"/>
        <v>0</v>
      </c>
      <c r="T21" s="2">
        <f t="shared" si="8"/>
        <v>0</v>
      </c>
      <c r="U21" s="2">
        <f t="shared" si="8"/>
        <v>0</v>
      </c>
      <c r="V21" s="2">
        <f t="shared" si="8"/>
        <v>0</v>
      </c>
      <c r="W21" s="2">
        <f t="shared" si="8"/>
        <v>0</v>
      </c>
      <c r="X21" s="2">
        <f t="shared" si="8"/>
        <v>0</v>
      </c>
      <c r="Y21" s="2">
        <f t="shared" si="8"/>
        <v>0</v>
      </c>
      <c r="Z21" s="2">
        <f t="shared" si="8"/>
        <v>0</v>
      </c>
      <c r="AA21" s="2">
        <f t="shared" si="8"/>
        <v>0</v>
      </c>
      <c r="AB21" s="2">
        <f t="shared" si="8"/>
        <v>115.5</v>
      </c>
      <c r="AC21" s="2">
        <f t="shared" si="8"/>
        <v>0</v>
      </c>
      <c r="AD21" s="2">
        <f t="shared" si="8"/>
        <v>0</v>
      </c>
      <c r="AE21" s="2">
        <f t="shared" si="8"/>
        <v>0</v>
      </c>
      <c r="AF21" s="86"/>
      <c r="AG21" s="42"/>
      <c r="AH21" s="42"/>
    </row>
    <row r="22" spans="1:34" s="12" customFormat="1" ht="23.25" customHeight="1" x14ac:dyDescent="0.3">
      <c r="A22" s="3" t="s">
        <v>13</v>
      </c>
      <c r="B22" s="20"/>
      <c r="C22" s="20"/>
      <c r="D22" s="20"/>
      <c r="E22" s="20"/>
      <c r="F22" s="20"/>
      <c r="G22" s="20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86"/>
      <c r="AG22" s="42"/>
      <c r="AH22" s="42"/>
    </row>
    <row r="23" spans="1:34" s="12" customFormat="1" ht="23.25" customHeight="1" x14ac:dyDescent="0.3">
      <c r="A23" s="3" t="s">
        <v>14</v>
      </c>
      <c r="B23" s="21">
        <f>H23+J23+L23+N23+P23+R23+T23+V23+X23+Z23+AB23+AD23</f>
        <v>730.5</v>
      </c>
      <c r="C23" s="21">
        <f>H23+J23+L23</f>
        <v>125</v>
      </c>
      <c r="D23" s="19"/>
      <c r="E23" s="21">
        <f>I23+K23+M23+O23+Q23+S23+U23+W23+Y23+AA23+AC23+AE23</f>
        <v>0</v>
      </c>
      <c r="F23" s="22">
        <f>E23/B23*100</f>
        <v>0</v>
      </c>
      <c r="G23" s="22">
        <f>E23/C23*100</f>
        <v>0</v>
      </c>
      <c r="H23" s="2"/>
      <c r="I23" s="2"/>
      <c r="J23" s="2">
        <v>93</v>
      </c>
      <c r="K23" s="2"/>
      <c r="L23" s="2">
        <v>32</v>
      </c>
      <c r="M23" s="2"/>
      <c r="N23" s="2"/>
      <c r="O23" s="2"/>
      <c r="P23" s="2"/>
      <c r="Q23" s="2"/>
      <c r="R23" s="2">
        <v>490</v>
      </c>
      <c r="S23" s="2"/>
      <c r="T23" s="2"/>
      <c r="U23" s="2"/>
      <c r="V23" s="2"/>
      <c r="W23" s="2"/>
      <c r="X23" s="2"/>
      <c r="Y23" s="2"/>
      <c r="Z23" s="2"/>
      <c r="AA23" s="2"/>
      <c r="AB23" s="15">
        <v>115.5</v>
      </c>
      <c r="AC23" s="2"/>
      <c r="AD23" s="2"/>
      <c r="AE23" s="2"/>
      <c r="AF23" s="87"/>
      <c r="AG23" s="42"/>
      <c r="AH23" s="42"/>
    </row>
    <row r="24" spans="1:34" s="12" customFormat="1" ht="23.25" customHeight="1" x14ac:dyDescent="0.3">
      <c r="A24" s="3" t="s">
        <v>15</v>
      </c>
      <c r="B24" s="20"/>
      <c r="C24" s="20"/>
      <c r="D24" s="20"/>
      <c r="E24" s="20"/>
      <c r="F24" s="20"/>
      <c r="G24" s="20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8"/>
      <c r="AG24" s="42"/>
      <c r="AH24" s="42"/>
    </row>
    <row r="25" spans="1:34" s="12" customFormat="1" ht="23.25" customHeight="1" x14ac:dyDescent="0.3">
      <c r="A25" s="3" t="s">
        <v>16</v>
      </c>
      <c r="B25" s="20"/>
      <c r="C25" s="20"/>
      <c r="D25" s="20"/>
      <c r="E25" s="20"/>
      <c r="F25" s="20"/>
      <c r="G25" s="20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8"/>
      <c r="AG25" s="42"/>
      <c r="AH25" s="42"/>
    </row>
    <row r="26" spans="1:34" s="12" customFormat="1" ht="40.5" customHeight="1" x14ac:dyDescent="0.3">
      <c r="A26" s="3" t="s">
        <v>42</v>
      </c>
      <c r="B26" s="20"/>
      <c r="C26" s="20"/>
      <c r="D26" s="20"/>
      <c r="E26" s="20"/>
      <c r="F26" s="20"/>
      <c r="G26" s="2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91" t="s">
        <v>85</v>
      </c>
      <c r="AG26" s="42"/>
      <c r="AH26" s="42"/>
    </row>
    <row r="27" spans="1:34" s="12" customFormat="1" ht="19.5" customHeight="1" x14ac:dyDescent="0.3">
      <c r="A27" s="4" t="s">
        <v>17</v>
      </c>
      <c r="B27" s="33">
        <f>H27+J27+L27+N27+P27+R27+T27+V27+X27+Z27+AB27+AD27</f>
        <v>3500</v>
      </c>
      <c r="C27" s="33">
        <f>C28+C29+C30+C31</f>
        <v>1357</v>
      </c>
      <c r="D27" s="33">
        <f>D28+D29+D30+D31</f>
        <v>1356.2</v>
      </c>
      <c r="E27" s="33">
        <f>E28+E29+E30+E31</f>
        <v>514.6</v>
      </c>
      <c r="F27" s="32">
        <f>E27/B27*100</f>
        <v>14.702857142857143</v>
      </c>
      <c r="G27" s="32">
        <f>E27/C27*100</f>
        <v>37.921886514369938</v>
      </c>
      <c r="H27" s="2">
        <f>H28+H29+H31+H37</f>
        <v>0</v>
      </c>
      <c r="I27" s="2"/>
      <c r="J27" s="2">
        <f>J28+J29+J31+J37</f>
        <v>610</v>
      </c>
      <c r="K27" s="2"/>
      <c r="L27" s="2">
        <f t="shared" ref="L27:AE27" si="9">L28+L29+L31+L37</f>
        <v>747</v>
      </c>
      <c r="M27" s="2">
        <f t="shared" si="9"/>
        <v>514.6</v>
      </c>
      <c r="N27" s="2">
        <f t="shared" si="9"/>
        <v>0</v>
      </c>
      <c r="O27" s="2">
        <f t="shared" si="9"/>
        <v>0</v>
      </c>
      <c r="P27" s="2">
        <f t="shared" si="9"/>
        <v>0</v>
      </c>
      <c r="Q27" s="2">
        <f t="shared" si="9"/>
        <v>0</v>
      </c>
      <c r="R27" s="2">
        <f t="shared" si="9"/>
        <v>0</v>
      </c>
      <c r="S27" s="2">
        <f t="shared" si="9"/>
        <v>0</v>
      </c>
      <c r="T27" s="2">
        <f t="shared" si="9"/>
        <v>0</v>
      </c>
      <c r="U27" s="2">
        <f t="shared" si="9"/>
        <v>0</v>
      </c>
      <c r="V27" s="2">
        <f t="shared" si="9"/>
        <v>800</v>
      </c>
      <c r="W27" s="2">
        <f t="shared" si="9"/>
        <v>0</v>
      </c>
      <c r="X27" s="2">
        <f t="shared" si="9"/>
        <v>0</v>
      </c>
      <c r="Y27" s="2">
        <f t="shared" si="9"/>
        <v>0</v>
      </c>
      <c r="Z27" s="2">
        <f t="shared" si="9"/>
        <v>0</v>
      </c>
      <c r="AA27" s="2">
        <f t="shared" si="9"/>
        <v>0</v>
      </c>
      <c r="AB27" s="2">
        <f t="shared" si="9"/>
        <v>1343</v>
      </c>
      <c r="AC27" s="2">
        <f t="shared" si="9"/>
        <v>0</v>
      </c>
      <c r="AD27" s="2">
        <f t="shared" si="9"/>
        <v>0</v>
      </c>
      <c r="AE27" s="2">
        <f t="shared" si="9"/>
        <v>0</v>
      </c>
      <c r="AF27" s="92"/>
      <c r="AG27" s="42"/>
      <c r="AH27" s="42"/>
    </row>
    <row r="28" spans="1:34" s="12" customFormat="1" ht="19.5" customHeight="1" x14ac:dyDescent="0.3">
      <c r="A28" s="3" t="s">
        <v>13</v>
      </c>
      <c r="B28" s="20"/>
      <c r="C28" s="20"/>
      <c r="D28" s="20"/>
      <c r="E28" s="20"/>
      <c r="F28" s="20"/>
      <c r="G28" s="20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92"/>
      <c r="AG28" s="42"/>
      <c r="AH28" s="42"/>
    </row>
    <row r="29" spans="1:34" s="12" customFormat="1" ht="19.5" customHeight="1" x14ac:dyDescent="0.3">
      <c r="A29" s="3" t="s">
        <v>14</v>
      </c>
      <c r="B29" s="21">
        <f>H29+J29+L29+N29+P29+R29+T29+V29+X29+Z29+AB29+AD29</f>
        <v>0</v>
      </c>
      <c r="C29" s="21">
        <f>H29</f>
        <v>0</v>
      </c>
      <c r="D29" s="21"/>
      <c r="E29" s="21"/>
      <c r="F29" s="22" t="e">
        <f>E29/B29*100</f>
        <v>#DIV/0!</v>
      </c>
      <c r="G29" s="22" t="e">
        <f>E29/C29*100</f>
        <v>#DIV/0!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92"/>
      <c r="AG29" s="42"/>
      <c r="AH29" s="42"/>
    </row>
    <row r="30" spans="1:34" s="12" customFormat="1" ht="19.5" customHeight="1" x14ac:dyDescent="0.3">
      <c r="A30" s="3" t="s">
        <v>15</v>
      </c>
      <c r="B30" s="20"/>
      <c r="C30" s="20"/>
      <c r="D30" s="20"/>
      <c r="E30" s="20"/>
      <c r="F30" s="20"/>
      <c r="G30" s="2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92"/>
      <c r="AG30" s="42"/>
      <c r="AH30" s="42"/>
    </row>
    <row r="31" spans="1:34" s="12" customFormat="1" ht="19.5" customHeight="1" x14ac:dyDescent="0.3">
      <c r="A31" s="3" t="s">
        <v>16</v>
      </c>
      <c r="B31" s="21">
        <f>H31+J31+L31+N31+P31+R31+T31+V31+X31+Z31+AB31+AD31</f>
        <v>3500</v>
      </c>
      <c r="C31" s="21">
        <f>H31+J31+L31</f>
        <v>1357</v>
      </c>
      <c r="D31" s="21">
        <v>1356.2</v>
      </c>
      <c r="E31" s="21">
        <f>I31+K31+M31+O31+Q31+S31+U31+W31+Y31+AA31+AC31+AE31</f>
        <v>514.6</v>
      </c>
      <c r="F31" s="22">
        <f>E31/B31*100</f>
        <v>14.702857142857143</v>
      </c>
      <c r="G31" s="22">
        <f>E31/C31*100</f>
        <v>37.921886514369938</v>
      </c>
      <c r="H31" s="2"/>
      <c r="I31" s="2"/>
      <c r="J31" s="2">
        <v>610</v>
      </c>
      <c r="K31" s="2"/>
      <c r="L31" s="15">
        <v>747</v>
      </c>
      <c r="M31" s="2">
        <v>514.6</v>
      </c>
      <c r="N31" s="15"/>
      <c r="O31" s="15"/>
      <c r="P31" s="15"/>
      <c r="Q31" s="15"/>
      <c r="R31" s="15"/>
      <c r="S31" s="15"/>
      <c r="T31" s="15"/>
      <c r="U31" s="15"/>
      <c r="V31" s="15">
        <v>800</v>
      </c>
      <c r="W31" s="15"/>
      <c r="X31" s="15"/>
      <c r="Y31" s="15"/>
      <c r="Z31" s="15"/>
      <c r="AA31" s="15"/>
      <c r="AB31" s="15">
        <v>1343</v>
      </c>
      <c r="AC31" s="15"/>
      <c r="AD31" s="15"/>
      <c r="AE31" s="2"/>
      <c r="AF31" s="93"/>
      <c r="AG31" s="42"/>
      <c r="AH31" s="42"/>
    </row>
    <row r="32" spans="1:34" s="12" customFormat="1" ht="55.9" customHeight="1" x14ac:dyDescent="0.3">
      <c r="A32" s="48" t="s">
        <v>43</v>
      </c>
      <c r="B32" s="20"/>
      <c r="C32" s="20"/>
      <c r="D32" s="20"/>
      <c r="E32" s="20"/>
      <c r="F32" s="20"/>
      <c r="G32" s="2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36"/>
      <c r="AG32" s="42"/>
      <c r="AH32" s="42"/>
    </row>
    <row r="33" spans="1:34" s="12" customFormat="1" ht="26.25" customHeight="1" x14ac:dyDescent="0.3">
      <c r="A33" s="4" t="s">
        <v>17</v>
      </c>
      <c r="B33" s="33">
        <f>H33+J33+L33+N33+P33+R33+T33+V33+X33+Z33+AB33+AD33</f>
        <v>83562.8</v>
      </c>
      <c r="C33" s="2">
        <f>C34+C35+C36+C37</f>
        <v>24358.7</v>
      </c>
      <c r="D33" s="2">
        <f>D34+D35+D36+D37</f>
        <v>24352.7</v>
      </c>
      <c r="E33" s="2">
        <f>E34+E35+E36+E37</f>
        <v>14517.2</v>
      </c>
      <c r="F33" s="32">
        <f>E33/B33*100</f>
        <v>17.372802251719666</v>
      </c>
      <c r="G33" s="32">
        <f>E33/C33*100</f>
        <v>59.597597572941083</v>
      </c>
      <c r="H33" s="2">
        <f t="shared" ref="H33:AE33" si="10">H34+H35+H36+H37</f>
        <v>8460.2000000000007</v>
      </c>
      <c r="I33" s="2">
        <f t="shared" si="10"/>
        <v>1515.2</v>
      </c>
      <c r="J33" s="2">
        <f t="shared" si="10"/>
        <v>9122.5</v>
      </c>
      <c r="K33" s="2">
        <f t="shared" si="10"/>
        <v>6769</v>
      </c>
      <c r="L33" s="2">
        <f t="shared" si="10"/>
        <v>6776</v>
      </c>
      <c r="M33" s="2">
        <f t="shared" si="10"/>
        <v>6233</v>
      </c>
      <c r="N33" s="2">
        <f t="shared" si="10"/>
        <v>16432.099999999999</v>
      </c>
      <c r="O33" s="2">
        <f t="shared" si="10"/>
        <v>0</v>
      </c>
      <c r="P33" s="2">
        <f t="shared" si="10"/>
        <v>8194.1</v>
      </c>
      <c r="Q33" s="2">
        <f t="shared" si="10"/>
        <v>0</v>
      </c>
      <c r="R33" s="2">
        <f t="shared" si="10"/>
        <v>7859.4</v>
      </c>
      <c r="S33" s="2">
        <f t="shared" si="10"/>
        <v>0</v>
      </c>
      <c r="T33" s="2">
        <f t="shared" si="10"/>
        <v>5529.7</v>
      </c>
      <c r="U33" s="2">
        <f t="shared" si="10"/>
        <v>0</v>
      </c>
      <c r="V33" s="2">
        <f t="shared" si="10"/>
        <v>4970.2</v>
      </c>
      <c r="W33" s="2">
        <f t="shared" si="10"/>
        <v>0</v>
      </c>
      <c r="X33" s="2">
        <f t="shared" si="10"/>
        <v>5472.8</v>
      </c>
      <c r="Y33" s="2">
        <f t="shared" si="10"/>
        <v>0</v>
      </c>
      <c r="Z33" s="2">
        <f t="shared" si="10"/>
        <v>3923</v>
      </c>
      <c r="AA33" s="2">
        <f t="shared" si="10"/>
        <v>0</v>
      </c>
      <c r="AB33" s="2">
        <f t="shared" si="10"/>
        <v>3299.2</v>
      </c>
      <c r="AC33" s="2">
        <f t="shared" si="10"/>
        <v>0</v>
      </c>
      <c r="AD33" s="2">
        <f t="shared" si="10"/>
        <v>3523.6</v>
      </c>
      <c r="AE33" s="2">
        <f t="shared" si="10"/>
        <v>0</v>
      </c>
      <c r="AF33" s="36"/>
      <c r="AG33" s="42"/>
      <c r="AH33" s="42"/>
    </row>
    <row r="34" spans="1:34" s="12" customFormat="1" ht="18.75" x14ac:dyDescent="0.3">
      <c r="A34" s="3" t="s">
        <v>13</v>
      </c>
      <c r="B34" s="21">
        <f>H34+J34+L34+N34+P34+R34+T34+V34+X34+Z34+AB34+AD34</f>
        <v>3500</v>
      </c>
      <c r="C34" s="15">
        <f t="shared" ref="C34:E35" si="11">C40</f>
        <v>0</v>
      </c>
      <c r="D34" s="15">
        <f t="shared" si="11"/>
        <v>0</v>
      </c>
      <c r="E34" s="15">
        <f t="shared" si="11"/>
        <v>0</v>
      </c>
      <c r="F34" s="22">
        <f>E34/B34*100</f>
        <v>0</v>
      </c>
      <c r="G34" s="22" t="e">
        <f>E34/C34*100</f>
        <v>#DIV/0!</v>
      </c>
      <c r="H34" s="15">
        <f>H40</f>
        <v>0</v>
      </c>
      <c r="I34" s="15">
        <f>I40</f>
        <v>0</v>
      </c>
      <c r="J34" s="15">
        <f t="shared" ref="J34:AC35" si="12">J40</f>
        <v>0</v>
      </c>
      <c r="K34" s="15">
        <f>K40</f>
        <v>0</v>
      </c>
      <c r="L34" s="15">
        <f t="shared" si="12"/>
        <v>0</v>
      </c>
      <c r="M34" s="15">
        <f t="shared" si="12"/>
        <v>0</v>
      </c>
      <c r="N34" s="15">
        <f t="shared" si="12"/>
        <v>3500</v>
      </c>
      <c r="O34" s="15">
        <f t="shared" si="12"/>
        <v>0</v>
      </c>
      <c r="P34" s="15">
        <f t="shared" si="12"/>
        <v>0</v>
      </c>
      <c r="Q34" s="15">
        <f t="shared" si="12"/>
        <v>0</v>
      </c>
      <c r="R34" s="15">
        <f t="shared" si="12"/>
        <v>0</v>
      </c>
      <c r="S34" s="15">
        <f t="shared" si="12"/>
        <v>0</v>
      </c>
      <c r="T34" s="15">
        <f t="shared" si="12"/>
        <v>0</v>
      </c>
      <c r="U34" s="15">
        <f t="shared" si="12"/>
        <v>0</v>
      </c>
      <c r="V34" s="15">
        <f t="shared" si="12"/>
        <v>0</v>
      </c>
      <c r="W34" s="15">
        <f t="shared" si="12"/>
        <v>0</v>
      </c>
      <c r="X34" s="15">
        <f t="shared" si="12"/>
        <v>0</v>
      </c>
      <c r="Y34" s="15">
        <f t="shared" si="12"/>
        <v>0</v>
      </c>
      <c r="Z34" s="15">
        <f t="shared" si="12"/>
        <v>0</v>
      </c>
      <c r="AA34" s="15">
        <f t="shared" si="12"/>
        <v>0</v>
      </c>
      <c r="AB34" s="15">
        <f t="shared" si="12"/>
        <v>0</v>
      </c>
      <c r="AC34" s="15">
        <f t="shared" si="12"/>
        <v>0</v>
      </c>
      <c r="AD34" s="15">
        <f>AD40</f>
        <v>0</v>
      </c>
      <c r="AE34" s="15">
        <f>AE40</f>
        <v>0</v>
      </c>
      <c r="AF34" s="36"/>
      <c r="AG34" s="42"/>
      <c r="AH34" s="42"/>
    </row>
    <row r="35" spans="1:34" s="12" customFormat="1" ht="18.75" x14ac:dyDescent="0.3">
      <c r="A35" s="3" t="s">
        <v>14</v>
      </c>
      <c r="B35" s="21">
        <f>H35+J35+L35+N35+P35+R35+T35+V35+X35+Z35+AB35+AD35</f>
        <v>80062.8</v>
      </c>
      <c r="C35" s="15">
        <f t="shared" si="11"/>
        <v>24358.7</v>
      </c>
      <c r="D35" s="15">
        <f t="shared" si="11"/>
        <v>24352.7</v>
      </c>
      <c r="E35" s="15">
        <f t="shared" si="11"/>
        <v>14517.2</v>
      </c>
      <c r="F35" s="22">
        <f>E35/B35*100</f>
        <v>18.132266171055722</v>
      </c>
      <c r="G35" s="22">
        <f>E35/C35*100</f>
        <v>59.597597572941083</v>
      </c>
      <c r="H35" s="15">
        <f>H41</f>
        <v>8460.2000000000007</v>
      </c>
      <c r="I35" s="15">
        <f>I41</f>
        <v>1515.2</v>
      </c>
      <c r="J35" s="15">
        <f t="shared" si="12"/>
        <v>9122.5</v>
      </c>
      <c r="K35" s="15">
        <f>K41</f>
        <v>6769</v>
      </c>
      <c r="L35" s="15">
        <f t="shared" si="12"/>
        <v>6776</v>
      </c>
      <c r="M35" s="15">
        <f t="shared" si="12"/>
        <v>6233</v>
      </c>
      <c r="N35" s="15">
        <f t="shared" si="12"/>
        <v>12932.1</v>
      </c>
      <c r="O35" s="15">
        <f t="shared" si="12"/>
        <v>0</v>
      </c>
      <c r="P35" s="15">
        <f t="shared" si="12"/>
        <v>8194.1</v>
      </c>
      <c r="Q35" s="15">
        <f t="shared" si="12"/>
        <v>0</v>
      </c>
      <c r="R35" s="15">
        <f t="shared" si="12"/>
        <v>7859.4</v>
      </c>
      <c r="S35" s="15">
        <f t="shared" si="12"/>
        <v>0</v>
      </c>
      <c r="T35" s="15">
        <f t="shared" si="12"/>
        <v>5529.7</v>
      </c>
      <c r="U35" s="15">
        <f t="shared" si="12"/>
        <v>0</v>
      </c>
      <c r="V35" s="15">
        <f t="shared" si="12"/>
        <v>4970.2</v>
      </c>
      <c r="W35" s="15">
        <f t="shared" si="12"/>
        <v>0</v>
      </c>
      <c r="X35" s="15">
        <f t="shared" si="12"/>
        <v>5472.8</v>
      </c>
      <c r="Y35" s="15">
        <f t="shared" si="12"/>
        <v>0</v>
      </c>
      <c r="Z35" s="15">
        <f t="shared" si="12"/>
        <v>3923</v>
      </c>
      <c r="AA35" s="15">
        <f t="shared" si="12"/>
        <v>0</v>
      </c>
      <c r="AB35" s="15">
        <f t="shared" si="12"/>
        <v>3299.2</v>
      </c>
      <c r="AC35" s="15">
        <f t="shared" si="12"/>
        <v>0</v>
      </c>
      <c r="AD35" s="15">
        <f>AD41</f>
        <v>3523.6</v>
      </c>
      <c r="AE35" s="15">
        <f>AE41</f>
        <v>0</v>
      </c>
      <c r="AF35" s="36"/>
      <c r="AG35" s="42"/>
      <c r="AH35" s="42"/>
    </row>
    <row r="36" spans="1:34" s="12" customFormat="1" ht="18.75" x14ac:dyDescent="0.3">
      <c r="A36" s="3" t="s">
        <v>15</v>
      </c>
      <c r="B36" s="20"/>
      <c r="C36" s="20"/>
      <c r="D36" s="20"/>
      <c r="E36" s="20"/>
      <c r="F36" s="20"/>
      <c r="G36" s="20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36"/>
      <c r="AG36" s="42"/>
      <c r="AH36" s="42"/>
    </row>
    <row r="37" spans="1:34" s="12" customFormat="1" ht="18.75" x14ac:dyDescent="0.3">
      <c r="A37" s="3" t="s">
        <v>16</v>
      </c>
      <c r="B37" s="20"/>
      <c r="C37" s="20"/>
      <c r="D37" s="20"/>
      <c r="E37" s="20"/>
      <c r="F37" s="20"/>
      <c r="G37" s="20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36"/>
      <c r="AG37" s="42"/>
      <c r="AH37" s="42"/>
    </row>
    <row r="38" spans="1:34" s="12" customFormat="1" ht="114.75" customHeight="1" x14ac:dyDescent="0.3">
      <c r="A38" s="3" t="s">
        <v>27</v>
      </c>
      <c r="B38" s="23"/>
      <c r="C38" s="23"/>
      <c r="D38" s="23"/>
      <c r="E38" s="23"/>
      <c r="F38" s="23"/>
      <c r="G38" s="2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85" t="s">
        <v>80</v>
      </c>
      <c r="AG38" s="42"/>
      <c r="AH38" s="42"/>
    </row>
    <row r="39" spans="1:34" s="12" customFormat="1" ht="24" customHeight="1" x14ac:dyDescent="0.3">
      <c r="A39" s="4" t="s">
        <v>17</v>
      </c>
      <c r="B39" s="33">
        <f>H39+J39+L39+N39+P39+R39+T39+V39+X39+Z39+AB39+AD39</f>
        <v>83562.8</v>
      </c>
      <c r="C39" s="33">
        <f>C40+C41+C42+C43</f>
        <v>24358.7</v>
      </c>
      <c r="D39" s="33">
        <f>D40+D41+D42+D43</f>
        <v>24352.7</v>
      </c>
      <c r="E39" s="33">
        <f>E40+E41+E42+E43</f>
        <v>14517.2</v>
      </c>
      <c r="F39" s="32">
        <f>E39/B39*100</f>
        <v>17.372802251719666</v>
      </c>
      <c r="G39" s="32">
        <f>E39/C39*100</f>
        <v>59.597597572941083</v>
      </c>
      <c r="H39" s="2">
        <f t="shared" ref="H39:AE39" si="13">H40+H41+H42+H43</f>
        <v>8460.2000000000007</v>
      </c>
      <c r="I39" s="2">
        <f t="shared" si="13"/>
        <v>1515.2</v>
      </c>
      <c r="J39" s="2">
        <f t="shared" si="13"/>
        <v>9122.5</v>
      </c>
      <c r="K39" s="2">
        <f t="shared" si="13"/>
        <v>6769</v>
      </c>
      <c r="L39" s="2">
        <f t="shared" si="13"/>
        <v>6776</v>
      </c>
      <c r="M39" s="2">
        <f t="shared" si="13"/>
        <v>6233</v>
      </c>
      <c r="N39" s="2">
        <f t="shared" si="13"/>
        <v>16432.099999999999</v>
      </c>
      <c r="O39" s="2">
        <f t="shared" si="13"/>
        <v>0</v>
      </c>
      <c r="P39" s="2">
        <f t="shared" si="13"/>
        <v>8194.1</v>
      </c>
      <c r="Q39" s="2">
        <f t="shared" si="13"/>
        <v>0</v>
      </c>
      <c r="R39" s="2">
        <f t="shared" si="13"/>
        <v>7859.4</v>
      </c>
      <c r="S39" s="2">
        <f t="shared" si="13"/>
        <v>0</v>
      </c>
      <c r="T39" s="2">
        <f t="shared" si="13"/>
        <v>5529.7</v>
      </c>
      <c r="U39" s="2">
        <f t="shared" si="13"/>
        <v>0</v>
      </c>
      <c r="V39" s="2">
        <f t="shared" si="13"/>
        <v>4970.2</v>
      </c>
      <c r="W39" s="2">
        <f t="shared" si="13"/>
        <v>0</v>
      </c>
      <c r="X39" s="2">
        <f t="shared" si="13"/>
        <v>5472.8</v>
      </c>
      <c r="Y39" s="2">
        <f t="shared" si="13"/>
        <v>0</v>
      </c>
      <c r="Z39" s="2">
        <f t="shared" si="13"/>
        <v>3923</v>
      </c>
      <c r="AA39" s="2">
        <f t="shared" si="13"/>
        <v>0</v>
      </c>
      <c r="AB39" s="2">
        <f t="shared" si="13"/>
        <v>3299.2</v>
      </c>
      <c r="AC39" s="2">
        <f t="shared" si="13"/>
        <v>0</v>
      </c>
      <c r="AD39" s="2">
        <f t="shared" si="13"/>
        <v>3523.6</v>
      </c>
      <c r="AE39" s="2">
        <f t="shared" si="13"/>
        <v>0</v>
      </c>
      <c r="AF39" s="86"/>
      <c r="AG39" s="42"/>
      <c r="AH39" s="42"/>
    </row>
    <row r="40" spans="1:34" s="12" customFormat="1" ht="22.15" customHeight="1" x14ac:dyDescent="0.3">
      <c r="A40" s="3" t="s">
        <v>13</v>
      </c>
      <c r="B40" s="21">
        <f>H40+J40+L40+N40+P40+R40+T40+V40+X40+Z40+AB40+AD40</f>
        <v>3500</v>
      </c>
      <c r="C40" s="21">
        <f t="shared" ref="C40" si="14">H40+J40</f>
        <v>0</v>
      </c>
      <c r="D40" s="21"/>
      <c r="E40" s="21"/>
      <c r="F40" s="22">
        <f>E40/B40*100</f>
        <v>0</v>
      </c>
      <c r="G40" s="22" t="e">
        <f>E40/C40*100</f>
        <v>#DIV/0!</v>
      </c>
      <c r="H40" s="15"/>
      <c r="I40" s="15"/>
      <c r="J40" s="15"/>
      <c r="K40" s="15"/>
      <c r="L40" s="15"/>
      <c r="M40" s="15"/>
      <c r="N40" s="15">
        <v>3500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86"/>
      <c r="AG40" s="42"/>
      <c r="AH40" s="42"/>
    </row>
    <row r="41" spans="1:34" s="12" customFormat="1" ht="18.75" x14ac:dyDescent="0.3">
      <c r="A41" s="3" t="s">
        <v>14</v>
      </c>
      <c r="B41" s="21">
        <f>H41+J41+L41+N41+P41+R41+T41+V41+X41+Z41+AB41+AD41</f>
        <v>80062.8</v>
      </c>
      <c r="C41" s="21">
        <f>H41+J41+L41</f>
        <v>24358.7</v>
      </c>
      <c r="D41" s="19">
        <v>24352.7</v>
      </c>
      <c r="E41" s="21">
        <f>I41+K41+M41+O41+Q41+S41+U41+W41+Y41+AA41+AC41+AE41</f>
        <v>14517.2</v>
      </c>
      <c r="F41" s="22">
        <f>E41/B41*100</f>
        <v>18.132266171055722</v>
      </c>
      <c r="G41" s="22">
        <f>E41/C41*100</f>
        <v>59.597597572941083</v>
      </c>
      <c r="H41" s="15">
        <v>8460.2000000000007</v>
      </c>
      <c r="I41" s="15">
        <v>1515.2</v>
      </c>
      <c r="J41" s="15">
        <v>9122.5</v>
      </c>
      <c r="K41" s="15">
        <v>6769</v>
      </c>
      <c r="L41" s="15">
        <v>6776</v>
      </c>
      <c r="M41" s="15">
        <v>6233</v>
      </c>
      <c r="N41" s="15">
        <v>12932.1</v>
      </c>
      <c r="O41" s="15"/>
      <c r="P41" s="15">
        <v>8194.1</v>
      </c>
      <c r="Q41" s="15"/>
      <c r="R41" s="15">
        <v>7859.4</v>
      </c>
      <c r="S41" s="15"/>
      <c r="T41" s="15">
        <v>5529.7</v>
      </c>
      <c r="U41" s="15"/>
      <c r="V41" s="15">
        <v>4970.2</v>
      </c>
      <c r="W41" s="15"/>
      <c r="X41" s="15">
        <v>5472.8</v>
      </c>
      <c r="Y41" s="15"/>
      <c r="Z41" s="15">
        <v>3923</v>
      </c>
      <c r="AA41" s="15"/>
      <c r="AB41" s="15">
        <v>3299.2</v>
      </c>
      <c r="AC41" s="15"/>
      <c r="AD41" s="15">
        <v>3523.6</v>
      </c>
      <c r="AE41" s="15"/>
      <c r="AF41" s="86"/>
      <c r="AG41" s="42"/>
      <c r="AH41" s="42"/>
    </row>
    <row r="42" spans="1:34" s="12" customFormat="1" ht="18.75" x14ac:dyDescent="0.3">
      <c r="A42" s="3" t="s">
        <v>15</v>
      </c>
      <c r="B42" s="20"/>
      <c r="C42" s="21"/>
      <c r="D42" s="20"/>
      <c r="E42" s="20"/>
      <c r="F42" s="20"/>
      <c r="G42" s="20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86"/>
      <c r="AG42" s="42"/>
      <c r="AH42" s="42"/>
    </row>
    <row r="43" spans="1:34" s="12" customFormat="1" ht="21.75" customHeight="1" x14ac:dyDescent="0.3">
      <c r="A43" s="3" t="s">
        <v>16</v>
      </c>
      <c r="B43" s="20"/>
      <c r="C43" s="21"/>
      <c r="D43" s="20"/>
      <c r="E43" s="20"/>
      <c r="F43" s="20"/>
      <c r="G43" s="20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87"/>
      <c r="AG43" s="42"/>
      <c r="AH43" s="42"/>
    </row>
    <row r="44" spans="1:34" s="12" customFormat="1" ht="112.5" customHeight="1" x14ac:dyDescent="0.3">
      <c r="A44" s="4" t="s">
        <v>56</v>
      </c>
      <c r="B44" s="20"/>
      <c r="C44" s="20"/>
      <c r="D44" s="20"/>
      <c r="E44" s="20"/>
      <c r="F44" s="20"/>
      <c r="G44" s="20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85" t="s">
        <v>81</v>
      </c>
      <c r="AG44" s="42"/>
      <c r="AH44" s="42"/>
    </row>
    <row r="45" spans="1:34" s="12" customFormat="1" ht="18.75" x14ac:dyDescent="0.3">
      <c r="A45" s="4" t="s">
        <v>17</v>
      </c>
      <c r="B45" s="18">
        <f>H45+J45+L45+N45+P45+R45+T45+V45+X45+Z45+AB45+AD45</f>
        <v>2103344.7000000002</v>
      </c>
      <c r="C45" s="2">
        <f>C46+C47+C48+C49</f>
        <v>498494.60000000003</v>
      </c>
      <c r="D45" s="2">
        <f>D46+D47+D48+D49</f>
        <v>495238.6</v>
      </c>
      <c r="E45" s="2">
        <f>E46+E47+E48+E49</f>
        <v>372445.6</v>
      </c>
      <c r="F45" s="32">
        <f>E45/B45*100</f>
        <v>17.7073020889063</v>
      </c>
      <c r="G45" s="32">
        <f>E45/C45*100</f>
        <v>74.714069119304398</v>
      </c>
      <c r="H45" s="2">
        <f>H46+H47+H48+H49</f>
        <v>129696.6</v>
      </c>
      <c r="I45" s="2">
        <f>I46+I47+I48+I49</f>
        <v>42387.5</v>
      </c>
      <c r="J45" s="2">
        <f t="shared" ref="J45:AD45" si="15">J46+J47+J48+J49</f>
        <v>189358.30000000002</v>
      </c>
      <c r="K45" s="2">
        <f>K46+K47+K48+K49</f>
        <v>170355.5</v>
      </c>
      <c r="L45" s="2">
        <f t="shared" si="15"/>
        <v>179439.7</v>
      </c>
      <c r="M45" s="2">
        <f>M46+M47+M48+M49</f>
        <v>159702.6</v>
      </c>
      <c r="N45" s="2">
        <f t="shared" si="15"/>
        <v>176992</v>
      </c>
      <c r="O45" s="2">
        <f>O46+O47+O48+O49</f>
        <v>0</v>
      </c>
      <c r="P45" s="2">
        <f t="shared" si="15"/>
        <v>357269.9</v>
      </c>
      <c r="Q45" s="2">
        <f>Q46+Q47+Q48+Q49</f>
        <v>0</v>
      </c>
      <c r="R45" s="2">
        <f t="shared" si="15"/>
        <v>186999.3</v>
      </c>
      <c r="S45" s="2">
        <f>S46+S47+S48+S49</f>
        <v>0</v>
      </c>
      <c r="T45" s="2">
        <f t="shared" si="15"/>
        <v>120548.6</v>
      </c>
      <c r="U45" s="2">
        <f>U46+U47+U48+U49</f>
        <v>0</v>
      </c>
      <c r="V45" s="2">
        <f t="shared" si="15"/>
        <v>83727.3</v>
      </c>
      <c r="W45" s="2">
        <f>W46+W47+W48+W49</f>
        <v>0</v>
      </c>
      <c r="X45" s="2">
        <f t="shared" si="15"/>
        <v>122005.8</v>
      </c>
      <c r="Y45" s="2">
        <f>Y46+Y47+Y48+Y49</f>
        <v>0</v>
      </c>
      <c r="Z45" s="2">
        <f t="shared" si="15"/>
        <v>134149.20000000001</v>
      </c>
      <c r="AA45" s="2">
        <f>AA46+AA47+AA48+AA49</f>
        <v>0</v>
      </c>
      <c r="AB45" s="2">
        <f t="shared" si="15"/>
        <v>117569.9</v>
      </c>
      <c r="AC45" s="2">
        <f>AC46+AC47+AC48+AC49</f>
        <v>0</v>
      </c>
      <c r="AD45" s="2">
        <f t="shared" si="15"/>
        <v>305588.09999999998</v>
      </c>
      <c r="AE45" s="2">
        <f>AE46+AE47+AE48+AE49</f>
        <v>0</v>
      </c>
      <c r="AF45" s="86"/>
      <c r="AG45" s="42"/>
      <c r="AH45" s="42"/>
    </row>
    <row r="46" spans="1:34" s="12" customFormat="1" ht="18.75" x14ac:dyDescent="0.3">
      <c r="A46" s="3" t="s">
        <v>13</v>
      </c>
      <c r="B46" s="21">
        <f>H46+J46+L46+N46+P46+R46+T46+V46+X46+Z46+AB46+AD46</f>
        <v>1770880.2999999998</v>
      </c>
      <c r="C46" s="15">
        <f>C52+C58+C64</f>
        <v>405515.80000000005</v>
      </c>
      <c r="D46" s="15">
        <f>D52+D58+D64</f>
        <v>403493.7</v>
      </c>
      <c r="E46" s="21">
        <f>I46+K46+M46+O46+Q46+S46+U46+W46+Y46+AA46+AC46+AE46</f>
        <v>304501.7</v>
      </c>
      <c r="F46" s="22">
        <f>E46/B46*100</f>
        <v>17.19493406753692</v>
      </c>
      <c r="G46" s="22">
        <f>E46/C46*100</f>
        <v>75.089971833403283</v>
      </c>
      <c r="H46" s="15">
        <f>H52+H58+H64</f>
        <v>97222</v>
      </c>
      <c r="I46" s="15">
        <f t="shared" ref="I46:AE46" si="16">I52+I58+I64</f>
        <v>24222.3</v>
      </c>
      <c r="J46" s="15">
        <f t="shared" si="16"/>
        <v>156669.70000000001</v>
      </c>
      <c r="K46" s="15">
        <f t="shared" si="16"/>
        <v>147225.20000000001</v>
      </c>
      <c r="L46" s="15">
        <f t="shared" si="16"/>
        <v>151624.1</v>
      </c>
      <c r="M46" s="15">
        <f t="shared" si="16"/>
        <v>133054.20000000001</v>
      </c>
      <c r="N46" s="15">
        <f>N52+N58+N64</f>
        <v>143878.79999999999</v>
      </c>
      <c r="O46" s="15">
        <f t="shared" si="16"/>
        <v>0</v>
      </c>
      <c r="P46" s="15">
        <f t="shared" si="16"/>
        <v>327398.7</v>
      </c>
      <c r="Q46" s="15">
        <f>Q52+Q58+Q64</f>
        <v>0</v>
      </c>
      <c r="R46" s="15">
        <f t="shared" si="16"/>
        <v>167847</v>
      </c>
      <c r="S46" s="15">
        <f t="shared" si="16"/>
        <v>0</v>
      </c>
      <c r="T46" s="15">
        <f t="shared" si="16"/>
        <v>91671.7</v>
      </c>
      <c r="U46" s="15">
        <f t="shared" si="16"/>
        <v>0</v>
      </c>
      <c r="V46" s="15">
        <f t="shared" si="16"/>
        <v>69256</v>
      </c>
      <c r="W46" s="15">
        <f t="shared" si="16"/>
        <v>0</v>
      </c>
      <c r="X46" s="15">
        <f t="shared" si="16"/>
        <v>106357.7</v>
      </c>
      <c r="Y46" s="15">
        <f t="shared" si="16"/>
        <v>0</v>
      </c>
      <c r="Z46" s="15">
        <f t="shared" si="16"/>
        <v>111702.5</v>
      </c>
      <c r="AA46" s="15">
        <f t="shared" si="16"/>
        <v>0</v>
      </c>
      <c r="AB46" s="15">
        <f t="shared" si="16"/>
        <v>99350.7</v>
      </c>
      <c r="AC46" s="15">
        <f t="shared" si="16"/>
        <v>0</v>
      </c>
      <c r="AD46" s="15">
        <f t="shared" si="16"/>
        <v>247901.4</v>
      </c>
      <c r="AE46" s="15">
        <f t="shared" si="16"/>
        <v>0</v>
      </c>
      <c r="AF46" s="86"/>
      <c r="AG46" s="42"/>
      <c r="AH46" s="42"/>
    </row>
    <row r="47" spans="1:34" s="12" customFormat="1" ht="18.75" x14ac:dyDescent="0.3">
      <c r="A47" s="3" t="s">
        <v>14</v>
      </c>
      <c r="B47" s="21">
        <f>H47+J47+L47+N47+P47+R47+T47+V47+X47+Z47+AB47+AD47</f>
        <v>332464.39999999997</v>
      </c>
      <c r="C47" s="21">
        <f>C53</f>
        <v>92978.799999999988</v>
      </c>
      <c r="D47" s="15">
        <f>D53</f>
        <v>91744.9</v>
      </c>
      <c r="E47" s="21">
        <f t="shared" ref="E47:E49" si="17">I47+K47+M47+O47+Q47+S47+U47+W47+Y47+AA47+AC47+AE47</f>
        <v>67943.899999999994</v>
      </c>
      <c r="F47" s="22">
        <f>E47/B47*100</f>
        <v>20.436443721493188</v>
      </c>
      <c r="G47" s="22">
        <f>E47/C47*100</f>
        <v>73.074614858440853</v>
      </c>
      <c r="H47" s="15">
        <f>H53+H59+H65</f>
        <v>32474.6</v>
      </c>
      <c r="I47" s="15">
        <f t="shared" ref="I47:AE47" si="18">I53+I59+I65</f>
        <v>18165.2</v>
      </c>
      <c r="J47" s="15">
        <f t="shared" si="18"/>
        <v>32688.6</v>
      </c>
      <c r="K47" s="15">
        <f t="shared" si="18"/>
        <v>23130.3</v>
      </c>
      <c r="L47" s="15">
        <f t="shared" si="18"/>
        <v>27815.599999999999</v>
      </c>
      <c r="M47" s="15">
        <f t="shared" si="18"/>
        <v>26648.400000000001</v>
      </c>
      <c r="N47" s="15">
        <f t="shared" si="18"/>
        <v>33113.199999999997</v>
      </c>
      <c r="O47" s="15">
        <f t="shared" si="18"/>
        <v>0</v>
      </c>
      <c r="P47" s="15">
        <f t="shared" si="18"/>
        <v>29871.200000000001</v>
      </c>
      <c r="Q47" s="15">
        <f t="shared" si="18"/>
        <v>0</v>
      </c>
      <c r="R47" s="15">
        <f t="shared" si="18"/>
        <v>19152.3</v>
      </c>
      <c r="S47" s="15">
        <f t="shared" si="18"/>
        <v>0</v>
      </c>
      <c r="T47" s="15">
        <f t="shared" si="18"/>
        <v>28876.9</v>
      </c>
      <c r="U47" s="15">
        <f t="shared" si="18"/>
        <v>0</v>
      </c>
      <c r="V47" s="15">
        <f t="shared" si="18"/>
        <v>14471.3</v>
      </c>
      <c r="W47" s="15">
        <f t="shared" si="18"/>
        <v>0</v>
      </c>
      <c r="X47" s="15">
        <f t="shared" si="18"/>
        <v>15648.1</v>
      </c>
      <c r="Y47" s="15">
        <f t="shared" si="18"/>
        <v>0</v>
      </c>
      <c r="Z47" s="15">
        <f t="shared" si="18"/>
        <v>22446.7</v>
      </c>
      <c r="AA47" s="15">
        <f t="shared" si="18"/>
        <v>0</v>
      </c>
      <c r="AB47" s="15">
        <f t="shared" si="18"/>
        <v>18219.2</v>
      </c>
      <c r="AC47" s="15">
        <f t="shared" si="18"/>
        <v>0</v>
      </c>
      <c r="AD47" s="15">
        <f t="shared" si="18"/>
        <v>57686.7</v>
      </c>
      <c r="AE47" s="15">
        <f t="shared" si="18"/>
        <v>0</v>
      </c>
      <c r="AF47" s="86"/>
      <c r="AG47" s="42"/>
      <c r="AH47" s="42"/>
    </row>
    <row r="48" spans="1:34" s="12" customFormat="1" ht="18.75" x14ac:dyDescent="0.3">
      <c r="A48" s="3" t="s">
        <v>15</v>
      </c>
      <c r="B48" s="20"/>
      <c r="C48" s="21"/>
      <c r="D48" s="20"/>
      <c r="E48" s="21"/>
      <c r="F48" s="20"/>
      <c r="G48" s="20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86"/>
      <c r="AG48" s="42"/>
      <c r="AH48" s="42"/>
    </row>
    <row r="49" spans="1:34" s="12" customFormat="1" ht="18.75" x14ac:dyDescent="0.3">
      <c r="A49" s="3" t="s">
        <v>16</v>
      </c>
      <c r="B49" s="21">
        <f>H49+J49+L49+N49+P49+R49+T49+V49+X49+Z49+AB49+AD49</f>
        <v>0</v>
      </c>
      <c r="C49" s="21">
        <f>C55</f>
        <v>0</v>
      </c>
      <c r="D49" s="15">
        <f>D55+D61+D67</f>
        <v>0</v>
      </c>
      <c r="E49" s="21">
        <f t="shared" si="17"/>
        <v>0</v>
      </c>
      <c r="F49" s="22" t="e">
        <f>E49/B49*100</f>
        <v>#DIV/0!</v>
      </c>
      <c r="G49" s="22" t="e">
        <f>E49/C49*100</f>
        <v>#DIV/0!</v>
      </c>
      <c r="H49" s="2">
        <f>H55</f>
        <v>0</v>
      </c>
      <c r="I49" s="2">
        <f t="shared" ref="I49:AE49" si="19">I55</f>
        <v>0</v>
      </c>
      <c r="J49" s="2">
        <f t="shared" si="19"/>
        <v>0</v>
      </c>
      <c r="K49" s="2">
        <f t="shared" si="19"/>
        <v>0</v>
      </c>
      <c r="L49" s="2">
        <f t="shared" si="19"/>
        <v>0</v>
      </c>
      <c r="M49" s="2">
        <f t="shared" si="19"/>
        <v>0</v>
      </c>
      <c r="N49" s="2">
        <f t="shared" si="19"/>
        <v>0</v>
      </c>
      <c r="O49" s="2">
        <f t="shared" si="19"/>
        <v>0</v>
      </c>
      <c r="P49" s="2">
        <f t="shared" si="19"/>
        <v>0</v>
      </c>
      <c r="Q49" s="2">
        <f t="shared" si="19"/>
        <v>0</v>
      </c>
      <c r="R49" s="2">
        <f t="shared" si="19"/>
        <v>0</v>
      </c>
      <c r="S49" s="2">
        <f t="shared" si="19"/>
        <v>0</v>
      </c>
      <c r="T49" s="2">
        <f t="shared" si="19"/>
        <v>0</v>
      </c>
      <c r="U49" s="2">
        <f t="shared" si="19"/>
        <v>0</v>
      </c>
      <c r="V49" s="2">
        <f t="shared" si="19"/>
        <v>0</v>
      </c>
      <c r="W49" s="2">
        <f t="shared" si="19"/>
        <v>0</v>
      </c>
      <c r="X49" s="2">
        <f t="shared" si="19"/>
        <v>0</v>
      </c>
      <c r="Y49" s="2">
        <f t="shared" si="19"/>
        <v>0</v>
      </c>
      <c r="Z49" s="2">
        <f t="shared" si="19"/>
        <v>0</v>
      </c>
      <c r="AA49" s="2">
        <f t="shared" si="19"/>
        <v>0</v>
      </c>
      <c r="AB49" s="2">
        <f t="shared" si="19"/>
        <v>0</v>
      </c>
      <c r="AC49" s="2">
        <f t="shared" si="19"/>
        <v>0</v>
      </c>
      <c r="AD49" s="2">
        <f t="shared" si="19"/>
        <v>0</v>
      </c>
      <c r="AE49" s="2">
        <f t="shared" si="19"/>
        <v>0</v>
      </c>
      <c r="AF49" s="86"/>
      <c r="AG49" s="42"/>
      <c r="AH49" s="42"/>
    </row>
    <row r="50" spans="1:34" s="12" customFormat="1" ht="118.5" customHeight="1" x14ac:dyDescent="0.3">
      <c r="A50" s="3" t="s">
        <v>28</v>
      </c>
      <c r="B50" s="23"/>
      <c r="C50" s="23"/>
      <c r="D50" s="23"/>
      <c r="E50" s="23"/>
      <c r="F50" s="23"/>
      <c r="G50" s="2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86"/>
      <c r="AG50" s="42"/>
      <c r="AH50" s="42"/>
    </row>
    <row r="51" spans="1:34" s="12" customFormat="1" ht="18.75" x14ac:dyDescent="0.3">
      <c r="A51" s="4" t="s">
        <v>17</v>
      </c>
      <c r="B51" s="18">
        <f>H51+J51+L51+N51+P51+R51+T51+V51+X51+Z51+AB51+AD51</f>
        <v>2087375.9000000001</v>
      </c>
      <c r="C51" s="33">
        <f>C52+C53+C54+C55</f>
        <v>498494.60000000003</v>
      </c>
      <c r="D51" s="33">
        <f>D52+D53+D54+D55</f>
        <v>495238.6</v>
      </c>
      <c r="E51" s="33">
        <f>E52+E53+E54+E55</f>
        <v>372445.6</v>
      </c>
      <c r="F51" s="32">
        <f>E51/B51*100</f>
        <v>17.842766125641287</v>
      </c>
      <c r="G51" s="32">
        <f>E51/C51*100</f>
        <v>74.714069119304398</v>
      </c>
      <c r="H51" s="2">
        <f>H52+H53+H54+H55</f>
        <v>129696.6</v>
      </c>
      <c r="I51" s="2">
        <f t="shared" ref="I51:AE51" si="20">I52+I53+I54+I55</f>
        <v>42387.5</v>
      </c>
      <c r="J51" s="2">
        <f t="shared" si="20"/>
        <v>189358.30000000002</v>
      </c>
      <c r="K51" s="2">
        <f t="shared" si="20"/>
        <v>170355.5</v>
      </c>
      <c r="L51" s="2">
        <f>L52+L53+L54+L55</f>
        <v>179439.7</v>
      </c>
      <c r="M51" s="2">
        <f t="shared" si="20"/>
        <v>159702.6</v>
      </c>
      <c r="N51" s="2">
        <f t="shared" si="20"/>
        <v>176992</v>
      </c>
      <c r="O51" s="2">
        <f t="shared" si="20"/>
        <v>0</v>
      </c>
      <c r="P51" s="2">
        <f t="shared" si="20"/>
        <v>357269.9</v>
      </c>
      <c r="Q51" s="2">
        <f t="shared" si="20"/>
        <v>0</v>
      </c>
      <c r="R51" s="2">
        <f>R52+R53+R54+R55</f>
        <v>186999.3</v>
      </c>
      <c r="S51" s="2">
        <f t="shared" si="20"/>
        <v>0</v>
      </c>
      <c r="T51" s="2">
        <f t="shared" si="20"/>
        <v>120548.6</v>
      </c>
      <c r="U51" s="2">
        <f t="shared" si="20"/>
        <v>0</v>
      </c>
      <c r="V51" s="2">
        <f t="shared" si="20"/>
        <v>83727.3</v>
      </c>
      <c r="W51" s="2">
        <f t="shared" si="20"/>
        <v>0</v>
      </c>
      <c r="X51" s="2">
        <f t="shared" si="20"/>
        <v>122005.8</v>
      </c>
      <c r="Y51" s="2">
        <f t="shared" si="20"/>
        <v>0</v>
      </c>
      <c r="Z51" s="2">
        <f t="shared" si="20"/>
        <v>134149.20000000001</v>
      </c>
      <c r="AA51" s="2">
        <f t="shared" si="20"/>
        <v>0</v>
      </c>
      <c r="AB51" s="2">
        <f t="shared" si="20"/>
        <v>117569.9</v>
      </c>
      <c r="AC51" s="2">
        <f t="shared" si="20"/>
        <v>0</v>
      </c>
      <c r="AD51" s="2">
        <f t="shared" si="20"/>
        <v>289619.3</v>
      </c>
      <c r="AE51" s="2">
        <f t="shared" si="20"/>
        <v>0</v>
      </c>
      <c r="AF51" s="86"/>
      <c r="AG51" s="42"/>
      <c r="AH51" s="42"/>
    </row>
    <row r="52" spans="1:34" s="12" customFormat="1" ht="18.75" x14ac:dyDescent="0.3">
      <c r="A52" s="3" t="s">
        <v>13</v>
      </c>
      <c r="B52" s="21">
        <f>H52+J52+L52+N52+P52+R52+T52+V52+X52+Z52+AB52+AD52</f>
        <v>1754911.5</v>
      </c>
      <c r="C52" s="21">
        <f>H52+J52+L52</f>
        <v>405515.80000000005</v>
      </c>
      <c r="D52" s="15">
        <v>403493.7</v>
      </c>
      <c r="E52" s="21">
        <f>I52+K52+M52+O52+Q52+S52+U52+W52+Y52+AA52+AC52+AE52</f>
        <v>304501.7</v>
      </c>
      <c r="F52" s="22">
        <f>E52/B52*100</f>
        <v>17.351399201612161</v>
      </c>
      <c r="G52" s="22">
        <f>E52/C52*100</f>
        <v>75.089971833403283</v>
      </c>
      <c r="H52" s="15">
        <v>97222</v>
      </c>
      <c r="I52" s="15">
        <v>24222.3</v>
      </c>
      <c r="J52" s="15">
        <v>156669.70000000001</v>
      </c>
      <c r="K52" s="15">
        <v>147225.20000000001</v>
      </c>
      <c r="L52" s="15">
        <v>151624.1</v>
      </c>
      <c r="M52" s="15">
        <v>133054.20000000001</v>
      </c>
      <c r="N52" s="15">
        <v>143878.79999999999</v>
      </c>
      <c r="O52" s="15"/>
      <c r="P52" s="15">
        <v>327398.7</v>
      </c>
      <c r="Q52" s="15"/>
      <c r="R52" s="15">
        <v>167847</v>
      </c>
      <c r="S52" s="15"/>
      <c r="T52" s="15">
        <v>91671.7</v>
      </c>
      <c r="U52" s="15"/>
      <c r="V52" s="15">
        <v>69256</v>
      </c>
      <c r="W52" s="15"/>
      <c r="X52" s="15">
        <v>106357.7</v>
      </c>
      <c r="Y52" s="15"/>
      <c r="Z52" s="15">
        <v>111702.5</v>
      </c>
      <c r="AA52" s="15"/>
      <c r="AB52" s="15">
        <v>99350.7</v>
      </c>
      <c r="AC52" s="15"/>
      <c r="AD52" s="15">
        <v>231932.6</v>
      </c>
      <c r="AE52" s="15"/>
      <c r="AF52" s="86"/>
      <c r="AG52" s="42"/>
      <c r="AH52" s="42"/>
    </row>
    <row r="53" spans="1:34" s="12" customFormat="1" ht="18.75" x14ac:dyDescent="0.3">
      <c r="A53" s="3" t="s">
        <v>14</v>
      </c>
      <c r="B53" s="21">
        <f>H53+J53+L53+N53+P53+R53+T53+V53+X53+Z53+AB53+AD53</f>
        <v>332464.39999999997</v>
      </c>
      <c r="C53" s="21">
        <f>H53+J53+L53</f>
        <v>92978.799999999988</v>
      </c>
      <c r="D53" s="19">
        <v>91744.9</v>
      </c>
      <c r="E53" s="21">
        <f>I53+K53+M53+O53+Q53+S53+U53+W53+Y53+AA53+AC53+AE53</f>
        <v>67943.899999999994</v>
      </c>
      <c r="F53" s="22">
        <f>E53/B53*100</f>
        <v>20.436443721493188</v>
      </c>
      <c r="G53" s="22">
        <f>E53/C53*100</f>
        <v>73.074614858440853</v>
      </c>
      <c r="H53" s="15">
        <v>32474.6</v>
      </c>
      <c r="I53" s="15">
        <v>18165.2</v>
      </c>
      <c r="J53" s="15">
        <v>32688.6</v>
      </c>
      <c r="K53" s="15">
        <v>23130.3</v>
      </c>
      <c r="L53" s="15">
        <v>27815.599999999999</v>
      </c>
      <c r="M53" s="15">
        <v>26648.400000000001</v>
      </c>
      <c r="N53" s="15">
        <v>33113.199999999997</v>
      </c>
      <c r="O53" s="15"/>
      <c r="P53" s="15">
        <v>29871.200000000001</v>
      </c>
      <c r="Q53" s="15"/>
      <c r="R53" s="15">
        <v>19152.3</v>
      </c>
      <c r="S53" s="15"/>
      <c r="T53" s="15">
        <v>28876.9</v>
      </c>
      <c r="U53" s="15"/>
      <c r="V53" s="15">
        <v>14471.3</v>
      </c>
      <c r="W53" s="15"/>
      <c r="X53" s="15">
        <v>15648.1</v>
      </c>
      <c r="Y53" s="15"/>
      <c r="Z53" s="15">
        <v>22446.7</v>
      </c>
      <c r="AA53" s="15"/>
      <c r="AB53" s="15">
        <v>18219.2</v>
      </c>
      <c r="AC53" s="15"/>
      <c r="AD53" s="15">
        <v>57686.7</v>
      </c>
      <c r="AE53" s="15"/>
      <c r="AF53" s="86"/>
      <c r="AG53" s="42"/>
      <c r="AH53" s="42"/>
    </row>
    <row r="54" spans="1:34" s="12" customFormat="1" ht="18.75" x14ac:dyDescent="0.3">
      <c r="A54" s="3" t="s">
        <v>15</v>
      </c>
      <c r="B54" s="20"/>
      <c r="C54" s="20"/>
      <c r="D54" s="20"/>
      <c r="E54" s="20"/>
      <c r="F54" s="20"/>
      <c r="G54" s="20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87"/>
      <c r="AG54" s="42"/>
      <c r="AH54" s="42"/>
    </row>
    <row r="55" spans="1:34" s="12" customFormat="1" ht="18.75" x14ac:dyDescent="0.3">
      <c r="A55" s="3" t="s">
        <v>16</v>
      </c>
      <c r="B55" s="21">
        <f>H55+J55+L55+N55+P55+R55+T55+V55+X55+Z55+AB55+AD55</f>
        <v>0</v>
      </c>
      <c r="C55" s="21"/>
      <c r="D55" s="21"/>
      <c r="E55" s="21">
        <f>I55+K55+M55+O55+Q55+S55+U55+W55+Y55+AA55+AC55+AE55</f>
        <v>0</v>
      </c>
      <c r="F55" s="22" t="e">
        <f>E55/B55*100</f>
        <v>#DIV/0!</v>
      </c>
      <c r="G55" s="22" t="e">
        <f>E55/C55*100</f>
        <v>#DIV/0!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37"/>
      <c r="AG55" s="42"/>
      <c r="AH55" s="42"/>
    </row>
    <row r="56" spans="1:34" s="12" customFormat="1" ht="111.6" customHeight="1" x14ac:dyDescent="0.3">
      <c r="A56" s="3" t="s">
        <v>38</v>
      </c>
      <c r="B56" s="23"/>
      <c r="C56" s="23"/>
      <c r="D56" s="23"/>
      <c r="E56" s="23"/>
      <c r="F56" s="23"/>
      <c r="G56" s="2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37"/>
      <c r="AG56" s="42"/>
      <c r="AH56" s="42"/>
    </row>
    <row r="57" spans="1:34" s="12" customFormat="1" ht="18.75" x14ac:dyDescent="0.3">
      <c r="A57" s="4" t="s">
        <v>17</v>
      </c>
      <c r="B57" s="18">
        <f>H57+J57+L57+N57+P57+R57+T57+V57+X57+Z57+AB57+AD57</f>
        <v>2520</v>
      </c>
      <c r="C57" s="33">
        <f>C58+C59+C60+C61</f>
        <v>0</v>
      </c>
      <c r="D57" s="33">
        <f>D58+D59+D60+D61</f>
        <v>0</v>
      </c>
      <c r="E57" s="33">
        <f>E58+E59+E60+E61</f>
        <v>0</v>
      </c>
      <c r="F57" s="32">
        <f>E57/B57*100</f>
        <v>0</v>
      </c>
      <c r="G57" s="32" t="e">
        <f>E57/C57*100</f>
        <v>#DIV/0!</v>
      </c>
      <c r="H57" s="2">
        <f t="shared" ref="H57:K57" si="21">H58+H59+H60+H61</f>
        <v>0</v>
      </c>
      <c r="I57" s="2">
        <f t="shared" si="21"/>
        <v>0</v>
      </c>
      <c r="J57" s="2">
        <f t="shared" si="21"/>
        <v>0</v>
      </c>
      <c r="K57" s="2">
        <f t="shared" si="21"/>
        <v>0</v>
      </c>
      <c r="L57" s="2">
        <f>L58+L59+L60+L61</f>
        <v>0</v>
      </c>
      <c r="M57" s="2">
        <f t="shared" ref="M57:AE57" si="22">M58+M59+M60+M61</f>
        <v>0</v>
      </c>
      <c r="N57" s="2">
        <f t="shared" si="22"/>
        <v>0</v>
      </c>
      <c r="O57" s="2">
        <f t="shared" si="22"/>
        <v>0</v>
      </c>
      <c r="P57" s="2">
        <f t="shared" si="22"/>
        <v>0</v>
      </c>
      <c r="Q57" s="2">
        <f t="shared" si="22"/>
        <v>0</v>
      </c>
      <c r="R57" s="2">
        <f t="shared" si="22"/>
        <v>0</v>
      </c>
      <c r="S57" s="2">
        <f t="shared" si="22"/>
        <v>0</v>
      </c>
      <c r="T57" s="2">
        <f t="shared" si="22"/>
        <v>0</v>
      </c>
      <c r="U57" s="2">
        <f t="shared" si="22"/>
        <v>0</v>
      </c>
      <c r="V57" s="2">
        <f t="shared" si="22"/>
        <v>0</v>
      </c>
      <c r="W57" s="2">
        <f t="shared" si="22"/>
        <v>0</v>
      </c>
      <c r="X57" s="2">
        <f t="shared" si="22"/>
        <v>0</v>
      </c>
      <c r="Y57" s="2">
        <f t="shared" si="22"/>
        <v>0</v>
      </c>
      <c r="Z57" s="2">
        <f t="shared" si="22"/>
        <v>0</v>
      </c>
      <c r="AA57" s="2">
        <f t="shared" si="22"/>
        <v>0</v>
      </c>
      <c r="AB57" s="2">
        <f t="shared" si="22"/>
        <v>0</v>
      </c>
      <c r="AC57" s="2">
        <f t="shared" si="22"/>
        <v>0</v>
      </c>
      <c r="AD57" s="2">
        <f t="shared" si="22"/>
        <v>2520</v>
      </c>
      <c r="AE57" s="2">
        <f t="shared" si="22"/>
        <v>0</v>
      </c>
      <c r="AF57" s="37"/>
      <c r="AG57" s="42"/>
      <c r="AH57" s="42"/>
    </row>
    <row r="58" spans="1:34" s="12" customFormat="1" ht="18.75" x14ac:dyDescent="0.3">
      <c r="A58" s="3" t="s">
        <v>13</v>
      </c>
      <c r="B58" s="21">
        <f>H58+J58+L58+N58+P58+R58+T58+V58+X58+Z58+AB58+AD58</f>
        <v>2520</v>
      </c>
      <c r="C58" s="21">
        <f>H58+J58+L58+N58+P58+R58+T58+V58+X58+Z58+AB58</f>
        <v>0</v>
      </c>
      <c r="D58" s="21"/>
      <c r="E58" s="21">
        <f>I58+K58+M58+O58+Q58+S58+U58+W58+Y58+AA58+AC58+AE58</f>
        <v>0</v>
      </c>
      <c r="F58" s="22">
        <f>E58/B58*100</f>
        <v>0</v>
      </c>
      <c r="G58" s="22" t="e">
        <f>E58/C58*100</f>
        <v>#DIV/0!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>
        <v>2520</v>
      </c>
      <c r="AE58" s="15"/>
      <c r="AF58" s="37"/>
      <c r="AG58" s="42"/>
      <c r="AH58" s="42"/>
    </row>
    <row r="59" spans="1:34" s="12" customFormat="1" ht="18.75" x14ac:dyDescent="0.3">
      <c r="A59" s="3" t="s">
        <v>14</v>
      </c>
      <c r="B59" s="21">
        <f>H59+J59+L59+N59+P59+R59+T59+V59+X59+Z59+AB59+AD59</f>
        <v>0</v>
      </c>
      <c r="C59" s="21"/>
      <c r="D59" s="21"/>
      <c r="E59" s="21">
        <f>I59+K59+M59+O59+Q59+S59+U59+W59+Y59+AA59+AC59+AE59</f>
        <v>0</v>
      </c>
      <c r="F59" s="22" t="e">
        <f>E59/B59*100</f>
        <v>#DIV/0!</v>
      </c>
      <c r="G59" s="22" t="e">
        <f>E59/C59*100</f>
        <v>#DIV/0!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37"/>
      <c r="AG59" s="42"/>
      <c r="AH59" s="42"/>
    </row>
    <row r="60" spans="1:34" s="12" customFormat="1" ht="18.75" x14ac:dyDescent="0.3">
      <c r="A60" s="3" t="s">
        <v>15</v>
      </c>
      <c r="B60" s="20"/>
      <c r="C60" s="20"/>
      <c r="D60" s="20"/>
      <c r="E60" s="20"/>
      <c r="F60" s="20"/>
      <c r="G60" s="20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37"/>
      <c r="AG60" s="42"/>
      <c r="AH60" s="42"/>
    </row>
    <row r="61" spans="1:34" s="12" customFormat="1" ht="18.75" x14ac:dyDescent="0.3">
      <c r="A61" s="3" t="s">
        <v>16</v>
      </c>
      <c r="B61" s="20"/>
      <c r="C61" s="20"/>
      <c r="D61" s="20"/>
      <c r="E61" s="20"/>
      <c r="F61" s="20"/>
      <c r="G61" s="20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37"/>
      <c r="AG61" s="42"/>
      <c r="AH61" s="42"/>
    </row>
    <row r="62" spans="1:34" s="12" customFormat="1" ht="108.6" customHeight="1" x14ac:dyDescent="0.3">
      <c r="A62" s="3" t="s">
        <v>44</v>
      </c>
      <c r="B62" s="23"/>
      <c r="C62" s="23"/>
      <c r="D62" s="23"/>
      <c r="E62" s="23"/>
      <c r="F62" s="23"/>
      <c r="G62" s="2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37"/>
      <c r="AG62" s="42"/>
      <c r="AH62" s="42"/>
    </row>
    <row r="63" spans="1:34" s="12" customFormat="1" ht="18.75" x14ac:dyDescent="0.3">
      <c r="A63" s="4" t="s">
        <v>17</v>
      </c>
      <c r="B63" s="18">
        <f>H63+J63+L63+N63+P63+R63+T63+V63+X63+Z63+AB63+AD63</f>
        <v>13448.8</v>
      </c>
      <c r="C63" s="33">
        <f>C64+C65+C66+C67</f>
        <v>0</v>
      </c>
      <c r="D63" s="33">
        <f>D64+D65+D66+D67</f>
        <v>0</v>
      </c>
      <c r="E63" s="33">
        <f>E64+E65+E66+E67</f>
        <v>0</v>
      </c>
      <c r="F63" s="32">
        <f>E63/B63*100</f>
        <v>0</v>
      </c>
      <c r="G63" s="32" t="e">
        <f>E63/C63*100</f>
        <v>#DIV/0!</v>
      </c>
      <c r="H63" s="2">
        <f t="shared" ref="H63:K63" si="23">H64+H65+H66+H67</f>
        <v>0</v>
      </c>
      <c r="I63" s="2">
        <f t="shared" si="23"/>
        <v>0</v>
      </c>
      <c r="J63" s="2">
        <f t="shared" si="23"/>
        <v>0</v>
      </c>
      <c r="K63" s="2">
        <f t="shared" si="23"/>
        <v>0</v>
      </c>
      <c r="L63" s="2">
        <f>L64+L65+L66+L67</f>
        <v>0</v>
      </c>
      <c r="M63" s="2">
        <f t="shared" ref="M63:AE63" si="24">M64+M65+M66+M67</f>
        <v>0</v>
      </c>
      <c r="N63" s="2">
        <f t="shared" si="24"/>
        <v>0</v>
      </c>
      <c r="O63" s="2">
        <f t="shared" si="24"/>
        <v>0</v>
      </c>
      <c r="P63" s="2">
        <f t="shared" si="24"/>
        <v>0</v>
      </c>
      <c r="Q63" s="2">
        <f t="shared" si="24"/>
        <v>0</v>
      </c>
      <c r="R63" s="2">
        <f t="shared" si="24"/>
        <v>0</v>
      </c>
      <c r="S63" s="2">
        <f t="shared" si="24"/>
        <v>0</v>
      </c>
      <c r="T63" s="2">
        <f t="shared" si="24"/>
        <v>0</v>
      </c>
      <c r="U63" s="2">
        <f t="shared" si="24"/>
        <v>0</v>
      </c>
      <c r="V63" s="2">
        <f t="shared" si="24"/>
        <v>0</v>
      </c>
      <c r="W63" s="2">
        <f t="shared" si="24"/>
        <v>0</v>
      </c>
      <c r="X63" s="2">
        <f t="shared" si="24"/>
        <v>0</v>
      </c>
      <c r="Y63" s="2">
        <f t="shared" si="24"/>
        <v>0</v>
      </c>
      <c r="Z63" s="2">
        <f t="shared" si="24"/>
        <v>0</v>
      </c>
      <c r="AA63" s="2">
        <f t="shared" si="24"/>
        <v>0</v>
      </c>
      <c r="AB63" s="2">
        <f t="shared" si="24"/>
        <v>0</v>
      </c>
      <c r="AC63" s="2">
        <f t="shared" si="24"/>
        <v>0</v>
      </c>
      <c r="AD63" s="2">
        <f t="shared" si="24"/>
        <v>13448.8</v>
      </c>
      <c r="AE63" s="2">
        <f t="shared" si="24"/>
        <v>0</v>
      </c>
      <c r="AF63" s="37"/>
      <c r="AG63" s="42"/>
      <c r="AH63" s="42"/>
    </row>
    <row r="64" spans="1:34" s="12" customFormat="1" ht="18.75" x14ac:dyDescent="0.3">
      <c r="A64" s="3" t="s">
        <v>13</v>
      </c>
      <c r="B64" s="21">
        <f>H64+J64+L64+N64+P64+R64+T64+V64+X64+Z64+AB64+AD64</f>
        <v>13448.8</v>
      </c>
      <c r="C64" s="21">
        <f>H64+J64+L64+N64+P64+R64+T64+V64+X64+Z64</f>
        <v>0</v>
      </c>
      <c r="D64" s="21"/>
      <c r="E64" s="21">
        <f>I64+K64+M64+O64+Q64+S64+U64+W64+Y64+AA64+AC64+AE64</f>
        <v>0</v>
      </c>
      <c r="F64" s="22">
        <f>E64/B64*100</f>
        <v>0</v>
      </c>
      <c r="G64" s="22" t="e">
        <f>E64/C64*100</f>
        <v>#DIV/0!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>
        <v>13448.8</v>
      </c>
      <c r="AE64" s="15"/>
      <c r="AF64" s="37"/>
      <c r="AG64" s="42"/>
      <c r="AH64" s="42"/>
    </row>
    <row r="65" spans="1:34" s="12" customFormat="1" ht="18.75" x14ac:dyDescent="0.3">
      <c r="A65" s="3" t="s">
        <v>14</v>
      </c>
      <c r="B65" s="21">
        <f>H65+J65+L65+N65+P65+R65+T65+V65+X65+Z65+AB65+AD65</f>
        <v>0</v>
      </c>
      <c r="C65" s="21"/>
      <c r="D65" s="21"/>
      <c r="E65" s="21">
        <f>I65+K65+M65+O65+Q65+S65+U65+W65+Y65+AA65+AC65+AE65</f>
        <v>0</v>
      </c>
      <c r="F65" s="22" t="e">
        <f>E65/B65*100</f>
        <v>#DIV/0!</v>
      </c>
      <c r="G65" s="22" t="e">
        <f>E65/C65*100</f>
        <v>#DIV/0!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37"/>
      <c r="AG65" s="42"/>
      <c r="AH65" s="42"/>
    </row>
    <row r="66" spans="1:34" s="12" customFormat="1" ht="18.75" x14ac:dyDescent="0.3">
      <c r="A66" s="3" t="s">
        <v>15</v>
      </c>
      <c r="B66" s="20"/>
      <c r="C66" s="20"/>
      <c r="D66" s="20"/>
      <c r="E66" s="20"/>
      <c r="F66" s="20"/>
      <c r="G66" s="20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37"/>
      <c r="AG66" s="42"/>
      <c r="AH66" s="42"/>
    </row>
    <row r="67" spans="1:34" s="12" customFormat="1" ht="18.75" x14ac:dyDescent="0.3">
      <c r="A67" s="3" t="s">
        <v>16</v>
      </c>
      <c r="B67" s="20"/>
      <c r="C67" s="20"/>
      <c r="D67" s="20"/>
      <c r="E67" s="20"/>
      <c r="F67" s="20"/>
      <c r="G67" s="2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37"/>
      <c r="AG67" s="42"/>
      <c r="AH67" s="42"/>
    </row>
    <row r="68" spans="1:34" s="12" customFormat="1" ht="68.25" customHeight="1" x14ac:dyDescent="0.3">
      <c r="A68" s="4" t="s">
        <v>57</v>
      </c>
      <c r="B68" s="20"/>
      <c r="C68" s="20"/>
      <c r="D68" s="20"/>
      <c r="E68" s="20"/>
      <c r="F68" s="20"/>
      <c r="G68" s="20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95" t="s">
        <v>118</v>
      </c>
      <c r="AG68" s="42"/>
      <c r="AH68" s="42"/>
    </row>
    <row r="69" spans="1:34" s="12" customFormat="1" ht="18.75" x14ac:dyDescent="0.3">
      <c r="A69" s="4" t="s">
        <v>17</v>
      </c>
      <c r="B69" s="18">
        <f>H69+J69+L69+N69+P69+R69+T69+V69+X69+Z69+AB69+AD69</f>
        <v>44230.1</v>
      </c>
      <c r="C69" s="2">
        <f>C70+C71+C73+C74</f>
        <v>10369.900000000001</v>
      </c>
      <c r="D69" s="2">
        <f>D70+D71+D73+D74</f>
        <v>10369.900000000001</v>
      </c>
      <c r="E69" s="2">
        <f>E70+E71+E73+E74</f>
        <v>6364.1</v>
      </c>
      <c r="F69" s="32">
        <f>E69/B69*100</f>
        <v>14.388617706041815</v>
      </c>
      <c r="G69" s="32">
        <f>E69/C69*100</f>
        <v>61.3708907511162</v>
      </c>
      <c r="H69" s="2">
        <f>H70+H71+H73+H74</f>
        <v>39.5</v>
      </c>
      <c r="I69" s="2">
        <f>I70+I71+I73+I74</f>
        <v>0</v>
      </c>
      <c r="J69" s="2">
        <f t="shared" ref="J69" si="25">J70+J71+J73+J74</f>
        <v>0</v>
      </c>
      <c r="K69" s="2">
        <f>K70+K71+K73+K74</f>
        <v>38.5</v>
      </c>
      <c r="L69" s="2">
        <f t="shared" ref="L69" si="26">L70+L71+L73+L74</f>
        <v>10330.400000000001</v>
      </c>
      <c r="M69" s="2">
        <f>M70+M71+M73+M74</f>
        <v>6325.6</v>
      </c>
      <c r="N69" s="2">
        <f t="shared" ref="N69" si="27">N70+N71+N73+N74</f>
        <v>730.5</v>
      </c>
      <c r="O69" s="2">
        <f>O70+O71+O73+O74</f>
        <v>0</v>
      </c>
      <c r="P69" s="2">
        <f t="shared" ref="P69" si="28">P70+P71+P73+P74</f>
        <v>2619</v>
      </c>
      <c r="Q69" s="2">
        <f>Q70+Q71+Q73+Q74</f>
        <v>0</v>
      </c>
      <c r="R69" s="2">
        <f t="shared" ref="R69" si="29">R70+R71+R73+R74</f>
        <v>7412.3</v>
      </c>
      <c r="S69" s="2">
        <f>S70+S71+S73+S74</f>
        <v>0</v>
      </c>
      <c r="T69" s="2">
        <f t="shared" ref="T69" si="30">T70+T71+T73+T74</f>
        <v>6601.9</v>
      </c>
      <c r="U69" s="2">
        <f>U70+U71+U73+U74</f>
        <v>0</v>
      </c>
      <c r="V69" s="2">
        <f t="shared" ref="V69" si="31">V70+V71+V73+V74</f>
        <v>8996</v>
      </c>
      <c r="W69" s="2">
        <f>W70+W71+W73+W74</f>
        <v>0</v>
      </c>
      <c r="X69" s="2">
        <f t="shared" ref="X69" si="32">X70+X71+X73+X74</f>
        <v>451.4</v>
      </c>
      <c r="Y69" s="2">
        <f>Y70+Y71+Y73+Y74</f>
        <v>0</v>
      </c>
      <c r="Z69" s="2">
        <f t="shared" ref="Z69" si="33">Z70+Z71+Z73+Z74</f>
        <v>0</v>
      </c>
      <c r="AA69" s="2">
        <f>AA70+AA71+AA73+AA74</f>
        <v>0</v>
      </c>
      <c r="AB69" s="2">
        <f t="shared" ref="AB69" si="34">AB70+AB71+AB73+AB74</f>
        <v>1366.6</v>
      </c>
      <c r="AC69" s="2">
        <f>AC70+AC71+AC73+AC74</f>
        <v>0</v>
      </c>
      <c r="AD69" s="2">
        <f t="shared" ref="AD69" si="35">AD70+AD71+AD73+AD74</f>
        <v>5682.5</v>
      </c>
      <c r="AE69" s="2">
        <f>AE70+AE71+AE73+AE74</f>
        <v>0</v>
      </c>
      <c r="AF69" s="95"/>
      <c r="AG69" s="42"/>
      <c r="AH69" s="42"/>
    </row>
    <row r="70" spans="1:34" s="12" customFormat="1" ht="18.75" x14ac:dyDescent="0.3">
      <c r="A70" s="3" t="s">
        <v>13</v>
      </c>
      <c r="B70" s="21">
        <f>H70+J70+L70+N70+P70+R70+T70+V70+X70+Z70+AB70+AD70</f>
        <v>20677.900000000001</v>
      </c>
      <c r="C70" s="15">
        <f t="shared" ref="C70:C72" si="36">H70+L70+J70</f>
        <v>5868</v>
      </c>
      <c r="D70" s="15">
        <f>D77+D84+D91</f>
        <v>5868</v>
      </c>
      <c r="E70" s="15">
        <f t="shared" ref="E70:E71" si="37">E77+E84+E91</f>
        <v>5868</v>
      </c>
      <c r="F70" s="22">
        <f>E70/B70*100</f>
        <v>28.378123503837426</v>
      </c>
      <c r="G70" s="22">
        <f>E70/C70*100</f>
        <v>100</v>
      </c>
      <c r="H70" s="15">
        <f>H77+H84+H91</f>
        <v>0</v>
      </c>
      <c r="I70" s="15">
        <f t="shared" ref="I70:AE70" si="38">I77+I84+I91</f>
        <v>0</v>
      </c>
      <c r="J70" s="15">
        <f t="shared" si="38"/>
        <v>0</v>
      </c>
      <c r="K70" s="15">
        <f t="shared" si="38"/>
        <v>0</v>
      </c>
      <c r="L70" s="15">
        <f t="shared" si="38"/>
        <v>5868</v>
      </c>
      <c r="M70" s="15">
        <f t="shared" si="38"/>
        <v>5868</v>
      </c>
      <c r="N70" s="15">
        <f t="shared" si="38"/>
        <v>355.5</v>
      </c>
      <c r="O70" s="15">
        <f t="shared" si="38"/>
        <v>0</v>
      </c>
      <c r="P70" s="15">
        <f t="shared" si="38"/>
        <v>0</v>
      </c>
      <c r="Q70" s="15">
        <f t="shared" si="38"/>
        <v>0</v>
      </c>
      <c r="R70" s="15">
        <f t="shared" si="38"/>
        <v>2018</v>
      </c>
      <c r="S70" s="15">
        <f t="shared" si="38"/>
        <v>0</v>
      </c>
      <c r="T70" s="15">
        <f t="shared" si="38"/>
        <v>2994</v>
      </c>
      <c r="U70" s="15">
        <f t="shared" si="38"/>
        <v>0</v>
      </c>
      <c r="V70" s="15">
        <f t="shared" si="38"/>
        <v>5516</v>
      </c>
      <c r="W70" s="15">
        <f t="shared" si="38"/>
        <v>0</v>
      </c>
      <c r="X70" s="15">
        <f t="shared" si="38"/>
        <v>0</v>
      </c>
      <c r="Y70" s="15">
        <f t="shared" si="38"/>
        <v>0</v>
      </c>
      <c r="Z70" s="15">
        <f t="shared" si="38"/>
        <v>0</v>
      </c>
      <c r="AA70" s="15">
        <f t="shared" si="38"/>
        <v>0</v>
      </c>
      <c r="AB70" s="15">
        <f t="shared" si="38"/>
        <v>355.5</v>
      </c>
      <c r="AC70" s="15">
        <f t="shared" si="38"/>
        <v>0</v>
      </c>
      <c r="AD70" s="15">
        <f t="shared" si="38"/>
        <v>3570.9</v>
      </c>
      <c r="AE70" s="15">
        <f t="shared" si="38"/>
        <v>0</v>
      </c>
      <c r="AF70" s="95"/>
      <c r="AG70" s="42"/>
      <c r="AH70" s="42"/>
    </row>
    <row r="71" spans="1:34" s="12" customFormat="1" ht="18.75" x14ac:dyDescent="0.3">
      <c r="A71" s="3" t="s">
        <v>14</v>
      </c>
      <c r="B71" s="21">
        <f>H71+J71+L71+N71+P71+R71+T71+V71+X71+Z71+AB71+AD71</f>
        <v>23552.2</v>
      </c>
      <c r="C71" s="15">
        <f t="shared" si="36"/>
        <v>4501.9000000000005</v>
      </c>
      <c r="D71" s="15">
        <f t="shared" ref="D71:D72" si="39">D78+D85+D92</f>
        <v>4501.9000000000005</v>
      </c>
      <c r="E71" s="15">
        <f t="shared" si="37"/>
        <v>496.1</v>
      </c>
      <c r="F71" s="22">
        <f>E71/B71*100</f>
        <v>2.1063849661602738</v>
      </c>
      <c r="G71" s="22">
        <f>E71/C71*100</f>
        <v>11.019791643528286</v>
      </c>
      <c r="H71" s="15">
        <f>H78+H85+H92</f>
        <v>39.5</v>
      </c>
      <c r="I71" s="15">
        <f t="shared" ref="I71:AE71" si="40">I78+I85+I92</f>
        <v>0</v>
      </c>
      <c r="J71" s="15">
        <f t="shared" si="40"/>
        <v>0</v>
      </c>
      <c r="K71" s="15">
        <f t="shared" si="40"/>
        <v>38.5</v>
      </c>
      <c r="L71" s="15">
        <f t="shared" si="40"/>
        <v>4462.4000000000005</v>
      </c>
      <c r="M71" s="15">
        <f t="shared" si="40"/>
        <v>457.6</v>
      </c>
      <c r="N71" s="15">
        <f t="shared" si="40"/>
        <v>375</v>
      </c>
      <c r="O71" s="15">
        <f t="shared" si="40"/>
        <v>0</v>
      </c>
      <c r="P71" s="15">
        <f t="shared" si="40"/>
        <v>2619</v>
      </c>
      <c r="Q71" s="15">
        <f t="shared" si="40"/>
        <v>0</v>
      </c>
      <c r="R71" s="15">
        <f t="shared" si="40"/>
        <v>5394.3</v>
      </c>
      <c r="S71" s="15">
        <f t="shared" si="40"/>
        <v>0</v>
      </c>
      <c r="T71" s="15">
        <f t="shared" si="40"/>
        <v>3607.9</v>
      </c>
      <c r="U71" s="15">
        <f t="shared" si="40"/>
        <v>0</v>
      </c>
      <c r="V71" s="15">
        <f t="shared" si="40"/>
        <v>3480</v>
      </c>
      <c r="W71" s="15">
        <f t="shared" si="40"/>
        <v>0</v>
      </c>
      <c r="X71" s="15">
        <f t="shared" si="40"/>
        <v>451.4</v>
      </c>
      <c r="Y71" s="15">
        <f t="shared" si="40"/>
        <v>0</v>
      </c>
      <c r="Z71" s="15">
        <f t="shared" si="40"/>
        <v>0</v>
      </c>
      <c r="AA71" s="15">
        <f t="shared" si="40"/>
        <v>0</v>
      </c>
      <c r="AB71" s="15">
        <f t="shared" si="40"/>
        <v>1011.1</v>
      </c>
      <c r="AC71" s="15">
        <f t="shared" si="40"/>
        <v>0</v>
      </c>
      <c r="AD71" s="15">
        <f t="shared" si="40"/>
        <v>2111.6</v>
      </c>
      <c r="AE71" s="15">
        <f t="shared" si="40"/>
        <v>0</v>
      </c>
      <c r="AF71" s="95"/>
      <c r="AG71" s="42"/>
      <c r="AH71" s="42"/>
    </row>
    <row r="72" spans="1:34" s="12" customFormat="1" ht="37.5" x14ac:dyDescent="0.3">
      <c r="A72" s="57" t="s">
        <v>35</v>
      </c>
      <c r="B72" s="21">
        <f>H72+J72+L72+N72+P72+R72+T72+V72+X72+Z72+AB72+AD72</f>
        <v>5158.6000000000004</v>
      </c>
      <c r="C72" s="15">
        <f t="shared" si="36"/>
        <v>0</v>
      </c>
      <c r="D72" s="15">
        <f t="shared" si="39"/>
        <v>0</v>
      </c>
      <c r="E72" s="15">
        <f>E79+E86+E93</f>
        <v>0</v>
      </c>
      <c r="F72" s="22">
        <f>E72/B72*100</f>
        <v>0</v>
      </c>
      <c r="G72" s="22" t="e">
        <f>E72/C72*100</f>
        <v>#DIV/0!</v>
      </c>
      <c r="H72" s="15">
        <f t="shared" ref="H72:AD72" si="41">H79+H86+H93</f>
        <v>0</v>
      </c>
      <c r="I72" s="15">
        <f t="shared" si="41"/>
        <v>0</v>
      </c>
      <c r="J72" s="15">
        <f t="shared" si="41"/>
        <v>0</v>
      </c>
      <c r="K72" s="15">
        <f t="shared" si="41"/>
        <v>0</v>
      </c>
      <c r="L72" s="15">
        <f t="shared" si="41"/>
        <v>0</v>
      </c>
      <c r="M72" s="15">
        <f t="shared" si="41"/>
        <v>0</v>
      </c>
      <c r="N72" s="15">
        <f>N79+N86+N93</f>
        <v>366.7</v>
      </c>
      <c r="O72" s="15">
        <f t="shared" si="41"/>
        <v>0</v>
      </c>
      <c r="P72" s="15">
        <f t="shared" si="41"/>
        <v>0</v>
      </c>
      <c r="Q72" s="15">
        <f t="shared" si="41"/>
        <v>0</v>
      </c>
      <c r="R72" s="15">
        <f>R79+R86+R93</f>
        <v>1100</v>
      </c>
      <c r="S72" s="15">
        <f t="shared" si="41"/>
        <v>0</v>
      </c>
      <c r="T72" s="15">
        <f t="shared" si="41"/>
        <v>856.6</v>
      </c>
      <c r="U72" s="15">
        <f t="shared" si="41"/>
        <v>0</v>
      </c>
      <c r="V72" s="15">
        <f t="shared" si="41"/>
        <v>700</v>
      </c>
      <c r="W72" s="15">
        <f t="shared" si="41"/>
        <v>0</v>
      </c>
      <c r="X72" s="15">
        <f t="shared" si="41"/>
        <v>0</v>
      </c>
      <c r="Y72" s="15">
        <f t="shared" si="41"/>
        <v>0</v>
      </c>
      <c r="Z72" s="15">
        <f t="shared" si="41"/>
        <v>0</v>
      </c>
      <c r="AA72" s="15">
        <f t="shared" si="41"/>
        <v>0</v>
      </c>
      <c r="AB72" s="15">
        <f t="shared" si="41"/>
        <v>23.7</v>
      </c>
      <c r="AC72" s="15">
        <f t="shared" si="41"/>
        <v>0</v>
      </c>
      <c r="AD72" s="15">
        <f t="shared" si="41"/>
        <v>2111.6</v>
      </c>
      <c r="AE72" s="15">
        <f>AE79+AE86+AE93</f>
        <v>0</v>
      </c>
      <c r="AF72" s="95"/>
      <c r="AG72" s="42"/>
      <c r="AH72" s="42"/>
    </row>
    <row r="73" spans="1:34" s="12" customFormat="1" ht="18.75" x14ac:dyDescent="0.3">
      <c r="A73" s="3" t="s">
        <v>15</v>
      </c>
      <c r="B73" s="20"/>
      <c r="C73" s="2"/>
      <c r="D73" s="20"/>
      <c r="E73" s="20"/>
      <c r="F73" s="20"/>
      <c r="G73" s="20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95"/>
      <c r="AG73" s="42"/>
      <c r="AH73" s="42"/>
    </row>
    <row r="74" spans="1:34" s="12" customFormat="1" ht="94.5" customHeight="1" x14ac:dyDescent="0.3">
      <c r="A74" s="3" t="s">
        <v>16</v>
      </c>
      <c r="B74" s="20"/>
      <c r="C74" s="2"/>
      <c r="D74" s="20"/>
      <c r="E74" s="20"/>
      <c r="F74" s="20"/>
      <c r="G74" s="20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95"/>
      <c r="AG74" s="42"/>
      <c r="AH74" s="42"/>
    </row>
    <row r="75" spans="1:34" s="12" customFormat="1" ht="255" customHeight="1" x14ac:dyDescent="0.35">
      <c r="A75" s="3" t="s">
        <v>39</v>
      </c>
      <c r="B75" s="23"/>
      <c r="C75" s="23"/>
      <c r="D75" s="23"/>
      <c r="E75" s="23"/>
      <c r="F75" s="23"/>
      <c r="G75" s="2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85" t="s">
        <v>117</v>
      </c>
      <c r="AG75" s="42"/>
      <c r="AH75" s="42"/>
    </row>
    <row r="76" spans="1:34" s="12" customFormat="1" ht="18.75" x14ac:dyDescent="0.3">
      <c r="A76" s="4" t="s">
        <v>17</v>
      </c>
      <c r="B76" s="18">
        <f>H76+J76+L76+N76+P76+R76+T76+V76+X76+Z76+AB76+AD76</f>
        <v>41694.400000000001</v>
      </c>
      <c r="C76" s="33">
        <f>C77+C78+C80+C81</f>
        <v>10365.1</v>
      </c>
      <c r="D76" s="33">
        <f>D77+D78+D80+D81</f>
        <v>10365.1</v>
      </c>
      <c r="E76" s="33">
        <f>E77+E78+E80+E81</f>
        <v>6364.1</v>
      </c>
      <c r="F76" s="32">
        <f>E76/B76*100</f>
        <v>15.263680494263019</v>
      </c>
      <c r="G76" s="32">
        <f>E76/C76*100</f>
        <v>61.399311149916549</v>
      </c>
      <c r="H76" s="2">
        <f t="shared" ref="H76:K76" si="42">H77+H78+H80+H81</f>
        <v>39.5</v>
      </c>
      <c r="I76" s="2">
        <f t="shared" si="42"/>
        <v>0</v>
      </c>
      <c r="J76" s="2">
        <f t="shared" si="42"/>
        <v>0</v>
      </c>
      <c r="K76" s="2">
        <f t="shared" si="42"/>
        <v>38.5</v>
      </c>
      <c r="L76" s="2">
        <f>L77+L78+L80+L81</f>
        <v>10325.6</v>
      </c>
      <c r="M76" s="2">
        <f t="shared" ref="M76:AE76" si="43">M77+M78+M80+M81</f>
        <v>6325.6</v>
      </c>
      <c r="N76" s="2">
        <f t="shared" si="43"/>
        <v>722.2</v>
      </c>
      <c r="O76" s="2">
        <f t="shared" si="43"/>
        <v>0</v>
      </c>
      <c r="P76" s="2">
        <f t="shared" si="43"/>
        <v>2000</v>
      </c>
      <c r="Q76" s="2">
        <f t="shared" si="43"/>
        <v>0</v>
      </c>
      <c r="R76" s="2">
        <f t="shared" si="43"/>
        <v>6797.8</v>
      </c>
      <c r="S76" s="2">
        <f t="shared" si="43"/>
        <v>0</v>
      </c>
      <c r="T76" s="2">
        <f t="shared" si="43"/>
        <v>5659.4</v>
      </c>
      <c r="U76" s="2">
        <f t="shared" si="43"/>
        <v>0</v>
      </c>
      <c r="V76" s="2">
        <f t="shared" si="43"/>
        <v>8649.4</v>
      </c>
      <c r="W76" s="2">
        <f t="shared" si="43"/>
        <v>0</v>
      </c>
      <c r="X76" s="2">
        <f t="shared" si="43"/>
        <v>451.4</v>
      </c>
      <c r="Y76" s="2">
        <f t="shared" si="43"/>
        <v>0</v>
      </c>
      <c r="Z76" s="2">
        <f t="shared" si="43"/>
        <v>0</v>
      </c>
      <c r="AA76" s="2">
        <f t="shared" si="43"/>
        <v>0</v>
      </c>
      <c r="AB76" s="2">
        <f t="shared" si="43"/>
        <v>1366.6</v>
      </c>
      <c r="AC76" s="2">
        <f t="shared" si="43"/>
        <v>0</v>
      </c>
      <c r="AD76" s="2">
        <f t="shared" si="43"/>
        <v>5682.5</v>
      </c>
      <c r="AE76" s="2">
        <f t="shared" si="43"/>
        <v>0</v>
      </c>
      <c r="AF76" s="86"/>
      <c r="AG76" s="42"/>
      <c r="AH76" s="42"/>
    </row>
    <row r="77" spans="1:34" s="12" customFormat="1" ht="18.75" x14ac:dyDescent="0.3">
      <c r="A77" s="3" t="s">
        <v>13</v>
      </c>
      <c r="B77" s="21">
        <f>H77+J77+L77+N77+P77+R77+T77+V77+X77+Z77+AB77+AD77</f>
        <v>20367.900000000001</v>
      </c>
      <c r="C77" s="15">
        <f>H77+L77+J77</f>
        <v>5868</v>
      </c>
      <c r="D77" s="21">
        <v>5868</v>
      </c>
      <c r="E77" s="21">
        <f>I77+K77+M77+O77+Q77+S77+U77+W77+Y77+AA77+AC77+AE77</f>
        <v>5868</v>
      </c>
      <c r="F77" s="22">
        <f>E77/B77*100</f>
        <v>28.810039326587422</v>
      </c>
      <c r="G77" s="22">
        <f>E77/C77*100</f>
        <v>100</v>
      </c>
      <c r="H77" s="15"/>
      <c r="I77" s="15"/>
      <c r="J77" s="15"/>
      <c r="K77" s="15"/>
      <c r="L77" s="15">
        <v>5868</v>
      </c>
      <c r="M77" s="15">
        <v>5868</v>
      </c>
      <c r="N77" s="15">
        <v>355.5</v>
      </c>
      <c r="O77" s="15"/>
      <c r="P77" s="15"/>
      <c r="Q77" s="15"/>
      <c r="R77" s="15">
        <v>2018</v>
      </c>
      <c r="S77" s="15"/>
      <c r="T77" s="15">
        <v>2684</v>
      </c>
      <c r="U77" s="15"/>
      <c r="V77" s="15">
        <v>5516</v>
      </c>
      <c r="W77" s="15"/>
      <c r="X77" s="15"/>
      <c r="Y77" s="15"/>
      <c r="Z77" s="15"/>
      <c r="AA77" s="15"/>
      <c r="AB77" s="15">
        <v>355.5</v>
      </c>
      <c r="AC77" s="15"/>
      <c r="AD77" s="15">
        <v>3570.9</v>
      </c>
      <c r="AE77" s="15"/>
      <c r="AF77" s="86"/>
      <c r="AG77" s="42"/>
      <c r="AH77" s="42"/>
    </row>
    <row r="78" spans="1:34" s="12" customFormat="1" ht="18.75" x14ac:dyDescent="0.3">
      <c r="A78" s="3" t="s">
        <v>14</v>
      </c>
      <c r="B78" s="21">
        <f>H78+J78+L78+N78+P78+R78+T78+V78+X78+Z78+AB78+AD78</f>
        <v>21326.5</v>
      </c>
      <c r="C78" s="15">
        <f t="shared" ref="C78:C79" si="44">H78+L78+J78</f>
        <v>4497.1000000000004</v>
      </c>
      <c r="D78" s="21">
        <v>4497.1000000000004</v>
      </c>
      <c r="E78" s="21">
        <f>I78+K78+M78+O78+Q78+S78+U78+W78+Y78+AA78+AC78+AE78</f>
        <v>496.1</v>
      </c>
      <c r="F78" s="22">
        <f>E78/B78*100</f>
        <v>2.3262138653787545</v>
      </c>
      <c r="G78" s="22">
        <f>E78/C78*100</f>
        <v>11.031553667919326</v>
      </c>
      <c r="H78" s="15">
        <v>39.5</v>
      </c>
      <c r="I78" s="15"/>
      <c r="J78" s="15"/>
      <c r="K78" s="15">
        <v>38.5</v>
      </c>
      <c r="L78" s="15">
        <v>4457.6000000000004</v>
      </c>
      <c r="M78" s="15">
        <v>457.6</v>
      </c>
      <c r="N78" s="15">
        <v>366.7</v>
      </c>
      <c r="O78" s="15"/>
      <c r="P78" s="15">
        <v>2000</v>
      </c>
      <c r="Q78" s="15"/>
      <c r="R78" s="15">
        <v>4779.8</v>
      </c>
      <c r="S78" s="15"/>
      <c r="T78" s="15">
        <v>2975.4</v>
      </c>
      <c r="U78" s="15"/>
      <c r="V78" s="15">
        <v>3133.4</v>
      </c>
      <c r="W78" s="15"/>
      <c r="X78" s="15">
        <v>451.4</v>
      </c>
      <c r="Y78" s="15"/>
      <c r="Z78" s="15"/>
      <c r="AA78" s="15"/>
      <c r="AB78" s="15">
        <v>1011.1</v>
      </c>
      <c r="AC78" s="15"/>
      <c r="AD78" s="15">
        <v>2111.6</v>
      </c>
      <c r="AE78" s="15"/>
      <c r="AF78" s="86"/>
      <c r="AG78" s="42"/>
      <c r="AH78" s="42"/>
    </row>
    <row r="79" spans="1:34" s="12" customFormat="1" ht="37.5" x14ac:dyDescent="0.3">
      <c r="A79" s="57" t="s">
        <v>35</v>
      </c>
      <c r="B79" s="21">
        <f>H79+J79+L79+N79+P79+R79+T79+V79+X79+Z79+AB79+AD79</f>
        <v>4952</v>
      </c>
      <c r="C79" s="15">
        <f t="shared" si="44"/>
        <v>0</v>
      </c>
      <c r="D79" s="21"/>
      <c r="E79" s="21">
        <f>I79+K79+M79+O79+Q79+S79+U79+W79+Y79+AA79+AC79+AE79</f>
        <v>0</v>
      </c>
      <c r="F79" s="22">
        <f>E79/B79*100</f>
        <v>0</v>
      </c>
      <c r="G79" s="22" t="e">
        <f>E79/C79*100</f>
        <v>#DIV/0!</v>
      </c>
      <c r="H79" s="15"/>
      <c r="I79" s="15"/>
      <c r="J79" s="15"/>
      <c r="K79" s="15"/>
      <c r="L79" s="15"/>
      <c r="M79" s="15"/>
      <c r="N79" s="15">
        <v>366.7</v>
      </c>
      <c r="O79" s="15"/>
      <c r="P79" s="15"/>
      <c r="Q79" s="15"/>
      <c r="R79" s="15">
        <v>1100</v>
      </c>
      <c r="S79" s="15"/>
      <c r="T79" s="15">
        <v>650</v>
      </c>
      <c r="U79" s="15"/>
      <c r="V79" s="15">
        <v>700</v>
      </c>
      <c r="W79" s="15"/>
      <c r="X79" s="15"/>
      <c r="Y79" s="15"/>
      <c r="Z79" s="15"/>
      <c r="AA79" s="15"/>
      <c r="AB79" s="15">
        <v>23.7</v>
      </c>
      <c r="AC79" s="15"/>
      <c r="AD79" s="15">
        <v>2111.6</v>
      </c>
      <c r="AE79" s="15"/>
      <c r="AF79" s="86"/>
      <c r="AG79" s="42"/>
      <c r="AH79" s="42"/>
    </row>
    <row r="80" spans="1:34" s="12" customFormat="1" ht="18.75" x14ac:dyDescent="0.3">
      <c r="A80" s="3" t="s">
        <v>15</v>
      </c>
      <c r="B80" s="20"/>
      <c r="C80" s="20"/>
      <c r="D80" s="20"/>
      <c r="E80" s="20"/>
      <c r="F80" s="20"/>
      <c r="G80" s="20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86"/>
      <c r="AG80" s="42"/>
      <c r="AH80" s="42"/>
    </row>
    <row r="81" spans="1:34" s="12" customFormat="1" ht="18.75" x14ac:dyDescent="0.3">
      <c r="A81" s="3" t="s">
        <v>16</v>
      </c>
      <c r="B81" s="20"/>
      <c r="C81" s="20"/>
      <c r="D81" s="20"/>
      <c r="E81" s="20"/>
      <c r="F81" s="20"/>
      <c r="G81" s="20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86"/>
      <c r="AG81" s="42"/>
      <c r="AH81" s="42"/>
    </row>
    <row r="82" spans="1:34" s="12" customFormat="1" ht="298.5" customHeight="1" x14ac:dyDescent="0.35">
      <c r="A82" s="3" t="s">
        <v>40</v>
      </c>
      <c r="B82" s="23"/>
      <c r="C82" s="23"/>
      <c r="D82" s="23"/>
      <c r="E82" s="23"/>
      <c r="F82" s="23"/>
      <c r="G82" s="2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87"/>
      <c r="AG82" s="42"/>
      <c r="AH82" s="42"/>
    </row>
    <row r="83" spans="1:34" s="12" customFormat="1" ht="21" customHeight="1" x14ac:dyDescent="0.3">
      <c r="A83" s="4" t="s">
        <v>17</v>
      </c>
      <c r="B83" s="18">
        <f>H83+J83+L83+N83+P83+R83+T83+V83+X83+Z83+AB83+AD83</f>
        <v>766.59999999999991</v>
      </c>
      <c r="C83" s="33">
        <f>C84+C85+C87+C88</f>
        <v>0</v>
      </c>
      <c r="D83" s="33">
        <f>D84+D85+D87+D88</f>
        <v>0</v>
      </c>
      <c r="E83" s="33">
        <f>E84+E85+E87+E88</f>
        <v>0</v>
      </c>
      <c r="F83" s="32">
        <f>E83/B83*100</f>
        <v>0</v>
      </c>
      <c r="G83" s="32" t="e">
        <f>E83/C83*100</f>
        <v>#DIV/0!</v>
      </c>
      <c r="H83" s="2">
        <f t="shared" ref="H83:K83" si="45">H84+H85+H87+H88</f>
        <v>0</v>
      </c>
      <c r="I83" s="2">
        <f t="shared" si="45"/>
        <v>0</v>
      </c>
      <c r="J83" s="2">
        <f t="shared" si="45"/>
        <v>0</v>
      </c>
      <c r="K83" s="2">
        <f t="shared" si="45"/>
        <v>0</v>
      </c>
      <c r="L83" s="2">
        <f>L84+L85+L87+L88</f>
        <v>0</v>
      </c>
      <c r="M83" s="2">
        <f t="shared" ref="M83:AE83" si="46">M84+M85+M87+M88</f>
        <v>0</v>
      </c>
      <c r="N83" s="2">
        <f t="shared" si="46"/>
        <v>0</v>
      </c>
      <c r="O83" s="2">
        <f t="shared" si="46"/>
        <v>0</v>
      </c>
      <c r="P83" s="2">
        <f t="shared" si="46"/>
        <v>57.5</v>
      </c>
      <c r="Q83" s="2">
        <f t="shared" si="46"/>
        <v>0</v>
      </c>
      <c r="R83" s="2">
        <f t="shared" si="46"/>
        <v>134</v>
      </c>
      <c r="S83" s="2">
        <f t="shared" si="46"/>
        <v>0</v>
      </c>
      <c r="T83" s="2">
        <f t="shared" si="46"/>
        <v>575.09999999999991</v>
      </c>
      <c r="U83" s="2">
        <f t="shared" si="46"/>
        <v>0</v>
      </c>
      <c r="V83" s="2">
        <f t="shared" si="46"/>
        <v>0</v>
      </c>
      <c r="W83" s="2">
        <f t="shared" si="46"/>
        <v>0</v>
      </c>
      <c r="X83" s="2">
        <f t="shared" si="46"/>
        <v>0</v>
      </c>
      <c r="Y83" s="2">
        <f t="shared" si="46"/>
        <v>0</v>
      </c>
      <c r="Z83" s="2">
        <f t="shared" si="46"/>
        <v>0</v>
      </c>
      <c r="AA83" s="2">
        <f t="shared" si="46"/>
        <v>0</v>
      </c>
      <c r="AB83" s="2">
        <f t="shared" si="46"/>
        <v>0</v>
      </c>
      <c r="AC83" s="2">
        <f t="shared" si="46"/>
        <v>0</v>
      </c>
      <c r="AD83" s="2">
        <f t="shared" si="46"/>
        <v>0</v>
      </c>
      <c r="AE83" s="2">
        <f t="shared" si="46"/>
        <v>0</v>
      </c>
      <c r="AF83" s="37"/>
      <c r="AG83" s="42"/>
      <c r="AH83" s="42"/>
    </row>
    <row r="84" spans="1:34" s="12" customFormat="1" ht="21" customHeight="1" x14ac:dyDescent="0.3">
      <c r="A84" s="3" t="s">
        <v>13</v>
      </c>
      <c r="B84" s="21">
        <f>H84+J84+L84+N84+P84+R84+T84+V84+X84+Z84+AB84+AD84</f>
        <v>310</v>
      </c>
      <c r="C84" s="15">
        <f t="shared" ref="C84:C86" si="47">H84+L84+J84</f>
        <v>0</v>
      </c>
      <c r="D84" s="21"/>
      <c r="E84" s="21">
        <f>I84+K84+M84+O84+Q84+S84+U84+W84+Y84+AA84+AC84+AE84</f>
        <v>0</v>
      </c>
      <c r="F84" s="22">
        <f>E84/B84*100</f>
        <v>0</v>
      </c>
      <c r="G84" s="22" t="e">
        <f>E84/C84*100</f>
        <v>#DIV/0!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>
        <f>80.5+229.5</f>
        <v>310</v>
      </c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37"/>
      <c r="AG84" s="42"/>
      <c r="AH84" s="42"/>
    </row>
    <row r="85" spans="1:34" s="12" customFormat="1" ht="21" customHeight="1" x14ac:dyDescent="0.3">
      <c r="A85" s="3" t="s">
        <v>14</v>
      </c>
      <c r="B85" s="21">
        <f>H85+J85+L85+N85+P85+R85+T85+V85+X85+Z85+AB85+AD85</f>
        <v>456.59999999999997</v>
      </c>
      <c r="C85" s="15">
        <f t="shared" si="47"/>
        <v>0</v>
      </c>
      <c r="D85" s="21"/>
      <c r="E85" s="21">
        <f>I85+K85+M85+O85+Q85+S85+U85+W85+Y85+AA85+AC85+AE85</f>
        <v>0</v>
      </c>
      <c r="F85" s="22">
        <f>E85/B85*100</f>
        <v>0</v>
      </c>
      <c r="G85" s="22" t="e">
        <f>E85/C85*100</f>
        <v>#DIV/0!</v>
      </c>
      <c r="H85" s="15"/>
      <c r="I85" s="15"/>
      <c r="J85" s="15"/>
      <c r="K85" s="15"/>
      <c r="L85" s="15"/>
      <c r="M85" s="15"/>
      <c r="N85" s="15"/>
      <c r="O85" s="15"/>
      <c r="P85" s="15">
        <f>47.7+9.8</f>
        <v>57.5</v>
      </c>
      <c r="Q85" s="15"/>
      <c r="R85" s="15">
        <f>17.5+116.5</f>
        <v>134</v>
      </c>
      <c r="S85" s="15"/>
      <c r="T85" s="15">
        <f>53.7+153+58.4</f>
        <v>265.09999999999997</v>
      </c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43"/>
      <c r="AG85" s="42"/>
      <c r="AH85" s="42"/>
    </row>
    <row r="86" spans="1:34" s="12" customFormat="1" ht="37.5" x14ac:dyDescent="0.3">
      <c r="A86" s="3" t="s">
        <v>35</v>
      </c>
      <c r="B86" s="21">
        <f>H86+J86+L86+N86+P86+R86+T86+V86+X86+Z86+AB86+AD86</f>
        <v>206.6</v>
      </c>
      <c r="C86" s="15">
        <f t="shared" si="47"/>
        <v>0</v>
      </c>
      <c r="D86" s="21"/>
      <c r="E86" s="21">
        <f>I86+K86+M86+O86+Q86+S86+U86+W86+Y86+AA86+AC86+AE86</f>
        <v>0</v>
      </c>
      <c r="F86" s="22">
        <f>E86/B86*100</f>
        <v>0</v>
      </c>
      <c r="G86" s="22" t="e">
        <f>E86/C86*100</f>
        <v>#DIV/0!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>
        <f>53.6+153</f>
        <v>206.6</v>
      </c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37"/>
      <c r="AG86" s="42"/>
      <c r="AH86" s="42"/>
    </row>
    <row r="87" spans="1:34" s="12" customFormat="1" ht="18.75" x14ac:dyDescent="0.3">
      <c r="A87" s="3" t="s">
        <v>15</v>
      </c>
      <c r="B87" s="20"/>
      <c r="C87" s="20"/>
      <c r="D87" s="20"/>
      <c r="E87" s="20"/>
      <c r="F87" s="20"/>
      <c r="G87" s="20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37"/>
      <c r="AG87" s="42"/>
      <c r="AH87" s="42"/>
    </row>
    <row r="88" spans="1:34" s="12" customFormat="1" ht="18.75" x14ac:dyDescent="0.3">
      <c r="A88" s="3" t="s">
        <v>16</v>
      </c>
      <c r="B88" s="20"/>
      <c r="C88" s="20"/>
      <c r="D88" s="20"/>
      <c r="E88" s="20"/>
      <c r="F88" s="20"/>
      <c r="G88" s="20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37"/>
      <c r="AG88" s="42"/>
      <c r="AH88" s="42"/>
    </row>
    <row r="89" spans="1:34" s="12" customFormat="1" ht="127.9" customHeight="1" x14ac:dyDescent="0.3">
      <c r="A89" s="3" t="s">
        <v>41</v>
      </c>
      <c r="B89" s="23"/>
      <c r="C89" s="23"/>
      <c r="D89" s="23"/>
      <c r="E89" s="23"/>
      <c r="F89" s="23"/>
      <c r="G89" s="2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37"/>
      <c r="AG89" s="42"/>
      <c r="AH89" s="42"/>
    </row>
    <row r="90" spans="1:34" s="12" customFormat="1" ht="18.75" x14ac:dyDescent="0.3">
      <c r="A90" s="4" t="s">
        <v>17</v>
      </c>
      <c r="B90" s="18">
        <f>H90+J90+L90+N90+P90+R90+T90+V90+X90+Z90+AB90+AD90</f>
        <v>1769.1</v>
      </c>
      <c r="C90" s="33">
        <f>C91+C92+C93+C94</f>
        <v>4.8</v>
      </c>
      <c r="D90" s="33">
        <f>D91+D92+D93+D94</f>
        <v>4.8</v>
      </c>
      <c r="E90" s="33">
        <f>E91+E92+E93+E94</f>
        <v>0</v>
      </c>
      <c r="F90" s="32">
        <f>E90/B90*100</f>
        <v>0</v>
      </c>
      <c r="G90" s="32">
        <f>E90/C90*100</f>
        <v>0</v>
      </c>
      <c r="H90" s="2">
        <f t="shared" ref="H90:K90" si="48">H91+H92+H93+H94</f>
        <v>0</v>
      </c>
      <c r="I90" s="2">
        <f t="shared" si="48"/>
        <v>0</v>
      </c>
      <c r="J90" s="2">
        <f t="shared" si="48"/>
        <v>0</v>
      </c>
      <c r="K90" s="2">
        <f t="shared" si="48"/>
        <v>0</v>
      </c>
      <c r="L90" s="2">
        <f>L91+L92+L93+L94</f>
        <v>4.8</v>
      </c>
      <c r="M90" s="2">
        <f t="shared" ref="M90:AE90" si="49">M91+M92+M93+M94</f>
        <v>0</v>
      </c>
      <c r="N90" s="2">
        <f t="shared" si="49"/>
        <v>8.3000000000000007</v>
      </c>
      <c r="O90" s="2">
        <f t="shared" si="49"/>
        <v>0</v>
      </c>
      <c r="P90" s="2">
        <f t="shared" si="49"/>
        <v>561.5</v>
      </c>
      <c r="Q90" s="2">
        <f t="shared" si="49"/>
        <v>0</v>
      </c>
      <c r="R90" s="2">
        <f t="shared" si="49"/>
        <v>480.5</v>
      </c>
      <c r="S90" s="2">
        <f t="shared" si="49"/>
        <v>0</v>
      </c>
      <c r="T90" s="2">
        <f t="shared" si="49"/>
        <v>367.4</v>
      </c>
      <c r="U90" s="2">
        <f t="shared" si="49"/>
        <v>0</v>
      </c>
      <c r="V90" s="2">
        <f t="shared" si="49"/>
        <v>346.6</v>
      </c>
      <c r="W90" s="2">
        <f t="shared" si="49"/>
        <v>0</v>
      </c>
      <c r="X90" s="2">
        <f t="shared" si="49"/>
        <v>0</v>
      </c>
      <c r="Y90" s="2">
        <f t="shared" si="49"/>
        <v>0</v>
      </c>
      <c r="Z90" s="2">
        <f t="shared" si="49"/>
        <v>0</v>
      </c>
      <c r="AA90" s="2">
        <f t="shared" si="49"/>
        <v>0</v>
      </c>
      <c r="AB90" s="2">
        <f t="shared" si="49"/>
        <v>0</v>
      </c>
      <c r="AC90" s="2">
        <f t="shared" si="49"/>
        <v>0</v>
      </c>
      <c r="AD90" s="2">
        <f t="shared" si="49"/>
        <v>0</v>
      </c>
      <c r="AE90" s="2">
        <f t="shared" si="49"/>
        <v>0</v>
      </c>
      <c r="AF90" s="37"/>
      <c r="AG90" s="42"/>
      <c r="AH90" s="42"/>
    </row>
    <row r="91" spans="1:34" s="12" customFormat="1" ht="18.75" x14ac:dyDescent="0.3">
      <c r="A91" s="3" t="s">
        <v>13</v>
      </c>
      <c r="B91" s="21">
        <f>H91+J91+L91+N91+P91+R91+T91+V91+X91+Z91+AB91+AD91</f>
        <v>0</v>
      </c>
      <c r="C91" s="21">
        <f t="shared" ref="C91" si="50">H91+J91</f>
        <v>0</v>
      </c>
      <c r="D91" s="21"/>
      <c r="E91" s="21">
        <f>I91+K91+M91+O91+Q91+S91+U91+W91+Y91+AA91+AC91+AE91</f>
        <v>0</v>
      </c>
      <c r="F91" s="22" t="e">
        <f>E91/B91*100</f>
        <v>#DIV/0!</v>
      </c>
      <c r="G91" s="22" t="e">
        <f>E91/C91*100</f>
        <v>#DIV/0!</v>
      </c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37"/>
      <c r="AG91" s="42"/>
      <c r="AH91" s="42"/>
    </row>
    <row r="92" spans="1:34" s="12" customFormat="1" ht="18" customHeight="1" x14ac:dyDescent="0.3">
      <c r="A92" s="3" t="s">
        <v>14</v>
      </c>
      <c r="B92" s="21">
        <f>H92+J92+L92+N92+P92+R92+T92+V92+X92+Z92+AB92+AD92</f>
        <v>1769.1</v>
      </c>
      <c r="C92" s="15">
        <f t="shared" ref="C92" si="51">H92+L92+J92</f>
        <v>4.8</v>
      </c>
      <c r="D92" s="21">
        <v>4.8</v>
      </c>
      <c r="E92" s="21">
        <f>I92+K92+M92+O92+Q92+S92+U92+W92+Y92+AA92+AC92+AE92</f>
        <v>0</v>
      </c>
      <c r="F92" s="22">
        <f>E92/B92*100</f>
        <v>0</v>
      </c>
      <c r="G92" s="22">
        <f>E92/C92*100</f>
        <v>0</v>
      </c>
      <c r="H92" s="15"/>
      <c r="I92" s="15"/>
      <c r="J92" s="15"/>
      <c r="K92" s="15"/>
      <c r="L92" s="15">
        <v>4.8</v>
      </c>
      <c r="M92" s="15"/>
      <c r="N92" s="15">
        <v>8.3000000000000007</v>
      </c>
      <c r="O92" s="15"/>
      <c r="P92" s="15">
        <f>242.8+318.7</f>
        <v>561.5</v>
      </c>
      <c r="Q92" s="15"/>
      <c r="R92" s="15">
        <f>356.8+123.7</f>
        <v>480.5</v>
      </c>
      <c r="S92" s="15"/>
      <c r="T92" s="15">
        <f>243.8+123.6</f>
        <v>367.4</v>
      </c>
      <c r="U92" s="15"/>
      <c r="V92" s="15">
        <f>223.1+123.5</f>
        <v>346.6</v>
      </c>
      <c r="W92" s="15"/>
      <c r="X92" s="15"/>
      <c r="Y92" s="15"/>
      <c r="Z92" s="15"/>
      <c r="AA92" s="15"/>
      <c r="AB92" s="15"/>
      <c r="AC92" s="15"/>
      <c r="AD92" s="15"/>
      <c r="AE92" s="15"/>
      <c r="AF92" s="44"/>
      <c r="AG92" s="42"/>
      <c r="AH92" s="42"/>
    </row>
    <row r="93" spans="1:34" s="12" customFormat="1" ht="18.75" x14ac:dyDescent="0.3">
      <c r="A93" s="3" t="s">
        <v>15</v>
      </c>
      <c r="B93" s="20"/>
      <c r="C93" s="20"/>
      <c r="D93" s="20"/>
      <c r="E93" s="20"/>
      <c r="F93" s="20"/>
      <c r="G93" s="20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37"/>
      <c r="AG93" s="42"/>
      <c r="AH93" s="42"/>
    </row>
    <row r="94" spans="1:34" s="12" customFormat="1" ht="18.75" x14ac:dyDescent="0.3">
      <c r="A94" s="3" t="s">
        <v>16</v>
      </c>
      <c r="B94" s="20"/>
      <c r="C94" s="20"/>
      <c r="D94" s="20"/>
      <c r="E94" s="20"/>
      <c r="F94" s="20"/>
      <c r="G94" s="20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37"/>
      <c r="AG94" s="42"/>
      <c r="AH94" s="42"/>
    </row>
    <row r="95" spans="1:34" s="12" customFormat="1" ht="76.5" customHeight="1" x14ac:dyDescent="0.3">
      <c r="A95" s="4" t="s">
        <v>58</v>
      </c>
      <c r="B95" s="20"/>
      <c r="C95" s="19"/>
      <c r="D95" s="20"/>
      <c r="E95" s="20"/>
      <c r="F95" s="20"/>
      <c r="G95" s="20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37"/>
      <c r="AG95" s="42"/>
      <c r="AH95" s="42"/>
    </row>
    <row r="96" spans="1:34" s="12" customFormat="1" ht="18.75" x14ac:dyDescent="0.3">
      <c r="A96" s="4" t="s">
        <v>17</v>
      </c>
      <c r="B96" s="18">
        <f>H96+J96+L96+N96+P96+R96+T96+V96+X96+Z96+AB96+AD96</f>
        <v>54931.9</v>
      </c>
      <c r="C96" s="2">
        <f>C97+C98+C99+C100</f>
        <v>18354.499999999996</v>
      </c>
      <c r="D96" s="2">
        <f>D97+D98+D99+D100</f>
        <v>18354.5</v>
      </c>
      <c r="E96" s="2">
        <f>E97+E98+E99+E100</f>
        <v>15709.100000000002</v>
      </c>
      <c r="F96" s="32">
        <f>E96/B96*100</f>
        <v>28.597408791612892</v>
      </c>
      <c r="G96" s="32">
        <f>E96/C96*100</f>
        <v>85.587185703778388</v>
      </c>
      <c r="H96" s="2">
        <f>H97+H98+H99+H100</f>
        <v>6091.2</v>
      </c>
      <c r="I96" s="2">
        <f t="shared" ref="I96:AE96" si="52">I97+I98+I99+I100</f>
        <v>4095.1000000000004</v>
      </c>
      <c r="J96" s="2">
        <f t="shared" si="52"/>
        <v>6089.2999999999993</v>
      </c>
      <c r="K96" s="2">
        <f t="shared" si="52"/>
        <v>5601.3</v>
      </c>
      <c r="L96" s="2">
        <f t="shared" si="52"/>
        <v>6174</v>
      </c>
      <c r="M96" s="2">
        <f t="shared" si="52"/>
        <v>6012.7</v>
      </c>
      <c r="N96" s="2">
        <f t="shared" si="52"/>
        <v>6054.7999999999993</v>
      </c>
      <c r="O96" s="2">
        <f t="shared" si="52"/>
        <v>0</v>
      </c>
      <c r="P96" s="2">
        <f t="shared" si="52"/>
        <v>6046.9</v>
      </c>
      <c r="Q96" s="2">
        <f t="shared" si="52"/>
        <v>0</v>
      </c>
      <c r="R96" s="2">
        <f t="shared" si="52"/>
        <v>0</v>
      </c>
      <c r="S96" s="2">
        <f t="shared" si="52"/>
        <v>0</v>
      </c>
      <c r="T96" s="2">
        <f t="shared" si="52"/>
        <v>0</v>
      </c>
      <c r="U96" s="2">
        <f t="shared" si="52"/>
        <v>0</v>
      </c>
      <c r="V96" s="2">
        <f t="shared" si="52"/>
        <v>100</v>
      </c>
      <c r="W96" s="2">
        <f t="shared" si="52"/>
        <v>0</v>
      </c>
      <c r="X96" s="2">
        <f t="shared" si="52"/>
        <v>6046.9</v>
      </c>
      <c r="Y96" s="2">
        <f t="shared" si="52"/>
        <v>0</v>
      </c>
      <c r="Z96" s="2">
        <f t="shared" si="52"/>
        <v>6046.9</v>
      </c>
      <c r="AA96" s="2">
        <f t="shared" si="52"/>
        <v>0</v>
      </c>
      <c r="AB96" s="2">
        <f t="shared" si="52"/>
        <v>6065.1</v>
      </c>
      <c r="AC96" s="2">
        <f t="shared" si="52"/>
        <v>0</v>
      </c>
      <c r="AD96" s="2">
        <f t="shared" si="52"/>
        <v>6216.8</v>
      </c>
      <c r="AE96" s="2">
        <f t="shared" si="52"/>
        <v>0</v>
      </c>
      <c r="AF96" s="37"/>
      <c r="AG96" s="42"/>
      <c r="AH96" s="42"/>
    </row>
    <row r="97" spans="1:34" s="12" customFormat="1" ht="18.75" x14ac:dyDescent="0.3">
      <c r="A97" s="3" t="s">
        <v>13</v>
      </c>
      <c r="B97" s="20"/>
      <c r="C97" s="2"/>
      <c r="D97" s="2"/>
      <c r="E97" s="2"/>
      <c r="F97" s="20"/>
      <c r="G97" s="20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37"/>
      <c r="AG97" s="42"/>
      <c r="AH97" s="42"/>
    </row>
    <row r="98" spans="1:34" s="12" customFormat="1" ht="18.75" x14ac:dyDescent="0.3">
      <c r="A98" s="3" t="s">
        <v>14</v>
      </c>
      <c r="B98" s="21">
        <f>H98+J98+L98+N98+P98+R98+T98+V98+X98+Z98+AB98+AD98</f>
        <v>54931.9</v>
      </c>
      <c r="C98" s="15">
        <f>C104+C110+C116</f>
        <v>18354.499999999996</v>
      </c>
      <c r="D98" s="15">
        <f t="shared" ref="D98:E98" si="53">D104+D110+D116</f>
        <v>18354.5</v>
      </c>
      <c r="E98" s="15">
        <f t="shared" si="53"/>
        <v>15709.100000000002</v>
      </c>
      <c r="F98" s="22">
        <f>E98/B98*100</f>
        <v>28.597408791612892</v>
      </c>
      <c r="G98" s="22">
        <f>E98/C98*100</f>
        <v>85.587185703778388</v>
      </c>
      <c r="H98" s="15">
        <f>H104+H110+H116</f>
        <v>6091.2</v>
      </c>
      <c r="I98" s="15">
        <f t="shared" ref="I98:AE98" si="54">I104+I110+I116</f>
        <v>4095.1000000000004</v>
      </c>
      <c r="J98" s="15">
        <f t="shared" si="54"/>
        <v>6089.2999999999993</v>
      </c>
      <c r="K98" s="15">
        <f t="shared" si="54"/>
        <v>5601.3</v>
      </c>
      <c r="L98" s="15">
        <f t="shared" si="54"/>
        <v>6174</v>
      </c>
      <c r="M98" s="15">
        <f t="shared" si="54"/>
        <v>6012.7</v>
      </c>
      <c r="N98" s="15">
        <f t="shared" si="54"/>
        <v>6054.7999999999993</v>
      </c>
      <c r="O98" s="15">
        <f t="shared" si="54"/>
        <v>0</v>
      </c>
      <c r="P98" s="15">
        <f t="shared" si="54"/>
        <v>6046.9</v>
      </c>
      <c r="Q98" s="15">
        <f t="shared" si="54"/>
        <v>0</v>
      </c>
      <c r="R98" s="15">
        <f t="shared" si="54"/>
        <v>0</v>
      </c>
      <c r="S98" s="15">
        <f t="shared" si="54"/>
        <v>0</v>
      </c>
      <c r="T98" s="15">
        <f t="shared" si="54"/>
        <v>0</v>
      </c>
      <c r="U98" s="15">
        <f t="shared" si="54"/>
        <v>0</v>
      </c>
      <c r="V98" s="15">
        <f t="shared" si="54"/>
        <v>100</v>
      </c>
      <c r="W98" s="15">
        <f t="shared" si="54"/>
        <v>0</v>
      </c>
      <c r="X98" s="15">
        <f t="shared" si="54"/>
        <v>6046.9</v>
      </c>
      <c r="Y98" s="15">
        <f t="shared" si="54"/>
        <v>0</v>
      </c>
      <c r="Z98" s="15">
        <f t="shared" si="54"/>
        <v>6046.9</v>
      </c>
      <c r="AA98" s="15">
        <f t="shared" si="54"/>
        <v>0</v>
      </c>
      <c r="AB98" s="15">
        <f t="shared" si="54"/>
        <v>6065.1</v>
      </c>
      <c r="AC98" s="15">
        <f t="shared" si="54"/>
        <v>0</v>
      </c>
      <c r="AD98" s="15">
        <f t="shared" si="54"/>
        <v>6216.8</v>
      </c>
      <c r="AE98" s="15">
        <f t="shared" si="54"/>
        <v>0</v>
      </c>
      <c r="AF98" s="37"/>
      <c r="AG98" s="42"/>
      <c r="AH98" s="42"/>
    </row>
    <row r="99" spans="1:34" s="12" customFormat="1" ht="18.75" x14ac:dyDescent="0.3">
      <c r="A99" s="3" t="s">
        <v>15</v>
      </c>
      <c r="B99" s="20"/>
      <c r="C99" s="2"/>
      <c r="D99" s="20"/>
      <c r="E99" s="20"/>
      <c r="F99" s="20"/>
      <c r="G99" s="20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37"/>
      <c r="AG99" s="42"/>
      <c r="AH99" s="42"/>
    </row>
    <row r="100" spans="1:34" s="12" customFormat="1" ht="18.75" x14ac:dyDescent="0.3">
      <c r="A100" s="3" t="s">
        <v>16</v>
      </c>
      <c r="B100" s="20"/>
      <c r="C100" s="2"/>
      <c r="D100" s="20"/>
      <c r="E100" s="20"/>
      <c r="F100" s="20"/>
      <c r="G100" s="20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37"/>
      <c r="AG100" s="42"/>
      <c r="AH100" s="42"/>
    </row>
    <row r="101" spans="1:34" s="12" customFormat="1" ht="93.75" customHeight="1" x14ac:dyDescent="0.3">
      <c r="A101" s="3" t="s">
        <v>59</v>
      </c>
      <c r="B101" s="23"/>
      <c r="C101" s="23"/>
      <c r="D101" s="23"/>
      <c r="E101" s="23"/>
      <c r="F101" s="23"/>
      <c r="G101" s="2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85" t="s">
        <v>86</v>
      </c>
      <c r="AG101" s="42"/>
      <c r="AH101" s="42"/>
    </row>
    <row r="102" spans="1:34" s="12" customFormat="1" ht="22.5" customHeight="1" x14ac:dyDescent="0.3">
      <c r="A102" s="4" t="s">
        <v>17</v>
      </c>
      <c r="B102" s="18">
        <f>H102+J102+L102+N102+P102+R102+T102+V102+X102+Z102+AB102+AD102</f>
        <v>340</v>
      </c>
      <c r="C102" s="2">
        <f>C103+C104+C105+C106</f>
        <v>213.79999999999998</v>
      </c>
      <c r="D102" s="2">
        <f>D103+D104+D105+D106</f>
        <v>213.8</v>
      </c>
      <c r="E102" s="2">
        <f>E103+E104+E105+E106</f>
        <v>65.2</v>
      </c>
      <c r="F102" s="32">
        <f>E102/B102*100</f>
        <v>19.176470588235293</v>
      </c>
      <c r="G102" s="32">
        <f>E102/C102*100</f>
        <v>30.495790458372312</v>
      </c>
      <c r="H102" s="2">
        <f t="shared" ref="H102:AE102" si="55">H103+H104+H105+H106</f>
        <v>44.3</v>
      </c>
      <c r="I102" s="2">
        <f t="shared" si="55"/>
        <v>44.3</v>
      </c>
      <c r="J102" s="2">
        <f t="shared" si="55"/>
        <v>42.4</v>
      </c>
      <c r="K102" s="2">
        <f t="shared" si="55"/>
        <v>16</v>
      </c>
      <c r="L102" s="2">
        <f t="shared" si="55"/>
        <v>127.1</v>
      </c>
      <c r="M102" s="2">
        <f t="shared" si="55"/>
        <v>4.9000000000000004</v>
      </c>
      <c r="N102" s="2">
        <f t="shared" si="55"/>
        <v>7.9</v>
      </c>
      <c r="O102" s="2">
        <f t="shared" si="55"/>
        <v>0</v>
      </c>
      <c r="P102" s="2">
        <f t="shared" si="55"/>
        <v>0</v>
      </c>
      <c r="Q102" s="2">
        <f t="shared" si="55"/>
        <v>0</v>
      </c>
      <c r="R102" s="2">
        <f t="shared" si="55"/>
        <v>0</v>
      </c>
      <c r="S102" s="2">
        <f t="shared" si="55"/>
        <v>0</v>
      </c>
      <c r="T102" s="2">
        <f t="shared" si="55"/>
        <v>0</v>
      </c>
      <c r="U102" s="2">
        <f t="shared" si="55"/>
        <v>0</v>
      </c>
      <c r="V102" s="2">
        <f t="shared" si="55"/>
        <v>100</v>
      </c>
      <c r="W102" s="2">
        <f t="shared" si="55"/>
        <v>0</v>
      </c>
      <c r="X102" s="2">
        <f t="shared" si="55"/>
        <v>0</v>
      </c>
      <c r="Y102" s="2">
        <f t="shared" si="55"/>
        <v>0</v>
      </c>
      <c r="Z102" s="2">
        <f t="shared" si="55"/>
        <v>0</v>
      </c>
      <c r="AA102" s="2">
        <f t="shared" si="55"/>
        <v>0</v>
      </c>
      <c r="AB102" s="2">
        <f t="shared" si="55"/>
        <v>18.3</v>
      </c>
      <c r="AC102" s="2">
        <f t="shared" si="55"/>
        <v>0</v>
      </c>
      <c r="AD102" s="2">
        <f t="shared" si="55"/>
        <v>0</v>
      </c>
      <c r="AE102" s="2">
        <f t="shared" si="55"/>
        <v>0</v>
      </c>
      <c r="AF102" s="86"/>
      <c r="AG102" s="42"/>
      <c r="AH102" s="42"/>
    </row>
    <row r="103" spans="1:34" s="12" customFormat="1" ht="22.5" customHeight="1" x14ac:dyDescent="0.3">
      <c r="A103" s="3" t="s">
        <v>13</v>
      </c>
      <c r="B103" s="20"/>
      <c r="C103" s="2"/>
      <c r="D103" s="20"/>
      <c r="E103" s="20"/>
      <c r="F103" s="20"/>
      <c r="G103" s="20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86"/>
      <c r="AG103" s="42"/>
      <c r="AH103" s="42"/>
    </row>
    <row r="104" spans="1:34" s="12" customFormat="1" ht="22.5" customHeight="1" x14ac:dyDescent="0.3">
      <c r="A104" s="3" t="s">
        <v>14</v>
      </c>
      <c r="B104" s="21">
        <f>H104+J104+L104+N104+P104+R104+T104+V104+X104+Z104+AB104+AD104</f>
        <v>340</v>
      </c>
      <c r="C104" s="21">
        <f>H104+J104+L104</f>
        <v>213.79999999999998</v>
      </c>
      <c r="D104" s="19">
        <v>213.8</v>
      </c>
      <c r="E104" s="21">
        <f>I104+K104+M104+O104+Q104+S104+U104+W104+Y104+AA104+AC104+AE104</f>
        <v>65.2</v>
      </c>
      <c r="F104" s="22">
        <f>E104/B104*100</f>
        <v>19.176470588235293</v>
      </c>
      <c r="G104" s="22">
        <f>E104/C104*100</f>
        <v>30.495790458372312</v>
      </c>
      <c r="H104" s="2">
        <v>44.3</v>
      </c>
      <c r="I104" s="2">
        <v>44.3</v>
      </c>
      <c r="J104" s="2">
        <v>42.4</v>
      </c>
      <c r="K104" s="2">
        <v>16</v>
      </c>
      <c r="L104" s="2">
        <v>127.1</v>
      </c>
      <c r="M104" s="2">
        <v>4.9000000000000004</v>
      </c>
      <c r="N104" s="2">
        <v>7.9</v>
      </c>
      <c r="O104" s="2"/>
      <c r="P104" s="2"/>
      <c r="Q104" s="2"/>
      <c r="R104" s="2"/>
      <c r="S104" s="2"/>
      <c r="T104" s="2"/>
      <c r="U104" s="2"/>
      <c r="V104" s="2">
        <v>100</v>
      </c>
      <c r="W104" s="2"/>
      <c r="X104" s="2"/>
      <c r="Y104" s="2"/>
      <c r="Z104" s="2"/>
      <c r="AA104" s="2"/>
      <c r="AB104" s="2">
        <v>18.3</v>
      </c>
      <c r="AC104" s="2"/>
      <c r="AD104" s="2"/>
      <c r="AE104" s="2"/>
      <c r="AF104" s="86"/>
      <c r="AG104" s="42"/>
      <c r="AH104" s="42"/>
    </row>
    <row r="105" spans="1:34" s="12" customFormat="1" ht="22.5" customHeight="1" x14ac:dyDescent="0.3">
      <c r="A105" s="3" t="s">
        <v>15</v>
      </c>
      <c r="B105" s="20"/>
      <c r="C105" s="2"/>
      <c r="D105" s="20"/>
      <c r="E105" s="20"/>
      <c r="F105" s="20"/>
      <c r="G105" s="20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86"/>
      <c r="AG105" s="42"/>
      <c r="AH105" s="42"/>
    </row>
    <row r="106" spans="1:34" s="12" customFormat="1" ht="22.5" customHeight="1" x14ac:dyDescent="0.3">
      <c r="A106" s="3" t="s">
        <v>16</v>
      </c>
      <c r="B106" s="20"/>
      <c r="C106" s="2"/>
      <c r="D106" s="20"/>
      <c r="E106" s="20"/>
      <c r="F106" s="20"/>
      <c r="G106" s="20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87"/>
      <c r="AG106" s="42"/>
      <c r="AH106" s="42"/>
    </row>
    <row r="107" spans="1:34" s="12" customFormat="1" ht="138" customHeight="1" x14ac:dyDescent="0.3">
      <c r="A107" s="3" t="s">
        <v>60</v>
      </c>
      <c r="B107" s="23"/>
      <c r="C107" s="23"/>
      <c r="D107" s="23"/>
      <c r="E107" s="23"/>
      <c r="F107" s="23"/>
      <c r="G107" s="2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85" t="s">
        <v>87</v>
      </c>
      <c r="AG107" s="42"/>
      <c r="AH107" s="42"/>
    </row>
    <row r="108" spans="1:34" s="12" customFormat="1" ht="22.5" customHeight="1" x14ac:dyDescent="0.3">
      <c r="A108" s="4" t="s">
        <v>17</v>
      </c>
      <c r="B108" s="18">
        <f>H108+J108+L108+N108+P108+R108+T108+V108+X108+Z108+AB108+AD108</f>
        <v>170</v>
      </c>
      <c r="C108" s="2">
        <f>C109+C110+C111+C112</f>
        <v>0</v>
      </c>
      <c r="D108" s="2">
        <f>D109+D110+D111+D112</f>
        <v>0</v>
      </c>
      <c r="E108" s="2">
        <f>E109+E110+E111+E112</f>
        <v>0</v>
      </c>
      <c r="F108" s="32">
        <f>E108/B108*100</f>
        <v>0</v>
      </c>
      <c r="G108" s="32" t="e">
        <f>E108/C108*100</f>
        <v>#DIV/0!</v>
      </c>
      <c r="H108" s="2">
        <f t="shared" ref="H108:AE108" si="56">H109+H110+H111+H112</f>
        <v>0</v>
      </c>
      <c r="I108" s="2">
        <f t="shared" si="56"/>
        <v>0</v>
      </c>
      <c r="J108" s="2">
        <f t="shared" si="56"/>
        <v>0</v>
      </c>
      <c r="K108" s="2">
        <f t="shared" si="56"/>
        <v>0</v>
      </c>
      <c r="L108" s="2">
        <f t="shared" si="56"/>
        <v>0</v>
      </c>
      <c r="M108" s="2">
        <f t="shared" si="56"/>
        <v>0</v>
      </c>
      <c r="N108" s="2">
        <f t="shared" si="56"/>
        <v>0</v>
      </c>
      <c r="O108" s="2">
        <f t="shared" si="56"/>
        <v>0</v>
      </c>
      <c r="P108" s="2">
        <f t="shared" si="56"/>
        <v>0</v>
      </c>
      <c r="Q108" s="2">
        <f t="shared" si="56"/>
        <v>0</v>
      </c>
      <c r="R108" s="2">
        <f t="shared" si="56"/>
        <v>0</v>
      </c>
      <c r="S108" s="2">
        <f t="shared" si="56"/>
        <v>0</v>
      </c>
      <c r="T108" s="2">
        <f t="shared" si="56"/>
        <v>0</v>
      </c>
      <c r="U108" s="2">
        <f t="shared" si="56"/>
        <v>0</v>
      </c>
      <c r="V108" s="2">
        <f t="shared" si="56"/>
        <v>0</v>
      </c>
      <c r="W108" s="2">
        <f t="shared" si="56"/>
        <v>0</v>
      </c>
      <c r="X108" s="2">
        <f t="shared" si="56"/>
        <v>0</v>
      </c>
      <c r="Y108" s="2">
        <f t="shared" si="56"/>
        <v>0</v>
      </c>
      <c r="Z108" s="2">
        <f t="shared" si="56"/>
        <v>0</v>
      </c>
      <c r="AA108" s="2">
        <f t="shared" si="56"/>
        <v>0</v>
      </c>
      <c r="AB108" s="2">
        <f t="shared" si="56"/>
        <v>0</v>
      </c>
      <c r="AC108" s="2">
        <f t="shared" si="56"/>
        <v>0</v>
      </c>
      <c r="AD108" s="2">
        <f t="shared" si="56"/>
        <v>170</v>
      </c>
      <c r="AE108" s="2">
        <f t="shared" si="56"/>
        <v>0</v>
      </c>
      <c r="AF108" s="86"/>
      <c r="AG108" s="42"/>
      <c r="AH108" s="42"/>
    </row>
    <row r="109" spans="1:34" s="12" customFormat="1" ht="22.5" customHeight="1" x14ac:dyDescent="0.3">
      <c r="A109" s="3" t="s">
        <v>13</v>
      </c>
      <c r="B109" s="20"/>
      <c r="C109" s="2"/>
      <c r="D109" s="20"/>
      <c r="E109" s="20"/>
      <c r="F109" s="20"/>
      <c r="G109" s="20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86"/>
      <c r="AG109" s="42"/>
      <c r="AH109" s="42"/>
    </row>
    <row r="110" spans="1:34" s="12" customFormat="1" ht="22.5" customHeight="1" x14ac:dyDescent="0.3">
      <c r="A110" s="3" t="s">
        <v>14</v>
      </c>
      <c r="B110" s="21">
        <f>H110+J110+L110+N110+P110+R110+T110+V110+X110+Z110+AB110+AD110</f>
        <v>170</v>
      </c>
      <c r="C110" s="21"/>
      <c r="D110" s="19"/>
      <c r="E110" s="21">
        <f>I110+K110+M110+O110+Q110+S110+U110+W110+Y110+AA110+AC110+AE110</f>
        <v>0</v>
      </c>
      <c r="F110" s="22">
        <f>E110/B110*100</f>
        <v>0</v>
      </c>
      <c r="G110" s="22" t="e">
        <f>E110/C110*100</f>
        <v>#DIV/0!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>
        <v>170</v>
      </c>
      <c r="AE110" s="2"/>
      <c r="AF110" s="86"/>
      <c r="AG110" s="42"/>
      <c r="AH110" s="42"/>
    </row>
    <row r="111" spans="1:34" s="12" customFormat="1" ht="22.5" customHeight="1" x14ac:dyDescent="0.3">
      <c r="A111" s="3" t="s">
        <v>15</v>
      </c>
      <c r="B111" s="20"/>
      <c r="C111" s="2"/>
      <c r="D111" s="20"/>
      <c r="E111" s="20"/>
      <c r="F111" s="20"/>
      <c r="G111" s="20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86"/>
      <c r="AG111" s="42"/>
      <c r="AH111" s="42"/>
    </row>
    <row r="112" spans="1:34" s="12" customFormat="1" ht="22.5" customHeight="1" x14ac:dyDescent="0.3">
      <c r="A112" s="3" t="s">
        <v>16</v>
      </c>
      <c r="B112" s="20"/>
      <c r="C112" s="2"/>
      <c r="D112" s="20"/>
      <c r="E112" s="20"/>
      <c r="F112" s="20"/>
      <c r="G112" s="20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87"/>
      <c r="AG112" s="42"/>
      <c r="AH112" s="42"/>
    </row>
    <row r="113" spans="1:34" s="12" customFormat="1" ht="209.25" customHeight="1" x14ac:dyDescent="0.3">
      <c r="A113" s="3" t="s">
        <v>61</v>
      </c>
      <c r="B113" s="23"/>
      <c r="C113" s="23"/>
      <c r="D113" s="23"/>
      <c r="E113" s="23"/>
      <c r="F113" s="23"/>
      <c r="G113" s="2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85" t="s">
        <v>88</v>
      </c>
      <c r="AG113" s="42"/>
      <c r="AH113" s="42"/>
    </row>
    <row r="114" spans="1:34" s="12" customFormat="1" ht="22.5" customHeight="1" x14ac:dyDescent="0.3">
      <c r="A114" s="4" t="s">
        <v>17</v>
      </c>
      <c r="B114" s="18">
        <f>H114+J114+L114+N114+P114+R114+T114+V114+X114+Z114+AB114+AD114</f>
        <v>54421.900000000009</v>
      </c>
      <c r="C114" s="2">
        <f>C115+C116+C117+C118</f>
        <v>18140.699999999997</v>
      </c>
      <c r="D114" s="2">
        <f>D115+D116+D117+D118</f>
        <v>18140.7</v>
      </c>
      <c r="E114" s="2">
        <f>E115+E116+E117+E118</f>
        <v>15643.900000000001</v>
      </c>
      <c r="F114" s="32">
        <f>E114/B114*100</f>
        <v>28.745596901247474</v>
      </c>
      <c r="G114" s="32">
        <f>E114/C114*100</f>
        <v>86.236473785465847</v>
      </c>
      <c r="H114" s="2">
        <f t="shared" ref="H114:AE114" si="57">H115+H116+H117+H118</f>
        <v>6046.9</v>
      </c>
      <c r="I114" s="2">
        <f t="shared" si="57"/>
        <v>4050.8</v>
      </c>
      <c r="J114" s="2">
        <f t="shared" si="57"/>
        <v>6046.9</v>
      </c>
      <c r="K114" s="2">
        <f t="shared" si="57"/>
        <v>5585.3</v>
      </c>
      <c r="L114" s="2">
        <f t="shared" si="57"/>
        <v>6046.9</v>
      </c>
      <c r="M114" s="2">
        <f t="shared" si="57"/>
        <v>6007.8</v>
      </c>
      <c r="N114" s="2">
        <f t="shared" si="57"/>
        <v>6046.9</v>
      </c>
      <c r="O114" s="2">
        <f t="shared" si="57"/>
        <v>0</v>
      </c>
      <c r="P114" s="2">
        <f t="shared" si="57"/>
        <v>6046.9</v>
      </c>
      <c r="Q114" s="2">
        <f t="shared" si="57"/>
        <v>0</v>
      </c>
      <c r="R114" s="2">
        <f t="shared" si="57"/>
        <v>0</v>
      </c>
      <c r="S114" s="2">
        <f t="shared" si="57"/>
        <v>0</v>
      </c>
      <c r="T114" s="2">
        <f t="shared" si="57"/>
        <v>0</v>
      </c>
      <c r="U114" s="2">
        <f t="shared" si="57"/>
        <v>0</v>
      </c>
      <c r="V114" s="2">
        <f t="shared" si="57"/>
        <v>0</v>
      </c>
      <c r="W114" s="2">
        <f t="shared" si="57"/>
        <v>0</v>
      </c>
      <c r="X114" s="2">
        <f t="shared" si="57"/>
        <v>6046.9</v>
      </c>
      <c r="Y114" s="2">
        <f t="shared" si="57"/>
        <v>0</v>
      </c>
      <c r="Z114" s="2">
        <f t="shared" si="57"/>
        <v>6046.9</v>
      </c>
      <c r="AA114" s="2">
        <f t="shared" si="57"/>
        <v>0</v>
      </c>
      <c r="AB114" s="2">
        <f t="shared" si="57"/>
        <v>6046.8</v>
      </c>
      <c r="AC114" s="2">
        <f t="shared" si="57"/>
        <v>0</v>
      </c>
      <c r="AD114" s="2">
        <f t="shared" si="57"/>
        <v>6046.8</v>
      </c>
      <c r="AE114" s="2">
        <f t="shared" si="57"/>
        <v>0</v>
      </c>
      <c r="AF114" s="86"/>
      <c r="AG114" s="42"/>
      <c r="AH114" s="42"/>
    </row>
    <row r="115" spans="1:34" s="12" customFormat="1" ht="22.5" customHeight="1" x14ac:dyDescent="0.3">
      <c r="A115" s="3" t="s">
        <v>13</v>
      </c>
      <c r="B115" s="20"/>
      <c r="C115" s="2"/>
      <c r="D115" s="20"/>
      <c r="E115" s="20"/>
      <c r="F115" s="20"/>
      <c r="G115" s="20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86"/>
      <c r="AG115" s="42"/>
      <c r="AH115" s="42"/>
    </row>
    <row r="116" spans="1:34" s="12" customFormat="1" ht="22.5" customHeight="1" x14ac:dyDescent="0.3">
      <c r="A116" s="3" t="s">
        <v>14</v>
      </c>
      <c r="B116" s="21">
        <f>H116+J116+L116+N116+P116+R116+T116+V116+X116+Z116+AB116+AD116</f>
        <v>54421.900000000009</v>
      </c>
      <c r="C116" s="21">
        <f>H116+J116+L116</f>
        <v>18140.699999999997</v>
      </c>
      <c r="D116" s="19">
        <v>18140.7</v>
      </c>
      <c r="E116" s="21">
        <f>I116+K116+M116+O116+Q116+S116+U116+W116+Y116+AA116+AC116+AE116</f>
        <v>15643.900000000001</v>
      </c>
      <c r="F116" s="22">
        <f>E116/B116*100</f>
        <v>28.745596901247474</v>
      </c>
      <c r="G116" s="22">
        <f>E116/C116*100</f>
        <v>86.236473785465847</v>
      </c>
      <c r="H116" s="2">
        <v>6046.9</v>
      </c>
      <c r="I116" s="2">
        <v>4050.8</v>
      </c>
      <c r="J116" s="2">
        <v>6046.9</v>
      </c>
      <c r="K116" s="2">
        <v>5585.3</v>
      </c>
      <c r="L116" s="2">
        <v>6046.9</v>
      </c>
      <c r="M116" s="2">
        <v>6007.8</v>
      </c>
      <c r="N116" s="2">
        <v>6046.9</v>
      </c>
      <c r="O116" s="2"/>
      <c r="P116" s="2">
        <v>6046.9</v>
      </c>
      <c r="Q116" s="2"/>
      <c r="R116" s="2"/>
      <c r="S116" s="2"/>
      <c r="T116" s="2"/>
      <c r="U116" s="2"/>
      <c r="V116" s="2"/>
      <c r="W116" s="2"/>
      <c r="X116" s="2">
        <v>6046.9</v>
      </c>
      <c r="Y116" s="2"/>
      <c r="Z116" s="2">
        <v>6046.9</v>
      </c>
      <c r="AA116" s="2"/>
      <c r="AB116" s="2">
        <v>6046.8</v>
      </c>
      <c r="AC116" s="2"/>
      <c r="AD116" s="2">
        <v>6046.8</v>
      </c>
      <c r="AE116" s="2"/>
      <c r="AF116" s="86"/>
      <c r="AG116" s="42"/>
      <c r="AH116" s="42"/>
    </row>
    <row r="117" spans="1:34" s="12" customFormat="1" ht="22.5" customHeight="1" x14ac:dyDescent="0.3">
      <c r="A117" s="3" t="s">
        <v>15</v>
      </c>
      <c r="B117" s="20"/>
      <c r="C117" s="2"/>
      <c r="D117" s="20"/>
      <c r="E117" s="20"/>
      <c r="F117" s="20"/>
      <c r="G117" s="20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86"/>
      <c r="AG117" s="42"/>
      <c r="AH117" s="42"/>
    </row>
    <row r="118" spans="1:34" s="12" customFormat="1" ht="22.5" customHeight="1" x14ac:dyDescent="0.3">
      <c r="A118" s="3" t="s">
        <v>16</v>
      </c>
      <c r="B118" s="20"/>
      <c r="C118" s="2"/>
      <c r="D118" s="20"/>
      <c r="E118" s="20"/>
      <c r="F118" s="20"/>
      <c r="G118" s="20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87"/>
      <c r="AG118" s="42"/>
      <c r="AH118" s="42"/>
    </row>
    <row r="119" spans="1:34" s="12" customFormat="1" ht="18.75" x14ac:dyDescent="0.3">
      <c r="A119" s="3"/>
      <c r="B119" s="20"/>
      <c r="C119" s="20"/>
      <c r="D119" s="20"/>
      <c r="E119" s="20"/>
      <c r="F119" s="20"/>
      <c r="G119" s="20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37"/>
      <c r="AG119" s="42"/>
      <c r="AH119" s="42"/>
    </row>
    <row r="120" spans="1:34" s="12" customFormat="1" ht="18.75" x14ac:dyDescent="0.3">
      <c r="A120" s="3"/>
      <c r="B120" s="20"/>
      <c r="C120" s="20"/>
      <c r="D120" s="20"/>
      <c r="E120" s="20"/>
      <c r="F120" s="20"/>
      <c r="G120" s="20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37"/>
      <c r="AG120" s="42"/>
      <c r="AH120" s="42"/>
    </row>
    <row r="121" spans="1:34" s="12" customFormat="1" ht="58.9" customHeight="1" x14ac:dyDescent="0.2">
      <c r="A121" s="49" t="s">
        <v>52</v>
      </c>
      <c r="B121" s="20"/>
      <c r="C121" s="19"/>
      <c r="D121" s="19"/>
      <c r="E121" s="20"/>
      <c r="F121" s="20"/>
      <c r="G121" s="20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8"/>
      <c r="AG121" s="42"/>
      <c r="AH121" s="42"/>
    </row>
    <row r="122" spans="1:34" s="12" customFormat="1" ht="18.75" x14ac:dyDescent="0.3">
      <c r="A122" s="4" t="s">
        <v>17</v>
      </c>
      <c r="B122" s="33">
        <f>H122+J122+L122+N122+P122+R122+T122+V122+X122+Z122+AB122+AD122</f>
        <v>2291429.5</v>
      </c>
      <c r="C122" s="2">
        <f>C123+C124+C126</f>
        <v>553711</v>
      </c>
      <c r="D122" s="2">
        <f t="shared" ref="D122:E122" si="58">D123+D124+D126</f>
        <v>550014.1</v>
      </c>
      <c r="E122" s="2">
        <f t="shared" si="58"/>
        <v>409892.8</v>
      </c>
      <c r="F122" s="32">
        <f>E122/B122*100</f>
        <v>17.88808252664985</v>
      </c>
      <c r="G122" s="32">
        <f>E122/C122*100</f>
        <v>74.02648674127839</v>
      </c>
      <c r="H122" s="2">
        <f>H123+H124+H125+H126</f>
        <v>144837.5</v>
      </c>
      <c r="I122" s="2">
        <f t="shared" ref="I122:AE122" si="59">I123+I124+I125+I126</f>
        <v>48180.100000000006</v>
      </c>
      <c r="J122" s="2">
        <f t="shared" si="59"/>
        <v>205324.40000000002</v>
      </c>
      <c r="K122" s="2">
        <f t="shared" si="59"/>
        <v>182892.30000000002</v>
      </c>
      <c r="L122" s="2">
        <f t="shared" si="59"/>
        <v>203549.1</v>
      </c>
      <c r="M122" s="2">
        <f t="shared" si="59"/>
        <v>178820.40000000002</v>
      </c>
      <c r="N122" s="2">
        <f t="shared" si="59"/>
        <v>200233.89999999997</v>
      </c>
      <c r="O122" s="2">
        <f t="shared" si="59"/>
        <v>0</v>
      </c>
      <c r="P122" s="2">
        <f t="shared" si="59"/>
        <v>374329.9</v>
      </c>
      <c r="Q122" s="2">
        <f t="shared" si="59"/>
        <v>0</v>
      </c>
      <c r="R122" s="2">
        <f t="shared" si="59"/>
        <v>202816</v>
      </c>
      <c r="S122" s="2">
        <f t="shared" si="59"/>
        <v>0</v>
      </c>
      <c r="T122" s="2">
        <f t="shared" si="59"/>
        <v>132680.20000000001</v>
      </c>
      <c r="U122" s="2">
        <f t="shared" si="59"/>
        <v>0</v>
      </c>
      <c r="V122" s="2">
        <f t="shared" si="59"/>
        <v>98593.5</v>
      </c>
      <c r="W122" s="2">
        <f t="shared" si="59"/>
        <v>0</v>
      </c>
      <c r="X122" s="2">
        <f t="shared" si="59"/>
        <v>133976.9</v>
      </c>
      <c r="Y122" s="2">
        <f t="shared" si="59"/>
        <v>0</v>
      </c>
      <c r="Z122" s="2">
        <f t="shared" si="59"/>
        <v>144139.1</v>
      </c>
      <c r="AA122" s="2">
        <f t="shared" si="59"/>
        <v>0</v>
      </c>
      <c r="AB122" s="2">
        <f t="shared" si="59"/>
        <v>129829.29999999999</v>
      </c>
      <c r="AC122" s="2">
        <f t="shared" si="59"/>
        <v>0</v>
      </c>
      <c r="AD122" s="2">
        <f t="shared" si="59"/>
        <v>321119.69999999995</v>
      </c>
      <c r="AE122" s="2">
        <f t="shared" si="59"/>
        <v>0</v>
      </c>
      <c r="AF122" s="28"/>
      <c r="AG122" s="42"/>
      <c r="AH122" s="42"/>
    </row>
    <row r="123" spans="1:34" s="12" customFormat="1" ht="18.75" x14ac:dyDescent="0.3">
      <c r="A123" s="3" t="s">
        <v>13</v>
      </c>
      <c r="B123" s="15">
        <f t="shared" ref="B123:E123" si="60">B10+B34+B46+B70+B97</f>
        <v>1795058.1999999997</v>
      </c>
      <c r="C123" s="15">
        <f t="shared" si="60"/>
        <v>411383.80000000005</v>
      </c>
      <c r="D123" s="15">
        <f t="shared" si="60"/>
        <v>409361.7</v>
      </c>
      <c r="E123" s="15">
        <f t="shared" si="60"/>
        <v>310369.7</v>
      </c>
      <c r="F123" s="22">
        <f>E123/B123*100</f>
        <v>17.290230478320982</v>
      </c>
      <c r="G123" s="22">
        <f>E123/C123*100</f>
        <v>75.445289775630442</v>
      </c>
      <c r="H123" s="15">
        <f>H10+H34+H46+H70+H97</f>
        <v>97222</v>
      </c>
      <c r="I123" s="15">
        <f t="shared" ref="I123:AD123" si="61">I10+I34+I46+I70+I97</f>
        <v>24222.3</v>
      </c>
      <c r="J123" s="15">
        <f t="shared" si="61"/>
        <v>156669.70000000001</v>
      </c>
      <c r="K123" s="15">
        <f t="shared" si="61"/>
        <v>147225.20000000001</v>
      </c>
      <c r="L123" s="15">
        <f t="shared" si="61"/>
        <v>157492.1</v>
      </c>
      <c r="M123" s="15">
        <f t="shared" si="61"/>
        <v>138922.20000000001</v>
      </c>
      <c r="N123" s="15">
        <f t="shared" si="61"/>
        <v>147734.29999999999</v>
      </c>
      <c r="O123" s="15">
        <f t="shared" si="61"/>
        <v>0</v>
      </c>
      <c r="P123" s="15">
        <f t="shared" si="61"/>
        <v>327398.7</v>
      </c>
      <c r="Q123" s="15">
        <f t="shared" si="61"/>
        <v>0</v>
      </c>
      <c r="R123" s="15">
        <f t="shared" si="61"/>
        <v>169865</v>
      </c>
      <c r="S123" s="15">
        <f t="shared" si="61"/>
        <v>0</v>
      </c>
      <c r="T123" s="15">
        <f t="shared" si="61"/>
        <v>94665.7</v>
      </c>
      <c r="U123" s="15">
        <f t="shared" si="61"/>
        <v>0</v>
      </c>
      <c r="V123" s="15">
        <f t="shared" si="61"/>
        <v>74772</v>
      </c>
      <c r="W123" s="15">
        <f t="shared" si="61"/>
        <v>0</v>
      </c>
      <c r="X123" s="15">
        <f t="shared" si="61"/>
        <v>106357.7</v>
      </c>
      <c r="Y123" s="15">
        <f t="shared" si="61"/>
        <v>0</v>
      </c>
      <c r="Z123" s="15">
        <f t="shared" si="61"/>
        <v>111702.5</v>
      </c>
      <c r="AA123" s="15">
        <f t="shared" si="61"/>
        <v>0</v>
      </c>
      <c r="AB123" s="15">
        <f t="shared" si="61"/>
        <v>99706.2</v>
      </c>
      <c r="AC123" s="15">
        <f t="shared" si="61"/>
        <v>0</v>
      </c>
      <c r="AD123" s="15">
        <f t="shared" si="61"/>
        <v>251472.3</v>
      </c>
      <c r="AE123" s="15">
        <f>AE10+AE34+AE46+AE70+AE97</f>
        <v>0</v>
      </c>
      <c r="AF123" s="28"/>
      <c r="AG123" s="42"/>
      <c r="AH123" s="42"/>
    </row>
    <row r="124" spans="1:34" s="12" customFormat="1" ht="18.75" x14ac:dyDescent="0.3">
      <c r="A124" s="3" t="s">
        <v>14</v>
      </c>
      <c r="B124" s="15">
        <f t="shared" ref="B124:D124" si="62">B11+B35+B47+B71+B98</f>
        <v>492871.3</v>
      </c>
      <c r="C124" s="15">
        <f>C11+C35+C47+C71+C98</f>
        <v>140970.19999999998</v>
      </c>
      <c r="D124" s="15">
        <f t="shared" si="62"/>
        <v>139296.19999999998</v>
      </c>
      <c r="E124" s="15">
        <f>E11+E35+E47+E71+E98</f>
        <v>99008.5</v>
      </c>
      <c r="F124" s="22">
        <f>E124/B124*100</f>
        <v>20.088104135907283</v>
      </c>
      <c r="G124" s="22">
        <f>E124/C124*100</f>
        <v>70.233638031300245</v>
      </c>
      <c r="H124" s="15">
        <f>H11+H35+H47+H71+H98</f>
        <v>47615.5</v>
      </c>
      <c r="I124" s="15">
        <f t="shared" ref="I124:AE124" si="63">I11+I35+I47+I71+I98</f>
        <v>23957.800000000003</v>
      </c>
      <c r="J124" s="15">
        <f t="shared" si="63"/>
        <v>48044.7</v>
      </c>
      <c r="K124" s="15">
        <f t="shared" si="63"/>
        <v>35667.1</v>
      </c>
      <c r="L124" s="15">
        <f t="shared" si="63"/>
        <v>45310</v>
      </c>
      <c r="M124" s="15">
        <f t="shared" si="63"/>
        <v>39383.599999999999</v>
      </c>
      <c r="N124" s="15">
        <f t="shared" si="63"/>
        <v>52499.599999999991</v>
      </c>
      <c r="O124" s="15">
        <f t="shared" si="63"/>
        <v>0</v>
      </c>
      <c r="P124" s="15">
        <f t="shared" si="63"/>
        <v>46931.200000000004</v>
      </c>
      <c r="Q124" s="15">
        <f t="shared" si="63"/>
        <v>0</v>
      </c>
      <c r="R124" s="15">
        <f t="shared" si="63"/>
        <v>32951</v>
      </c>
      <c r="S124" s="15">
        <f t="shared" si="63"/>
        <v>0</v>
      </c>
      <c r="T124" s="15">
        <f t="shared" si="63"/>
        <v>38014.5</v>
      </c>
      <c r="U124" s="15">
        <f t="shared" si="63"/>
        <v>0</v>
      </c>
      <c r="V124" s="15">
        <f t="shared" si="63"/>
        <v>23021.5</v>
      </c>
      <c r="W124" s="15">
        <f t="shared" si="63"/>
        <v>0</v>
      </c>
      <c r="X124" s="15">
        <f t="shared" si="63"/>
        <v>27619.200000000004</v>
      </c>
      <c r="Y124" s="15">
        <f t="shared" si="63"/>
        <v>0</v>
      </c>
      <c r="Z124" s="15">
        <f t="shared" si="63"/>
        <v>32436.6</v>
      </c>
      <c r="AA124" s="15">
        <f t="shared" si="63"/>
        <v>0</v>
      </c>
      <c r="AB124" s="15">
        <f t="shared" si="63"/>
        <v>28780.1</v>
      </c>
      <c r="AC124" s="15">
        <f t="shared" si="63"/>
        <v>0</v>
      </c>
      <c r="AD124" s="15">
        <f t="shared" si="63"/>
        <v>69647.399999999994</v>
      </c>
      <c r="AE124" s="15">
        <f t="shared" si="63"/>
        <v>0</v>
      </c>
      <c r="AF124" s="28"/>
      <c r="AG124" s="42"/>
      <c r="AH124" s="42"/>
    </row>
    <row r="125" spans="1:34" s="12" customFormat="1" ht="18.75" x14ac:dyDescent="0.3">
      <c r="A125" s="3" t="s">
        <v>15</v>
      </c>
      <c r="B125" s="15"/>
      <c r="C125" s="15"/>
      <c r="D125" s="15"/>
      <c r="E125" s="15"/>
      <c r="F125" s="20"/>
      <c r="G125" s="20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28"/>
      <c r="AG125" s="42"/>
      <c r="AH125" s="42"/>
    </row>
    <row r="126" spans="1:34" s="12" customFormat="1" ht="18.75" x14ac:dyDescent="0.3">
      <c r="A126" s="3" t="s">
        <v>16</v>
      </c>
      <c r="B126" s="15">
        <f t="shared" ref="B126:E126" si="64">B13+B37+B49+B74+B100</f>
        <v>3500</v>
      </c>
      <c r="C126" s="15">
        <f t="shared" si="64"/>
        <v>1357</v>
      </c>
      <c r="D126" s="15">
        <f t="shared" si="64"/>
        <v>1356.2</v>
      </c>
      <c r="E126" s="15">
        <f t="shared" si="64"/>
        <v>514.6</v>
      </c>
      <c r="F126" s="22">
        <f>E126/B126*100</f>
        <v>14.702857142857143</v>
      </c>
      <c r="G126" s="22">
        <f>E126/C126*100</f>
        <v>37.921886514369938</v>
      </c>
      <c r="H126" s="15">
        <f>H13+H37+H49+H74+H100</f>
        <v>0</v>
      </c>
      <c r="I126" s="15">
        <f t="shared" ref="I126:AE126" si="65">I13+I37+I49+I74+I100</f>
        <v>0</v>
      </c>
      <c r="J126" s="15">
        <f t="shared" si="65"/>
        <v>610</v>
      </c>
      <c r="K126" s="15">
        <f t="shared" si="65"/>
        <v>0</v>
      </c>
      <c r="L126" s="15">
        <f t="shared" si="65"/>
        <v>747</v>
      </c>
      <c r="M126" s="15">
        <f t="shared" si="65"/>
        <v>514.6</v>
      </c>
      <c r="N126" s="15">
        <f t="shared" si="65"/>
        <v>0</v>
      </c>
      <c r="O126" s="15">
        <f t="shared" si="65"/>
        <v>0</v>
      </c>
      <c r="P126" s="15">
        <f t="shared" si="65"/>
        <v>0</v>
      </c>
      <c r="Q126" s="15">
        <f t="shared" si="65"/>
        <v>0</v>
      </c>
      <c r="R126" s="15">
        <f t="shared" si="65"/>
        <v>0</v>
      </c>
      <c r="S126" s="15">
        <f t="shared" si="65"/>
        <v>0</v>
      </c>
      <c r="T126" s="15">
        <f t="shared" si="65"/>
        <v>0</v>
      </c>
      <c r="U126" s="15">
        <f t="shared" si="65"/>
        <v>0</v>
      </c>
      <c r="V126" s="15">
        <f t="shared" si="65"/>
        <v>800</v>
      </c>
      <c r="W126" s="15">
        <f t="shared" si="65"/>
        <v>0</v>
      </c>
      <c r="X126" s="15">
        <f t="shared" si="65"/>
        <v>0</v>
      </c>
      <c r="Y126" s="15">
        <f t="shared" si="65"/>
        <v>0</v>
      </c>
      <c r="Z126" s="15">
        <f t="shared" si="65"/>
        <v>0</v>
      </c>
      <c r="AA126" s="15">
        <f t="shared" si="65"/>
        <v>0</v>
      </c>
      <c r="AB126" s="15">
        <f t="shared" si="65"/>
        <v>1343</v>
      </c>
      <c r="AC126" s="15">
        <f t="shared" si="65"/>
        <v>0</v>
      </c>
      <c r="AD126" s="15">
        <f t="shared" si="65"/>
        <v>0</v>
      </c>
      <c r="AE126" s="15">
        <f t="shared" si="65"/>
        <v>0</v>
      </c>
      <c r="AF126" s="28"/>
      <c r="AG126" s="42"/>
      <c r="AH126" s="42"/>
    </row>
    <row r="127" spans="1:34" s="12" customFormat="1" ht="73.150000000000006" customHeight="1" x14ac:dyDescent="0.3">
      <c r="A127" s="4" t="s">
        <v>20</v>
      </c>
      <c r="B127" s="18">
        <f>H127+J127+L127+N127+P127+R127+T127+V127+X127+Z127+AB127+AD127</f>
        <v>0</v>
      </c>
      <c r="C127" s="2">
        <f>C129</f>
        <v>0</v>
      </c>
      <c r="D127" s="2">
        <f>D129</f>
        <v>0</v>
      </c>
      <c r="E127" s="2">
        <f>E129</f>
        <v>0</v>
      </c>
      <c r="F127" s="32"/>
      <c r="G127" s="32"/>
      <c r="H127" s="2">
        <f>H129</f>
        <v>0</v>
      </c>
      <c r="I127" s="2">
        <f>I129</f>
        <v>0</v>
      </c>
      <c r="J127" s="2">
        <f t="shared" ref="J127:AD127" si="66">J129</f>
        <v>0</v>
      </c>
      <c r="K127" s="2">
        <f>K129</f>
        <v>0</v>
      </c>
      <c r="L127" s="2">
        <f t="shared" si="66"/>
        <v>0</v>
      </c>
      <c r="M127" s="2">
        <f>M129</f>
        <v>0</v>
      </c>
      <c r="N127" s="2">
        <f t="shared" si="66"/>
        <v>0</v>
      </c>
      <c r="O127" s="2">
        <f>O129</f>
        <v>0</v>
      </c>
      <c r="P127" s="2">
        <f t="shared" si="66"/>
        <v>0</v>
      </c>
      <c r="Q127" s="2">
        <f>Q129</f>
        <v>0</v>
      </c>
      <c r="R127" s="2">
        <f t="shared" si="66"/>
        <v>0</v>
      </c>
      <c r="S127" s="2">
        <f>S129</f>
        <v>0</v>
      </c>
      <c r="T127" s="2">
        <f t="shared" si="66"/>
        <v>0</v>
      </c>
      <c r="U127" s="2">
        <f>U129</f>
        <v>0</v>
      </c>
      <c r="V127" s="2">
        <f t="shared" si="66"/>
        <v>0</v>
      </c>
      <c r="W127" s="2">
        <f>W129</f>
        <v>0</v>
      </c>
      <c r="X127" s="2">
        <f t="shared" si="66"/>
        <v>0</v>
      </c>
      <c r="Y127" s="2">
        <f>Y129</f>
        <v>0</v>
      </c>
      <c r="Z127" s="2">
        <f t="shared" si="66"/>
        <v>0</v>
      </c>
      <c r="AA127" s="2">
        <f>AA129</f>
        <v>0</v>
      </c>
      <c r="AB127" s="2">
        <f t="shared" si="66"/>
        <v>0</v>
      </c>
      <c r="AC127" s="2">
        <f>AC129</f>
        <v>0</v>
      </c>
      <c r="AD127" s="2">
        <f t="shared" si="66"/>
        <v>0</v>
      </c>
      <c r="AE127" s="2">
        <f>AE129</f>
        <v>0</v>
      </c>
      <c r="AF127" s="37"/>
      <c r="AG127" s="42"/>
      <c r="AH127" s="42"/>
    </row>
    <row r="128" spans="1:34" s="12" customFormat="1" ht="149.25" customHeight="1" x14ac:dyDescent="0.3">
      <c r="A128" s="4" t="s">
        <v>45</v>
      </c>
      <c r="B128" s="20"/>
      <c r="C128" s="20"/>
      <c r="D128" s="20"/>
      <c r="E128" s="20"/>
      <c r="F128" s="20"/>
      <c r="G128" s="20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37"/>
      <c r="AG128" s="42"/>
      <c r="AH128" s="42"/>
    </row>
    <row r="129" spans="1:34" s="12" customFormat="1" ht="18.75" x14ac:dyDescent="0.3">
      <c r="A129" s="4" t="s">
        <v>17</v>
      </c>
      <c r="B129" s="18"/>
      <c r="C129" s="2"/>
      <c r="D129" s="2"/>
      <c r="E129" s="2"/>
      <c r="F129" s="32"/>
      <c r="G129" s="3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37"/>
      <c r="AG129" s="42"/>
      <c r="AH129" s="42"/>
    </row>
    <row r="130" spans="1:34" s="12" customFormat="1" ht="18.75" x14ac:dyDescent="0.3">
      <c r="A130" s="3" t="s">
        <v>13</v>
      </c>
      <c r="B130" s="15"/>
      <c r="C130" s="15"/>
      <c r="D130" s="15"/>
      <c r="E130" s="15"/>
      <c r="F130" s="22"/>
      <c r="G130" s="22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37"/>
      <c r="AG130" s="42"/>
      <c r="AH130" s="42"/>
    </row>
    <row r="131" spans="1:34" s="12" customFormat="1" ht="18.75" x14ac:dyDescent="0.3">
      <c r="A131" s="3" t="s">
        <v>14</v>
      </c>
      <c r="B131" s="21"/>
      <c r="C131" s="15"/>
      <c r="D131" s="15"/>
      <c r="E131" s="15"/>
      <c r="F131" s="22"/>
      <c r="G131" s="22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37"/>
      <c r="AG131" s="42"/>
      <c r="AH131" s="42"/>
    </row>
    <row r="132" spans="1:34" s="12" customFormat="1" ht="18.75" x14ac:dyDescent="0.3">
      <c r="A132" s="3" t="s">
        <v>15</v>
      </c>
      <c r="B132" s="20"/>
      <c r="C132" s="15"/>
      <c r="D132" s="20"/>
      <c r="E132" s="20"/>
      <c r="F132" s="20"/>
      <c r="G132" s="20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37"/>
      <c r="AG132" s="42"/>
      <c r="AH132" s="42"/>
    </row>
    <row r="133" spans="1:34" s="12" customFormat="1" ht="18.75" x14ac:dyDescent="0.3">
      <c r="A133" s="3" t="s">
        <v>16</v>
      </c>
      <c r="B133" s="20"/>
      <c r="C133" s="2"/>
      <c r="D133" s="20"/>
      <c r="E133" s="20"/>
      <c r="F133" s="20"/>
      <c r="G133" s="20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37"/>
      <c r="AG133" s="42"/>
      <c r="AH133" s="42"/>
    </row>
    <row r="134" spans="1:34" s="12" customFormat="1" ht="37.5" x14ac:dyDescent="0.3">
      <c r="A134" s="3" t="s">
        <v>46</v>
      </c>
      <c r="B134" s="23"/>
      <c r="C134" s="23"/>
      <c r="D134" s="23"/>
      <c r="E134" s="23"/>
      <c r="F134" s="23"/>
      <c r="G134" s="2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37"/>
      <c r="AG134" s="42"/>
      <c r="AH134" s="42"/>
    </row>
    <row r="135" spans="1:34" s="12" customFormat="1" ht="18.75" x14ac:dyDescent="0.3">
      <c r="A135" s="4" t="s">
        <v>17</v>
      </c>
      <c r="B135" s="18">
        <f>H135+J135+L135+N135+P135+R135+T135+V135+X135+Z135+AB135+AD135</f>
        <v>0</v>
      </c>
      <c r="C135" s="33">
        <f>C136+C137+C138+C139</f>
        <v>0</v>
      </c>
      <c r="D135" s="33">
        <f>D136+D137+D138+D139</f>
        <v>0</v>
      </c>
      <c r="E135" s="33">
        <f>E136+E137+E138+E139</f>
        <v>0</v>
      </c>
      <c r="F135" s="32"/>
      <c r="G135" s="32"/>
      <c r="H135" s="2">
        <f t="shared" ref="H135:AE135" si="67">H136+H137+H138+H139</f>
        <v>0</v>
      </c>
      <c r="I135" s="2">
        <f t="shared" si="67"/>
        <v>0</v>
      </c>
      <c r="J135" s="2">
        <f t="shared" si="67"/>
        <v>0</v>
      </c>
      <c r="K135" s="2">
        <f t="shared" si="67"/>
        <v>0</v>
      </c>
      <c r="L135" s="2">
        <f t="shared" si="67"/>
        <v>0</v>
      </c>
      <c r="M135" s="2">
        <f t="shared" si="67"/>
        <v>0</v>
      </c>
      <c r="N135" s="2">
        <f t="shared" si="67"/>
        <v>0</v>
      </c>
      <c r="O135" s="2">
        <f t="shared" si="67"/>
        <v>0</v>
      </c>
      <c r="P135" s="2">
        <f t="shared" si="67"/>
        <v>0</v>
      </c>
      <c r="Q135" s="2">
        <f t="shared" si="67"/>
        <v>0</v>
      </c>
      <c r="R135" s="2">
        <f t="shared" si="67"/>
        <v>0</v>
      </c>
      <c r="S135" s="2">
        <f t="shared" si="67"/>
        <v>0</v>
      </c>
      <c r="T135" s="2">
        <f t="shared" si="67"/>
        <v>0</v>
      </c>
      <c r="U135" s="2">
        <f t="shared" si="67"/>
        <v>0</v>
      </c>
      <c r="V135" s="2">
        <f t="shared" si="67"/>
        <v>0</v>
      </c>
      <c r="W135" s="2">
        <f t="shared" si="67"/>
        <v>0</v>
      </c>
      <c r="X135" s="2">
        <f t="shared" si="67"/>
        <v>0</v>
      </c>
      <c r="Y135" s="2">
        <f t="shared" si="67"/>
        <v>0</v>
      </c>
      <c r="Z135" s="2">
        <f t="shared" si="67"/>
        <v>0</v>
      </c>
      <c r="AA135" s="2">
        <f t="shared" si="67"/>
        <v>0</v>
      </c>
      <c r="AB135" s="2">
        <f t="shared" si="67"/>
        <v>0</v>
      </c>
      <c r="AC135" s="2">
        <f t="shared" si="67"/>
        <v>0</v>
      </c>
      <c r="AD135" s="2">
        <f t="shared" si="67"/>
        <v>0</v>
      </c>
      <c r="AE135" s="2">
        <f t="shared" si="67"/>
        <v>0</v>
      </c>
      <c r="AF135" s="37"/>
      <c r="AG135" s="42"/>
      <c r="AH135" s="42"/>
    </row>
    <row r="136" spans="1:34" s="12" customFormat="1" ht="20.25" customHeight="1" x14ac:dyDescent="0.3">
      <c r="A136" s="3" t="s">
        <v>13</v>
      </c>
      <c r="B136" s="21">
        <f>H136+J136+L136+N136+P136+R136+T136+V136+X136+Z136+AB136+AD136</f>
        <v>0</v>
      </c>
      <c r="C136" s="21"/>
      <c r="D136" s="20"/>
      <c r="E136" s="19">
        <f>Q136+S136+U136</f>
        <v>0</v>
      </c>
      <c r="F136" s="22"/>
      <c r="G136" s="2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37"/>
      <c r="AG136" s="42"/>
      <c r="AH136" s="42"/>
    </row>
    <row r="137" spans="1:34" s="12" customFormat="1" ht="18.75" x14ac:dyDescent="0.3">
      <c r="A137" s="3" t="s">
        <v>14</v>
      </c>
      <c r="B137" s="21">
        <f>H137+J137+L137+N137+P137+R137+T137+V137+X137+Z137+AB137+AD137</f>
        <v>0</v>
      </c>
      <c r="C137" s="21">
        <f>H137+J137+L137</f>
        <v>0</v>
      </c>
      <c r="D137" s="21"/>
      <c r="E137" s="21">
        <f>I137+K137+M137+O137+Q137+S137+U137+W137+Y137+AA137+AC137+AE137</f>
        <v>0</v>
      </c>
      <c r="F137" s="22"/>
      <c r="G137" s="2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37"/>
      <c r="AG137" s="42"/>
      <c r="AH137" s="42"/>
    </row>
    <row r="138" spans="1:34" s="12" customFormat="1" ht="18.75" x14ac:dyDescent="0.3">
      <c r="A138" s="3" t="s">
        <v>15</v>
      </c>
      <c r="B138" s="20"/>
      <c r="C138" s="20"/>
      <c r="D138" s="20"/>
      <c r="E138" s="20"/>
      <c r="F138" s="20"/>
      <c r="G138" s="20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37"/>
      <c r="AG138" s="42"/>
      <c r="AH138" s="42"/>
    </row>
    <row r="139" spans="1:34" s="12" customFormat="1" ht="18.75" x14ac:dyDescent="0.3">
      <c r="A139" s="3" t="s">
        <v>16</v>
      </c>
      <c r="B139" s="20"/>
      <c r="C139" s="20"/>
      <c r="D139" s="20"/>
      <c r="E139" s="20"/>
      <c r="F139" s="20"/>
      <c r="G139" s="20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37"/>
      <c r="AG139" s="42"/>
      <c r="AH139" s="42"/>
    </row>
    <row r="140" spans="1:34" s="12" customFormat="1" ht="37.5" x14ac:dyDescent="0.3">
      <c r="A140" s="4" t="s">
        <v>51</v>
      </c>
      <c r="B140" s="18">
        <f>H140+J140+L140+N140+P140+R140+T140+V140+X140+Z140+AB140+AD140</f>
        <v>38111.999999999993</v>
      </c>
      <c r="C140" s="2">
        <f t="shared" ref="C140:E140" si="68">C142+C160+C178+C190</f>
        <v>9552.1</v>
      </c>
      <c r="D140" s="2">
        <f t="shared" si="68"/>
        <v>8885.1</v>
      </c>
      <c r="E140" s="2">
        <f t="shared" si="68"/>
        <v>7641.6</v>
      </c>
      <c r="F140" s="32">
        <f>E140/B140*100</f>
        <v>20.050377833753153</v>
      </c>
      <c r="G140" s="32">
        <f>E140/C140*100</f>
        <v>79.999162487829906</v>
      </c>
      <c r="H140" s="2">
        <f>H142+H160+H178+H190</f>
        <v>2851.7</v>
      </c>
      <c r="I140" s="2">
        <f t="shared" ref="I140:AE140" si="69">I142+I160+I178</f>
        <v>2248.4</v>
      </c>
      <c r="J140" s="2">
        <f t="shared" ref="J140:AD140" si="70">J142+J160+J178+J190</f>
        <v>3016.5</v>
      </c>
      <c r="K140" s="2">
        <f t="shared" si="70"/>
        <v>2733.2000000000003</v>
      </c>
      <c r="L140" s="2">
        <f t="shared" si="70"/>
        <v>3683.8999999999996</v>
      </c>
      <c r="M140" s="2">
        <f t="shared" si="70"/>
        <v>2660</v>
      </c>
      <c r="N140" s="2">
        <f t="shared" si="70"/>
        <v>3853</v>
      </c>
      <c r="O140" s="2">
        <f t="shared" si="70"/>
        <v>0</v>
      </c>
      <c r="P140" s="2">
        <f t="shared" si="70"/>
        <v>4473.6000000000004</v>
      </c>
      <c r="Q140" s="2">
        <f t="shared" si="70"/>
        <v>0</v>
      </c>
      <c r="R140" s="2">
        <f t="shared" si="70"/>
        <v>3655</v>
      </c>
      <c r="S140" s="2">
        <f t="shared" si="70"/>
        <v>0</v>
      </c>
      <c r="T140" s="2">
        <f t="shared" si="70"/>
        <v>3891.3999999999996</v>
      </c>
      <c r="U140" s="2">
        <f t="shared" si="70"/>
        <v>0</v>
      </c>
      <c r="V140" s="2">
        <f t="shared" si="70"/>
        <v>2282.5</v>
      </c>
      <c r="W140" s="2">
        <f t="shared" si="70"/>
        <v>0</v>
      </c>
      <c r="X140" s="2">
        <f t="shared" si="70"/>
        <v>1988.1000000000001</v>
      </c>
      <c r="Y140" s="2">
        <f t="shared" si="70"/>
        <v>0</v>
      </c>
      <c r="Z140" s="2">
        <f t="shared" si="70"/>
        <v>3458.6</v>
      </c>
      <c r="AA140" s="2">
        <f t="shared" si="70"/>
        <v>0</v>
      </c>
      <c r="AB140" s="2">
        <f t="shared" si="70"/>
        <v>2635.5</v>
      </c>
      <c r="AC140" s="2">
        <f t="shared" si="70"/>
        <v>0</v>
      </c>
      <c r="AD140" s="2">
        <f t="shared" si="70"/>
        <v>2322.1999999999998</v>
      </c>
      <c r="AE140" s="2">
        <f t="shared" si="69"/>
        <v>0</v>
      </c>
      <c r="AF140" s="37"/>
      <c r="AG140" s="42"/>
      <c r="AH140" s="42"/>
    </row>
    <row r="141" spans="1:34" s="12" customFormat="1" ht="99.75" customHeight="1" x14ac:dyDescent="0.3">
      <c r="A141" s="4" t="s">
        <v>62</v>
      </c>
      <c r="B141" s="20"/>
      <c r="C141" s="19"/>
      <c r="D141" s="20"/>
      <c r="E141" s="20"/>
      <c r="F141" s="20"/>
      <c r="G141" s="2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37"/>
      <c r="AG141" s="42"/>
      <c r="AH141" s="42"/>
    </row>
    <row r="142" spans="1:34" s="12" customFormat="1" ht="18.75" x14ac:dyDescent="0.3">
      <c r="A142" s="4" t="s">
        <v>17</v>
      </c>
      <c r="B142" s="18">
        <f>H142+J142+L142+N142+P142+R142+T142+V142+X142+Z142+AB142+AD142</f>
        <v>2262.9</v>
      </c>
      <c r="C142" s="2">
        <f>C143+C144+C145+C146</f>
        <v>1286.2</v>
      </c>
      <c r="D142" s="2">
        <f>D143+D144+D145+D146</f>
        <v>621.20000000000005</v>
      </c>
      <c r="E142" s="2">
        <f>E143+E144+E145+E146</f>
        <v>538</v>
      </c>
      <c r="F142" s="32">
        <f>E142/B142*100</f>
        <v>23.774802244906976</v>
      </c>
      <c r="G142" s="32">
        <f>E142/C142*100</f>
        <v>41.828642512828488</v>
      </c>
      <c r="H142" s="2">
        <f>H143+H144+H145+H146</f>
        <v>0</v>
      </c>
      <c r="I142" s="2">
        <f t="shared" ref="I142:AE142" si="71">I143+I144+I145+I146</f>
        <v>0</v>
      </c>
      <c r="J142" s="2">
        <f t="shared" si="71"/>
        <v>181.9</v>
      </c>
      <c r="K142" s="2">
        <f t="shared" si="71"/>
        <v>58.6</v>
      </c>
      <c r="L142" s="2">
        <f t="shared" si="71"/>
        <v>1104.3</v>
      </c>
      <c r="M142" s="2">
        <f t="shared" si="71"/>
        <v>479.4</v>
      </c>
      <c r="N142" s="2">
        <f t="shared" si="71"/>
        <v>289.8</v>
      </c>
      <c r="O142" s="2">
        <f t="shared" si="71"/>
        <v>0</v>
      </c>
      <c r="P142" s="2">
        <f t="shared" si="71"/>
        <v>166.5</v>
      </c>
      <c r="Q142" s="2">
        <f t="shared" si="71"/>
        <v>0</v>
      </c>
      <c r="R142" s="2">
        <f t="shared" si="71"/>
        <v>0</v>
      </c>
      <c r="S142" s="2">
        <f t="shared" si="71"/>
        <v>0</v>
      </c>
      <c r="T142" s="2">
        <f t="shared" si="71"/>
        <v>227.7</v>
      </c>
      <c r="U142" s="2">
        <f t="shared" si="71"/>
        <v>0</v>
      </c>
      <c r="V142" s="2">
        <f t="shared" si="71"/>
        <v>0</v>
      </c>
      <c r="W142" s="2">
        <f t="shared" si="71"/>
        <v>0</v>
      </c>
      <c r="X142" s="2">
        <f t="shared" si="71"/>
        <v>74.7</v>
      </c>
      <c r="Y142" s="2">
        <f t="shared" si="71"/>
        <v>0</v>
      </c>
      <c r="Z142" s="2">
        <f t="shared" si="71"/>
        <v>178</v>
      </c>
      <c r="AA142" s="2">
        <f t="shared" si="71"/>
        <v>0</v>
      </c>
      <c r="AB142" s="2">
        <f t="shared" si="71"/>
        <v>40</v>
      </c>
      <c r="AC142" s="2">
        <f t="shared" si="71"/>
        <v>0</v>
      </c>
      <c r="AD142" s="2">
        <f t="shared" si="71"/>
        <v>0</v>
      </c>
      <c r="AE142" s="2">
        <f t="shared" si="71"/>
        <v>0</v>
      </c>
      <c r="AF142" s="37"/>
      <c r="AG142" s="42"/>
      <c r="AH142" s="42"/>
    </row>
    <row r="143" spans="1:34" s="12" customFormat="1" ht="18.75" x14ac:dyDescent="0.3">
      <c r="A143" s="3" t="s">
        <v>13</v>
      </c>
      <c r="B143" s="20"/>
      <c r="C143" s="2"/>
      <c r="D143" s="2"/>
      <c r="E143" s="2"/>
      <c r="F143" s="20"/>
      <c r="G143" s="2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37"/>
      <c r="AG143" s="42"/>
      <c r="AH143" s="42"/>
    </row>
    <row r="144" spans="1:34" s="12" customFormat="1" ht="18.75" x14ac:dyDescent="0.3">
      <c r="A144" s="3" t="s">
        <v>14</v>
      </c>
      <c r="B144" s="21">
        <f>H144+J144+L144+N144+P144+R144+T144+V144+X144+Z144+AB144+AD144</f>
        <v>2262.9</v>
      </c>
      <c r="C144" s="15">
        <f>C150+C156</f>
        <v>1286.2</v>
      </c>
      <c r="D144" s="15">
        <f>D150+D156</f>
        <v>621.20000000000005</v>
      </c>
      <c r="E144" s="15">
        <f>E150+E156</f>
        <v>538</v>
      </c>
      <c r="F144" s="22">
        <f>E144/B144*100</f>
        <v>23.774802244906976</v>
      </c>
      <c r="G144" s="22">
        <f>E144/C144*100</f>
        <v>41.828642512828488</v>
      </c>
      <c r="H144" s="15">
        <f>H150+H156</f>
        <v>0</v>
      </c>
      <c r="I144" s="15">
        <f t="shared" ref="I144:AE144" si="72">I150+I156</f>
        <v>0</v>
      </c>
      <c r="J144" s="15">
        <f t="shared" si="72"/>
        <v>181.9</v>
      </c>
      <c r="K144" s="15">
        <f t="shared" si="72"/>
        <v>58.6</v>
      </c>
      <c r="L144" s="15">
        <f t="shared" si="72"/>
        <v>1104.3</v>
      </c>
      <c r="M144" s="15">
        <f t="shared" si="72"/>
        <v>479.4</v>
      </c>
      <c r="N144" s="15">
        <f t="shared" si="72"/>
        <v>289.8</v>
      </c>
      <c r="O144" s="15">
        <f t="shared" si="72"/>
        <v>0</v>
      </c>
      <c r="P144" s="15">
        <f t="shared" si="72"/>
        <v>166.5</v>
      </c>
      <c r="Q144" s="15">
        <f t="shared" si="72"/>
        <v>0</v>
      </c>
      <c r="R144" s="15">
        <f t="shared" si="72"/>
        <v>0</v>
      </c>
      <c r="S144" s="15">
        <f t="shared" si="72"/>
        <v>0</v>
      </c>
      <c r="T144" s="15">
        <f t="shared" si="72"/>
        <v>227.7</v>
      </c>
      <c r="U144" s="15">
        <f t="shared" si="72"/>
        <v>0</v>
      </c>
      <c r="V144" s="15">
        <f t="shared" si="72"/>
        <v>0</v>
      </c>
      <c r="W144" s="15">
        <f t="shared" si="72"/>
        <v>0</v>
      </c>
      <c r="X144" s="15">
        <f t="shared" si="72"/>
        <v>74.7</v>
      </c>
      <c r="Y144" s="15">
        <f t="shared" si="72"/>
        <v>0</v>
      </c>
      <c r="Z144" s="15">
        <f t="shared" si="72"/>
        <v>178</v>
      </c>
      <c r="AA144" s="15">
        <f t="shared" si="72"/>
        <v>0</v>
      </c>
      <c r="AB144" s="15">
        <f t="shared" si="72"/>
        <v>40</v>
      </c>
      <c r="AC144" s="15">
        <f t="shared" si="72"/>
        <v>0</v>
      </c>
      <c r="AD144" s="15">
        <f t="shared" si="72"/>
        <v>0</v>
      </c>
      <c r="AE144" s="15">
        <f t="shared" si="72"/>
        <v>0</v>
      </c>
      <c r="AF144" s="37"/>
      <c r="AG144" s="42"/>
      <c r="AH144" s="42"/>
    </row>
    <row r="145" spans="1:34" s="12" customFormat="1" ht="18.75" x14ac:dyDescent="0.3">
      <c r="A145" s="3" t="s">
        <v>15</v>
      </c>
      <c r="B145" s="20"/>
      <c r="C145" s="2"/>
      <c r="D145" s="20"/>
      <c r="E145" s="20"/>
      <c r="F145" s="20"/>
      <c r="G145" s="20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37"/>
      <c r="AG145" s="42"/>
      <c r="AH145" s="42"/>
    </row>
    <row r="146" spans="1:34" s="12" customFormat="1" ht="18.75" x14ac:dyDescent="0.3">
      <c r="A146" s="3" t="s">
        <v>16</v>
      </c>
      <c r="B146" s="20"/>
      <c r="C146" s="2"/>
      <c r="D146" s="20"/>
      <c r="E146" s="20"/>
      <c r="F146" s="20"/>
      <c r="G146" s="2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37"/>
      <c r="AG146" s="42"/>
      <c r="AH146" s="42"/>
    </row>
    <row r="147" spans="1:34" s="12" customFormat="1" ht="93.75" customHeight="1" x14ac:dyDescent="0.3">
      <c r="A147" s="3" t="s">
        <v>82</v>
      </c>
      <c r="B147" s="23"/>
      <c r="C147" s="23"/>
      <c r="D147" s="23"/>
      <c r="E147" s="23"/>
      <c r="F147" s="23"/>
      <c r="G147" s="2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85" t="s">
        <v>89</v>
      </c>
      <c r="AG147" s="42"/>
      <c r="AH147" s="42"/>
    </row>
    <row r="148" spans="1:34" s="12" customFormat="1" ht="22.5" customHeight="1" x14ac:dyDescent="0.3">
      <c r="A148" s="4" t="s">
        <v>17</v>
      </c>
      <c r="B148" s="18">
        <f>H148+J148+L148+N148+P148+R148+T148+V148+X148+Z148+AB148+AD148</f>
        <v>2162.9</v>
      </c>
      <c r="C148" s="2">
        <f>C149+C150+C151+C152</f>
        <v>1186.2</v>
      </c>
      <c r="D148" s="2">
        <f>D149+D150+D151+D152</f>
        <v>521.20000000000005</v>
      </c>
      <c r="E148" s="2">
        <f>E149+E150+E151+E152</f>
        <v>463</v>
      </c>
      <c r="F148" s="32">
        <f>E148/B148*100</f>
        <v>21.406445050626473</v>
      </c>
      <c r="G148" s="32">
        <f>E148/C148*100</f>
        <v>39.032203675602759</v>
      </c>
      <c r="H148" s="2">
        <f t="shared" ref="H148:AE148" si="73">H149+H150+H151+H152</f>
        <v>0</v>
      </c>
      <c r="I148" s="2">
        <f t="shared" si="73"/>
        <v>0</v>
      </c>
      <c r="J148" s="2">
        <f t="shared" si="73"/>
        <v>81.900000000000006</v>
      </c>
      <c r="K148" s="2">
        <f t="shared" si="73"/>
        <v>23.6</v>
      </c>
      <c r="L148" s="2">
        <f t="shared" si="73"/>
        <v>1104.3</v>
      </c>
      <c r="M148" s="2">
        <f t="shared" si="73"/>
        <v>439.4</v>
      </c>
      <c r="N148" s="2">
        <f t="shared" si="73"/>
        <v>289.8</v>
      </c>
      <c r="O148" s="2">
        <f t="shared" si="73"/>
        <v>0</v>
      </c>
      <c r="P148" s="2">
        <f t="shared" si="73"/>
        <v>166.5</v>
      </c>
      <c r="Q148" s="2">
        <f t="shared" si="73"/>
        <v>0</v>
      </c>
      <c r="R148" s="2">
        <f t="shared" si="73"/>
        <v>0</v>
      </c>
      <c r="S148" s="2">
        <f t="shared" si="73"/>
        <v>0</v>
      </c>
      <c r="T148" s="2">
        <f t="shared" si="73"/>
        <v>227.7</v>
      </c>
      <c r="U148" s="2">
        <f t="shared" si="73"/>
        <v>0</v>
      </c>
      <c r="V148" s="2">
        <f t="shared" si="73"/>
        <v>0</v>
      </c>
      <c r="W148" s="2">
        <f t="shared" si="73"/>
        <v>0</v>
      </c>
      <c r="X148" s="2">
        <f t="shared" si="73"/>
        <v>74.7</v>
      </c>
      <c r="Y148" s="2">
        <f t="shared" si="73"/>
        <v>0</v>
      </c>
      <c r="Z148" s="2">
        <f t="shared" si="73"/>
        <v>178</v>
      </c>
      <c r="AA148" s="2">
        <f t="shared" si="73"/>
        <v>0</v>
      </c>
      <c r="AB148" s="2">
        <f t="shared" si="73"/>
        <v>40</v>
      </c>
      <c r="AC148" s="2">
        <f t="shared" si="73"/>
        <v>0</v>
      </c>
      <c r="AD148" s="2">
        <f t="shared" si="73"/>
        <v>0</v>
      </c>
      <c r="AE148" s="2">
        <f t="shared" si="73"/>
        <v>0</v>
      </c>
      <c r="AF148" s="86"/>
      <c r="AG148" s="42"/>
      <c r="AH148" s="42"/>
    </row>
    <row r="149" spans="1:34" s="12" customFormat="1" ht="22.5" customHeight="1" x14ac:dyDescent="0.3">
      <c r="A149" s="3" t="s">
        <v>13</v>
      </c>
      <c r="B149" s="20"/>
      <c r="C149" s="2"/>
      <c r="D149" s="20"/>
      <c r="E149" s="20"/>
      <c r="F149" s="20"/>
      <c r="G149" s="20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86"/>
      <c r="AG149" s="42"/>
      <c r="AH149" s="42"/>
    </row>
    <row r="150" spans="1:34" s="12" customFormat="1" ht="22.5" customHeight="1" x14ac:dyDescent="0.3">
      <c r="A150" s="3" t="s">
        <v>14</v>
      </c>
      <c r="B150" s="21">
        <f>H150+J150+L150+N150+P150+R150+T150+V150+X150+Z150+AB150+AD150</f>
        <v>2162.9</v>
      </c>
      <c r="C150" s="21">
        <f>H150+J150+L150</f>
        <v>1186.2</v>
      </c>
      <c r="D150" s="19">
        <v>521.20000000000005</v>
      </c>
      <c r="E150" s="21">
        <f>I150+K150+M150+O150+Q150+S150+U150+W150+Y150+AA150+AC150+AE150</f>
        <v>463</v>
      </c>
      <c r="F150" s="22">
        <f>E150/B150*100</f>
        <v>21.406445050626473</v>
      </c>
      <c r="G150" s="22">
        <f>E150/C150*100</f>
        <v>39.032203675602759</v>
      </c>
      <c r="H150" s="2"/>
      <c r="I150" s="2"/>
      <c r="J150" s="2">
        <v>81.900000000000006</v>
      </c>
      <c r="K150" s="2">
        <v>23.6</v>
      </c>
      <c r="L150" s="2">
        <f>439.3+665</f>
        <v>1104.3</v>
      </c>
      <c r="M150" s="2">
        <v>439.4</v>
      </c>
      <c r="N150" s="2">
        <v>289.8</v>
      </c>
      <c r="O150" s="2"/>
      <c r="P150" s="2">
        <v>166.5</v>
      </c>
      <c r="Q150" s="2"/>
      <c r="R150" s="2"/>
      <c r="S150" s="2"/>
      <c r="T150" s="2">
        <v>227.7</v>
      </c>
      <c r="U150" s="2"/>
      <c r="V150" s="2"/>
      <c r="W150" s="2"/>
      <c r="X150" s="2">
        <f>59.7+15</f>
        <v>74.7</v>
      </c>
      <c r="Y150" s="2"/>
      <c r="Z150" s="2">
        <v>178</v>
      </c>
      <c r="AA150" s="2"/>
      <c r="AB150" s="2">
        <v>40</v>
      </c>
      <c r="AC150" s="2"/>
      <c r="AD150" s="2"/>
      <c r="AE150" s="2"/>
      <c r="AF150" s="86"/>
      <c r="AG150" s="42"/>
      <c r="AH150" s="42"/>
    </row>
    <row r="151" spans="1:34" s="12" customFormat="1" ht="22.5" customHeight="1" x14ac:dyDescent="0.3">
      <c r="A151" s="3" t="s">
        <v>15</v>
      </c>
      <c r="B151" s="20"/>
      <c r="C151" s="2"/>
      <c r="D151" s="20"/>
      <c r="E151" s="20"/>
      <c r="F151" s="20"/>
      <c r="G151" s="20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86"/>
      <c r="AG151" s="42"/>
      <c r="AH151" s="42"/>
    </row>
    <row r="152" spans="1:34" s="12" customFormat="1" ht="22.5" customHeight="1" x14ac:dyDescent="0.3">
      <c r="A152" s="3" t="s">
        <v>16</v>
      </c>
      <c r="B152" s="20"/>
      <c r="C152" s="2"/>
      <c r="D152" s="20"/>
      <c r="E152" s="20"/>
      <c r="F152" s="20"/>
      <c r="G152" s="20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87"/>
      <c r="AG152" s="42"/>
      <c r="AH152" s="42"/>
    </row>
    <row r="153" spans="1:34" s="12" customFormat="1" ht="71.45" customHeight="1" x14ac:dyDescent="0.3">
      <c r="A153" s="3" t="s">
        <v>21</v>
      </c>
      <c r="B153" s="23"/>
      <c r="C153" s="23"/>
      <c r="D153" s="23"/>
      <c r="E153" s="23"/>
      <c r="F153" s="23"/>
      <c r="G153" s="2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85" t="s">
        <v>90</v>
      </c>
      <c r="AG153" s="42"/>
      <c r="AH153" s="42"/>
    </row>
    <row r="154" spans="1:34" s="12" customFormat="1" ht="18.75" x14ac:dyDescent="0.3">
      <c r="A154" s="4" t="s">
        <v>17</v>
      </c>
      <c r="B154" s="18">
        <f>H154+J154+L154+N154+P154+R154+T154+V154+X154+Z154+AB154+AD154</f>
        <v>100</v>
      </c>
      <c r="C154" s="2">
        <f>C155+C156+C157+C158</f>
        <v>100</v>
      </c>
      <c r="D154" s="2">
        <f>D155+D156+D157+D158</f>
        <v>100</v>
      </c>
      <c r="E154" s="2">
        <f>E155+E156+E157+E158</f>
        <v>75</v>
      </c>
      <c r="F154" s="32">
        <f>E154/B154*100</f>
        <v>75</v>
      </c>
      <c r="G154" s="32">
        <f>E154/C154*100</f>
        <v>75</v>
      </c>
      <c r="H154" s="2">
        <f t="shared" ref="H154:AD154" si="74">H155+H156+H157+H158</f>
        <v>0</v>
      </c>
      <c r="I154" s="2"/>
      <c r="J154" s="2">
        <f t="shared" si="74"/>
        <v>100</v>
      </c>
      <c r="K154" s="2">
        <f t="shared" si="74"/>
        <v>35</v>
      </c>
      <c r="L154" s="2">
        <f t="shared" si="74"/>
        <v>0</v>
      </c>
      <c r="M154" s="2">
        <f t="shared" si="74"/>
        <v>40</v>
      </c>
      <c r="N154" s="2">
        <f t="shared" si="74"/>
        <v>0</v>
      </c>
      <c r="O154" s="2">
        <f t="shared" si="74"/>
        <v>0</v>
      </c>
      <c r="P154" s="2">
        <f t="shared" si="74"/>
        <v>0</v>
      </c>
      <c r="Q154" s="2">
        <f t="shared" si="74"/>
        <v>0</v>
      </c>
      <c r="R154" s="2">
        <f t="shared" si="74"/>
        <v>0</v>
      </c>
      <c r="S154" s="2">
        <f t="shared" si="74"/>
        <v>0</v>
      </c>
      <c r="T154" s="2">
        <f t="shared" si="74"/>
        <v>0</v>
      </c>
      <c r="U154" s="2">
        <f t="shared" si="74"/>
        <v>0</v>
      </c>
      <c r="V154" s="2">
        <f t="shared" si="74"/>
        <v>0</v>
      </c>
      <c r="W154" s="2">
        <f t="shared" si="74"/>
        <v>0</v>
      </c>
      <c r="X154" s="2">
        <f t="shared" si="74"/>
        <v>0</v>
      </c>
      <c r="Y154" s="2"/>
      <c r="Z154" s="2">
        <f t="shared" si="74"/>
        <v>0</v>
      </c>
      <c r="AA154" s="2"/>
      <c r="AB154" s="2">
        <f t="shared" si="74"/>
        <v>0</v>
      </c>
      <c r="AC154" s="2"/>
      <c r="AD154" s="2">
        <f t="shared" si="74"/>
        <v>0</v>
      </c>
      <c r="AE154" s="2"/>
      <c r="AF154" s="86"/>
      <c r="AG154" s="42"/>
      <c r="AH154" s="42"/>
    </row>
    <row r="155" spans="1:34" s="12" customFormat="1" ht="18.75" x14ac:dyDescent="0.3">
      <c r="A155" s="3" t="s">
        <v>13</v>
      </c>
      <c r="B155" s="20"/>
      <c r="C155" s="2"/>
      <c r="D155" s="20"/>
      <c r="E155" s="20"/>
      <c r="F155" s="20"/>
      <c r="G155" s="20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86"/>
      <c r="AG155" s="42"/>
      <c r="AH155" s="42"/>
    </row>
    <row r="156" spans="1:34" s="12" customFormat="1" ht="22.5" customHeight="1" x14ac:dyDescent="0.3">
      <c r="A156" s="3" t="s">
        <v>14</v>
      </c>
      <c r="B156" s="21">
        <f>H156+J156+L156+N156+P156+R156+T156+V156+X156+Z156+AB156+AD156</f>
        <v>100</v>
      </c>
      <c r="C156" s="21">
        <f>J156</f>
        <v>100</v>
      </c>
      <c r="D156" s="21">
        <v>100</v>
      </c>
      <c r="E156" s="21">
        <f>I156+K156+M156+O156+Q156+S156+U156+W156+Y156+AA156+AC156+AE156</f>
        <v>75</v>
      </c>
      <c r="F156" s="22">
        <f>E156/B156*100</f>
        <v>75</v>
      </c>
      <c r="G156" s="22">
        <f>E156/C156*100</f>
        <v>75</v>
      </c>
      <c r="H156" s="2"/>
      <c r="I156" s="2"/>
      <c r="J156" s="2">
        <v>100</v>
      </c>
      <c r="K156" s="2">
        <v>35</v>
      </c>
      <c r="L156" s="2"/>
      <c r="M156" s="2">
        <v>40</v>
      </c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87"/>
      <c r="AG156" s="42"/>
      <c r="AH156" s="42"/>
    </row>
    <row r="157" spans="1:34" s="12" customFormat="1" ht="18.75" x14ac:dyDescent="0.3">
      <c r="A157" s="3" t="s">
        <v>15</v>
      </c>
      <c r="B157" s="20"/>
      <c r="C157" s="2"/>
      <c r="D157" s="20"/>
      <c r="E157" s="20"/>
      <c r="F157" s="20"/>
      <c r="G157" s="20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37"/>
      <c r="AG157" s="42"/>
      <c r="AH157" s="42"/>
    </row>
    <row r="158" spans="1:34" s="12" customFormat="1" ht="18.75" x14ac:dyDescent="0.3">
      <c r="A158" s="3" t="s">
        <v>16</v>
      </c>
      <c r="B158" s="20"/>
      <c r="C158" s="20"/>
      <c r="D158" s="20"/>
      <c r="E158" s="20"/>
      <c r="F158" s="20"/>
      <c r="G158" s="20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37"/>
      <c r="AG158" s="42"/>
      <c r="AH158" s="42"/>
    </row>
    <row r="159" spans="1:34" s="12" customFormat="1" ht="78" customHeight="1" x14ac:dyDescent="0.2">
      <c r="A159" s="55" t="s">
        <v>63</v>
      </c>
      <c r="B159" s="20"/>
      <c r="C159" s="20"/>
      <c r="D159" s="20"/>
      <c r="E159" s="20"/>
      <c r="F159" s="20"/>
      <c r="G159" s="20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37"/>
      <c r="AG159" s="42"/>
      <c r="AH159" s="42"/>
    </row>
    <row r="160" spans="1:34" s="12" customFormat="1" ht="18.75" x14ac:dyDescent="0.3">
      <c r="A160" s="4" t="s">
        <v>17</v>
      </c>
      <c r="B160" s="18">
        <f>H160+J160+L160+N160+P160+R160+T160+V160+X160+Z160+AB160+AD160</f>
        <v>1855.9</v>
      </c>
      <c r="C160" s="2">
        <f>C161+C162+C163+C164</f>
        <v>277.3</v>
      </c>
      <c r="D160" s="2">
        <f>D161+D162+D163+D164</f>
        <v>277.3</v>
      </c>
      <c r="E160" s="2">
        <f>E161+E162+E163+E164</f>
        <v>211.4</v>
      </c>
      <c r="F160" s="32">
        <f>E160/B160*100</f>
        <v>11.390699929953122</v>
      </c>
      <c r="G160" s="32">
        <f>E160/C160*100</f>
        <v>76.235124413992068</v>
      </c>
      <c r="H160" s="2">
        <f>H161+H162+H163+H164</f>
        <v>0</v>
      </c>
      <c r="I160" s="2">
        <f t="shared" ref="I160:AE160" si="75">I161+I162+I163+I164</f>
        <v>0</v>
      </c>
      <c r="J160" s="2">
        <f t="shared" si="75"/>
        <v>230.2</v>
      </c>
      <c r="K160" s="2">
        <f t="shared" si="75"/>
        <v>203.8</v>
      </c>
      <c r="L160" s="2">
        <f t="shared" si="75"/>
        <v>47.1</v>
      </c>
      <c r="M160" s="2">
        <f t="shared" si="75"/>
        <v>7.6</v>
      </c>
      <c r="N160" s="2">
        <f t="shared" si="75"/>
        <v>196</v>
      </c>
      <c r="O160" s="2">
        <f t="shared" si="75"/>
        <v>0</v>
      </c>
      <c r="P160" s="2">
        <f t="shared" si="75"/>
        <v>481.1</v>
      </c>
      <c r="Q160" s="2">
        <f t="shared" si="75"/>
        <v>0</v>
      </c>
      <c r="R160" s="2">
        <f t="shared" si="75"/>
        <v>130</v>
      </c>
      <c r="S160" s="2">
        <f t="shared" si="75"/>
        <v>0</v>
      </c>
      <c r="T160" s="2">
        <f t="shared" si="75"/>
        <v>0</v>
      </c>
      <c r="U160" s="2">
        <f t="shared" si="75"/>
        <v>0</v>
      </c>
      <c r="V160" s="2">
        <f t="shared" si="75"/>
        <v>300</v>
      </c>
      <c r="W160" s="2">
        <f t="shared" si="75"/>
        <v>0</v>
      </c>
      <c r="X160" s="2">
        <f t="shared" si="75"/>
        <v>13</v>
      </c>
      <c r="Y160" s="2">
        <f t="shared" si="75"/>
        <v>0</v>
      </c>
      <c r="Z160" s="2">
        <f t="shared" si="75"/>
        <v>124.4</v>
      </c>
      <c r="AA160" s="2">
        <f t="shared" si="75"/>
        <v>0</v>
      </c>
      <c r="AB160" s="2">
        <f t="shared" si="75"/>
        <v>334.09999999999997</v>
      </c>
      <c r="AC160" s="2">
        <f t="shared" si="75"/>
        <v>0</v>
      </c>
      <c r="AD160" s="2">
        <f t="shared" si="75"/>
        <v>0</v>
      </c>
      <c r="AE160" s="2">
        <f t="shared" si="75"/>
        <v>0</v>
      </c>
      <c r="AF160" s="37"/>
      <c r="AG160" s="42"/>
      <c r="AH160" s="42"/>
    </row>
    <row r="161" spans="1:34" s="12" customFormat="1" ht="18.75" x14ac:dyDescent="0.3">
      <c r="A161" s="3" t="s">
        <v>13</v>
      </c>
      <c r="B161" s="20"/>
      <c r="C161" s="2"/>
      <c r="D161" s="2"/>
      <c r="E161" s="2"/>
      <c r="F161" s="20"/>
      <c r="G161" s="20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37"/>
      <c r="AG161" s="42"/>
      <c r="AH161" s="42"/>
    </row>
    <row r="162" spans="1:34" s="12" customFormat="1" ht="18.75" x14ac:dyDescent="0.3">
      <c r="A162" s="3" t="s">
        <v>14</v>
      </c>
      <c r="B162" s="21">
        <f>H162+J162+L162+N162+P162+R162+T162+V162+X162+Z162+AB162+AD162</f>
        <v>1855.9</v>
      </c>
      <c r="C162" s="15">
        <f>C168+C174</f>
        <v>277.3</v>
      </c>
      <c r="D162" s="15">
        <f>D168+D174</f>
        <v>277.3</v>
      </c>
      <c r="E162" s="15">
        <f>E168+E174</f>
        <v>211.4</v>
      </c>
      <c r="F162" s="22">
        <f>E162/B162*100</f>
        <v>11.390699929953122</v>
      </c>
      <c r="G162" s="22">
        <f>E162/C162*100</f>
        <v>76.235124413992068</v>
      </c>
      <c r="H162" s="15">
        <f>H168+H174</f>
        <v>0</v>
      </c>
      <c r="I162" s="15">
        <f t="shared" ref="I162:AE162" si="76">I168+I174</f>
        <v>0</v>
      </c>
      <c r="J162" s="15">
        <f t="shared" si="76"/>
        <v>230.2</v>
      </c>
      <c r="K162" s="15">
        <f t="shared" si="76"/>
        <v>203.8</v>
      </c>
      <c r="L162" s="15">
        <f t="shared" si="76"/>
        <v>47.1</v>
      </c>
      <c r="M162" s="15">
        <f t="shared" si="76"/>
        <v>7.6</v>
      </c>
      <c r="N162" s="15">
        <f t="shared" si="76"/>
        <v>196</v>
      </c>
      <c r="O162" s="15">
        <f t="shared" si="76"/>
        <v>0</v>
      </c>
      <c r="P162" s="15">
        <f t="shared" si="76"/>
        <v>481.1</v>
      </c>
      <c r="Q162" s="15">
        <f t="shared" si="76"/>
        <v>0</v>
      </c>
      <c r="R162" s="15">
        <f t="shared" si="76"/>
        <v>130</v>
      </c>
      <c r="S162" s="15">
        <f t="shared" si="76"/>
        <v>0</v>
      </c>
      <c r="T162" s="15">
        <f t="shared" si="76"/>
        <v>0</v>
      </c>
      <c r="U162" s="15">
        <f t="shared" si="76"/>
        <v>0</v>
      </c>
      <c r="V162" s="15">
        <f t="shared" si="76"/>
        <v>300</v>
      </c>
      <c r="W162" s="15">
        <f t="shared" si="76"/>
        <v>0</v>
      </c>
      <c r="X162" s="15">
        <f t="shared" si="76"/>
        <v>13</v>
      </c>
      <c r="Y162" s="15">
        <f t="shared" si="76"/>
        <v>0</v>
      </c>
      <c r="Z162" s="15">
        <f t="shared" si="76"/>
        <v>124.4</v>
      </c>
      <c r="AA162" s="15">
        <f t="shared" si="76"/>
        <v>0</v>
      </c>
      <c r="AB162" s="15">
        <f t="shared" si="76"/>
        <v>334.09999999999997</v>
      </c>
      <c r="AC162" s="15">
        <f t="shared" si="76"/>
        <v>0</v>
      </c>
      <c r="AD162" s="15">
        <f t="shared" si="76"/>
        <v>0</v>
      </c>
      <c r="AE162" s="15">
        <f t="shared" si="76"/>
        <v>0</v>
      </c>
      <c r="AF162" s="37"/>
      <c r="AG162" s="42"/>
      <c r="AH162" s="42"/>
    </row>
    <row r="163" spans="1:34" s="12" customFormat="1" ht="18.75" x14ac:dyDescent="0.3">
      <c r="A163" s="3" t="s">
        <v>15</v>
      </c>
      <c r="B163" s="20"/>
      <c r="C163" s="20"/>
      <c r="D163" s="20"/>
      <c r="E163" s="20"/>
      <c r="F163" s="20"/>
      <c r="G163" s="20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37"/>
      <c r="AG163" s="42"/>
      <c r="AH163" s="42"/>
    </row>
    <row r="164" spans="1:34" s="12" customFormat="1" ht="18.75" x14ac:dyDescent="0.3">
      <c r="A164" s="3" t="s">
        <v>16</v>
      </c>
      <c r="B164" s="20"/>
      <c r="C164" s="20"/>
      <c r="D164" s="20"/>
      <c r="E164" s="20"/>
      <c r="F164" s="20"/>
      <c r="G164" s="20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37"/>
      <c r="AG164" s="42"/>
      <c r="AH164" s="42"/>
    </row>
    <row r="165" spans="1:34" s="12" customFormat="1" ht="76.5" customHeight="1" x14ac:dyDescent="0.3">
      <c r="A165" s="3" t="s">
        <v>64</v>
      </c>
      <c r="B165" s="23"/>
      <c r="C165" s="23"/>
      <c r="D165" s="23"/>
      <c r="E165" s="23"/>
      <c r="F165" s="23"/>
      <c r="G165" s="2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85"/>
      <c r="AG165" s="42"/>
      <c r="AH165" s="42"/>
    </row>
    <row r="166" spans="1:34" s="12" customFormat="1" ht="24.75" customHeight="1" x14ac:dyDescent="0.3">
      <c r="A166" s="4" t="s">
        <v>17</v>
      </c>
      <c r="B166" s="18">
        <f>H166+J166+L166+N166+P166+R166+T166+V166+X166+Z166+AB166+AD166</f>
        <v>1813.1</v>
      </c>
      <c r="C166" s="2">
        <f>C167+C168+C169+C170</f>
        <v>269.7</v>
      </c>
      <c r="D166" s="2">
        <f>D167+D168+D169+D170</f>
        <v>269.7</v>
      </c>
      <c r="E166" s="2">
        <f>E167+E168+E169+E170</f>
        <v>203.8</v>
      </c>
      <c r="F166" s="32">
        <f>E166/B166*100</f>
        <v>11.240416965418346</v>
      </c>
      <c r="G166" s="32">
        <f>E166/C166*100</f>
        <v>75.565443084909163</v>
      </c>
      <c r="H166" s="2">
        <f t="shared" ref="H166:AE166" si="77">H167+H168+H169+H170</f>
        <v>0</v>
      </c>
      <c r="I166" s="2">
        <f t="shared" si="77"/>
        <v>0</v>
      </c>
      <c r="J166" s="2">
        <f t="shared" si="77"/>
        <v>230.2</v>
      </c>
      <c r="K166" s="2">
        <f t="shared" si="77"/>
        <v>203.8</v>
      </c>
      <c r="L166" s="2">
        <f t="shared" si="77"/>
        <v>39.5</v>
      </c>
      <c r="M166" s="2">
        <f t="shared" si="77"/>
        <v>0</v>
      </c>
      <c r="N166" s="2">
        <f t="shared" si="77"/>
        <v>196</v>
      </c>
      <c r="O166" s="2">
        <f t="shared" si="77"/>
        <v>0</v>
      </c>
      <c r="P166" s="2">
        <f t="shared" si="77"/>
        <v>481.1</v>
      </c>
      <c r="Q166" s="2">
        <f t="shared" si="77"/>
        <v>0</v>
      </c>
      <c r="R166" s="2">
        <f t="shared" si="77"/>
        <v>130</v>
      </c>
      <c r="S166" s="2">
        <f t="shared" si="77"/>
        <v>0</v>
      </c>
      <c r="T166" s="2">
        <f t="shared" si="77"/>
        <v>0</v>
      </c>
      <c r="U166" s="2">
        <f t="shared" si="77"/>
        <v>0</v>
      </c>
      <c r="V166" s="2">
        <f t="shared" si="77"/>
        <v>300</v>
      </c>
      <c r="W166" s="2">
        <f t="shared" si="77"/>
        <v>0</v>
      </c>
      <c r="X166" s="2">
        <f t="shared" si="77"/>
        <v>13</v>
      </c>
      <c r="Y166" s="2">
        <f t="shared" si="77"/>
        <v>0</v>
      </c>
      <c r="Z166" s="2">
        <f t="shared" si="77"/>
        <v>124.4</v>
      </c>
      <c r="AA166" s="2">
        <f t="shared" si="77"/>
        <v>0</v>
      </c>
      <c r="AB166" s="2">
        <f t="shared" si="77"/>
        <v>298.89999999999998</v>
      </c>
      <c r="AC166" s="2">
        <f t="shared" si="77"/>
        <v>0</v>
      </c>
      <c r="AD166" s="2">
        <f t="shared" si="77"/>
        <v>0</v>
      </c>
      <c r="AE166" s="2">
        <f t="shared" si="77"/>
        <v>0</v>
      </c>
      <c r="AF166" s="86"/>
      <c r="AG166" s="42"/>
      <c r="AH166" s="42"/>
    </row>
    <row r="167" spans="1:34" s="12" customFormat="1" ht="19.899999999999999" customHeight="1" x14ac:dyDescent="0.3">
      <c r="A167" s="3" t="s">
        <v>13</v>
      </c>
      <c r="B167" s="20"/>
      <c r="C167" s="20"/>
      <c r="D167" s="20"/>
      <c r="E167" s="20"/>
      <c r="F167" s="20"/>
      <c r="G167" s="20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86"/>
      <c r="AG167" s="42"/>
      <c r="AH167" s="42"/>
    </row>
    <row r="168" spans="1:34" s="12" customFormat="1" ht="20.45" customHeight="1" x14ac:dyDescent="0.3">
      <c r="A168" s="3" t="s">
        <v>14</v>
      </c>
      <c r="B168" s="21">
        <f>H168+J168+L168+N168+P168+R168+T168+V168+X168+Z168+AB168+AD168</f>
        <v>1813.1</v>
      </c>
      <c r="C168" s="21">
        <f>J168+L168</f>
        <v>269.7</v>
      </c>
      <c r="D168" s="19">
        <v>269.7</v>
      </c>
      <c r="E168" s="21">
        <f>I168+K168+M168+O168+Q168+S168+U168+W168+Y168+AA168+AC168+AE168</f>
        <v>203.8</v>
      </c>
      <c r="F168" s="22">
        <f>E168/B168*100</f>
        <v>11.240416965418346</v>
      </c>
      <c r="G168" s="22">
        <f>E168/C168*100</f>
        <v>75.565443084909163</v>
      </c>
      <c r="H168" s="2"/>
      <c r="I168" s="2"/>
      <c r="J168" s="15">
        <v>230.2</v>
      </c>
      <c r="K168" s="15">
        <v>203.8</v>
      </c>
      <c r="L168" s="15">
        <v>39.5</v>
      </c>
      <c r="M168" s="15"/>
      <c r="N168" s="15">
        <v>196</v>
      </c>
      <c r="O168" s="15"/>
      <c r="P168" s="15">
        <v>481.1</v>
      </c>
      <c r="Q168" s="15"/>
      <c r="R168" s="15">
        <v>130</v>
      </c>
      <c r="S168" s="15"/>
      <c r="T168" s="15"/>
      <c r="U168" s="15"/>
      <c r="V168" s="15">
        <v>300</v>
      </c>
      <c r="W168" s="15"/>
      <c r="X168" s="15">
        <v>13</v>
      </c>
      <c r="Y168" s="15"/>
      <c r="Z168" s="15">
        <v>124.4</v>
      </c>
      <c r="AA168" s="15"/>
      <c r="AB168" s="15">
        <v>298.89999999999998</v>
      </c>
      <c r="AC168" s="15"/>
      <c r="AD168" s="15"/>
      <c r="AE168" s="15"/>
      <c r="AF168" s="86"/>
      <c r="AG168" s="42"/>
      <c r="AH168" s="42"/>
    </row>
    <row r="169" spans="1:34" s="12" customFormat="1" ht="16.899999999999999" customHeight="1" x14ac:dyDescent="0.3">
      <c r="A169" s="3" t="s">
        <v>15</v>
      </c>
      <c r="B169" s="20"/>
      <c r="C169" s="20"/>
      <c r="D169" s="20"/>
      <c r="E169" s="20"/>
      <c r="F169" s="20"/>
      <c r="G169" s="20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86"/>
      <c r="AG169" s="42"/>
      <c r="AH169" s="42"/>
    </row>
    <row r="170" spans="1:34" s="12" customFormat="1" ht="19.899999999999999" customHeight="1" x14ac:dyDescent="0.3">
      <c r="A170" s="3" t="s">
        <v>16</v>
      </c>
      <c r="B170" s="20"/>
      <c r="C170" s="20"/>
      <c r="D170" s="20"/>
      <c r="E170" s="20"/>
      <c r="F170" s="20"/>
      <c r="G170" s="20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87"/>
      <c r="AG170" s="42"/>
      <c r="AH170" s="42"/>
    </row>
    <row r="171" spans="1:34" s="12" customFormat="1" ht="75.75" customHeight="1" x14ac:dyDescent="0.3">
      <c r="A171" s="3" t="s">
        <v>65</v>
      </c>
      <c r="B171" s="23"/>
      <c r="C171" s="23"/>
      <c r="D171" s="23"/>
      <c r="E171" s="23"/>
      <c r="F171" s="23"/>
      <c r="G171" s="2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37"/>
      <c r="AG171" s="42"/>
      <c r="AH171" s="42"/>
    </row>
    <row r="172" spans="1:34" s="12" customFormat="1" ht="18.75" x14ac:dyDescent="0.3">
      <c r="A172" s="4" t="s">
        <v>17</v>
      </c>
      <c r="B172" s="20"/>
      <c r="C172" s="20"/>
      <c r="D172" s="20"/>
      <c r="E172" s="20"/>
      <c r="F172" s="20"/>
      <c r="G172" s="20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37"/>
      <c r="AG172" s="42"/>
      <c r="AH172" s="42"/>
    </row>
    <row r="173" spans="1:34" s="12" customFormat="1" ht="18.75" x14ac:dyDescent="0.3">
      <c r="A173" s="3" t="s">
        <v>13</v>
      </c>
      <c r="B173" s="20"/>
      <c r="C173" s="20"/>
      <c r="D173" s="20"/>
      <c r="E173" s="20"/>
      <c r="F173" s="20"/>
      <c r="G173" s="20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37"/>
      <c r="AG173" s="42"/>
      <c r="AH173" s="42"/>
    </row>
    <row r="174" spans="1:34" s="12" customFormat="1" ht="18.75" x14ac:dyDescent="0.3">
      <c r="A174" s="3" t="s">
        <v>14</v>
      </c>
      <c r="B174" s="21">
        <f>H174+J174+L174+N174+P174+R174+T174+V174+X174+Z174+AB174+AD174</f>
        <v>42.800000000000004</v>
      </c>
      <c r="C174" s="21">
        <f>J174+L174</f>
        <v>7.6</v>
      </c>
      <c r="D174" s="20">
        <v>7.6</v>
      </c>
      <c r="E174" s="21">
        <f>I174+K174+M174+O174+Q174+S174+U174+W174+Y174+AA174+AC174+AE174</f>
        <v>7.6</v>
      </c>
      <c r="F174" s="20"/>
      <c r="G174" s="20"/>
      <c r="H174" s="2"/>
      <c r="I174" s="2"/>
      <c r="J174" s="2"/>
      <c r="K174" s="2"/>
      <c r="L174" s="2">
        <v>7.6</v>
      </c>
      <c r="M174" s="2">
        <v>7.6</v>
      </c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>
        <v>35.200000000000003</v>
      </c>
      <c r="AC174" s="2"/>
      <c r="AD174" s="2"/>
      <c r="AE174" s="2"/>
      <c r="AF174" s="37"/>
      <c r="AG174" s="42"/>
      <c r="AH174" s="42"/>
    </row>
    <row r="175" spans="1:34" s="12" customFormat="1" ht="18.75" x14ac:dyDescent="0.3">
      <c r="A175" s="3" t="s">
        <v>15</v>
      </c>
      <c r="B175" s="20"/>
      <c r="C175" s="20"/>
      <c r="D175" s="20"/>
      <c r="E175" s="20"/>
      <c r="F175" s="20"/>
      <c r="G175" s="20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37"/>
      <c r="AG175" s="42"/>
      <c r="AH175" s="42"/>
    </row>
    <row r="176" spans="1:34" s="12" customFormat="1" ht="18.75" x14ac:dyDescent="0.3">
      <c r="A176" s="3" t="s">
        <v>16</v>
      </c>
      <c r="B176" s="20"/>
      <c r="C176" s="20"/>
      <c r="D176" s="20"/>
      <c r="E176" s="20"/>
      <c r="F176" s="20"/>
      <c r="G176" s="20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37"/>
      <c r="AG176" s="42"/>
      <c r="AH176" s="42"/>
    </row>
    <row r="177" spans="1:34" s="12" customFormat="1" ht="109.5" customHeight="1" x14ac:dyDescent="0.3">
      <c r="A177" s="4" t="s">
        <v>66</v>
      </c>
      <c r="B177" s="20"/>
      <c r="C177" s="20"/>
      <c r="D177" s="20"/>
      <c r="E177" s="20"/>
      <c r="F177" s="20"/>
      <c r="G177" s="20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37"/>
      <c r="AG177" s="42"/>
      <c r="AH177" s="42"/>
    </row>
    <row r="178" spans="1:34" s="12" customFormat="1" ht="18.75" x14ac:dyDescent="0.3">
      <c r="A178" s="4" t="s">
        <v>17</v>
      </c>
      <c r="B178" s="18">
        <f>H178+J178+L178+N178+P178+R178+T178+V178+X178+Z178+AB178+AD178</f>
        <v>33982.200000000004</v>
      </c>
      <c r="C178" s="2">
        <f>C179+C180+C181+C182</f>
        <v>7984.6</v>
      </c>
      <c r="D178" s="2">
        <f>D179+D180+D181+D182</f>
        <v>7984.6</v>
      </c>
      <c r="E178" s="2">
        <f>E179+E180+E181+E182</f>
        <v>6890.2000000000007</v>
      </c>
      <c r="F178" s="32">
        <f>E178/B178*100</f>
        <v>20.275909152438629</v>
      </c>
      <c r="G178" s="32">
        <f>E178/C178*100</f>
        <v>86.29361520927786</v>
      </c>
      <c r="H178" s="2">
        <f t="shared" ref="H178:AD178" si="78">H179+H180+H181+H182</f>
        <v>2849.7</v>
      </c>
      <c r="I178" s="2">
        <f>I179+I180+I181+I182</f>
        <v>2248.4</v>
      </c>
      <c r="J178" s="2">
        <f t="shared" si="78"/>
        <v>2602.4</v>
      </c>
      <c r="K178" s="2">
        <f>K179+K180+K181+K182</f>
        <v>2468.8000000000002</v>
      </c>
      <c r="L178" s="2">
        <f t="shared" si="78"/>
        <v>2532.5</v>
      </c>
      <c r="M178" s="2">
        <f>M179+M180+M181+M182</f>
        <v>2173</v>
      </c>
      <c r="N178" s="2">
        <f t="shared" si="78"/>
        <v>3364.2</v>
      </c>
      <c r="O178" s="2">
        <f>O179+O180+O181+O182</f>
        <v>0</v>
      </c>
      <c r="P178" s="2">
        <f t="shared" si="78"/>
        <v>3826</v>
      </c>
      <c r="Q178" s="2">
        <f>Q179+Q180+Q181+Q182</f>
        <v>0</v>
      </c>
      <c r="R178" s="2">
        <f t="shared" si="78"/>
        <v>3525</v>
      </c>
      <c r="S178" s="2">
        <f>S179+S180+S181+S182</f>
        <v>0</v>
      </c>
      <c r="T178" s="2">
        <f t="shared" si="78"/>
        <v>3663.7</v>
      </c>
      <c r="U178" s="2">
        <f>U179+U180+U181+U182</f>
        <v>0</v>
      </c>
      <c r="V178" s="2">
        <f t="shared" si="78"/>
        <v>1980.5</v>
      </c>
      <c r="W178" s="2">
        <f>W179+W180+W181+W182</f>
        <v>0</v>
      </c>
      <c r="X178" s="2">
        <f t="shared" si="78"/>
        <v>1900.4</v>
      </c>
      <c r="Y178" s="2">
        <f>Y179+Y180+Y181+Y182</f>
        <v>0</v>
      </c>
      <c r="Z178" s="2">
        <f t="shared" si="78"/>
        <v>3156.2</v>
      </c>
      <c r="AA178" s="2">
        <f>AA179+AA180+AA181+AA182</f>
        <v>0</v>
      </c>
      <c r="AB178" s="2">
        <f t="shared" si="78"/>
        <v>2259.4</v>
      </c>
      <c r="AC178" s="2">
        <f>AC179+AC180+AC181+AC182</f>
        <v>0</v>
      </c>
      <c r="AD178" s="2">
        <f t="shared" si="78"/>
        <v>2322.1999999999998</v>
      </c>
      <c r="AE178" s="2">
        <f>AE179+AE180+AE181+AE182</f>
        <v>0</v>
      </c>
      <c r="AF178" s="85"/>
      <c r="AG178" s="42"/>
      <c r="AH178" s="42"/>
    </row>
    <row r="179" spans="1:34" s="12" customFormat="1" ht="18.75" x14ac:dyDescent="0.3">
      <c r="A179" s="3" t="s">
        <v>13</v>
      </c>
      <c r="B179" s="20"/>
      <c r="C179" s="2"/>
      <c r="D179" s="20"/>
      <c r="E179" s="20"/>
      <c r="F179" s="20"/>
      <c r="G179" s="20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86"/>
      <c r="AG179" s="42"/>
      <c r="AH179" s="42"/>
    </row>
    <row r="180" spans="1:34" s="12" customFormat="1" ht="18.75" x14ac:dyDescent="0.3">
      <c r="A180" s="3" t="s">
        <v>14</v>
      </c>
      <c r="B180" s="21">
        <f>H180+J180+L180+N180+P180+R180+T180+V180+X180+Z180+AB180+AD180</f>
        <v>33982.200000000004</v>
      </c>
      <c r="C180" s="15">
        <f>C186</f>
        <v>7984.6</v>
      </c>
      <c r="D180" s="15">
        <f>D186</f>
        <v>7984.6</v>
      </c>
      <c r="E180" s="15">
        <f>E186</f>
        <v>6890.2000000000007</v>
      </c>
      <c r="F180" s="22">
        <f>E180/B180*100</f>
        <v>20.275909152438629</v>
      </c>
      <c r="G180" s="22">
        <f>E180/C180*100</f>
        <v>86.29361520927786</v>
      </c>
      <c r="H180" s="15">
        <f>H186</f>
        <v>2849.7</v>
      </c>
      <c r="I180" s="15">
        <f>I186</f>
        <v>2248.4</v>
      </c>
      <c r="J180" s="15">
        <f t="shared" ref="J180:AD180" si="79">J186</f>
        <v>2602.4</v>
      </c>
      <c r="K180" s="15">
        <f>K186</f>
        <v>2468.8000000000002</v>
      </c>
      <c r="L180" s="15">
        <f t="shared" si="79"/>
        <v>2532.5</v>
      </c>
      <c r="M180" s="15">
        <f>M186</f>
        <v>2173</v>
      </c>
      <c r="N180" s="15">
        <f t="shared" si="79"/>
        <v>3364.2</v>
      </c>
      <c r="O180" s="15">
        <f>O186</f>
        <v>0</v>
      </c>
      <c r="P180" s="15">
        <f t="shared" si="79"/>
        <v>3826</v>
      </c>
      <c r="Q180" s="15">
        <f>Q186</f>
        <v>0</v>
      </c>
      <c r="R180" s="15">
        <f t="shared" si="79"/>
        <v>3525</v>
      </c>
      <c r="S180" s="15">
        <f>S186</f>
        <v>0</v>
      </c>
      <c r="T180" s="15">
        <f t="shared" si="79"/>
        <v>3663.7</v>
      </c>
      <c r="U180" s="15">
        <f>U186</f>
        <v>0</v>
      </c>
      <c r="V180" s="15">
        <f t="shared" si="79"/>
        <v>1980.5</v>
      </c>
      <c r="W180" s="15">
        <f>W186</f>
        <v>0</v>
      </c>
      <c r="X180" s="15">
        <f t="shared" si="79"/>
        <v>1900.4</v>
      </c>
      <c r="Y180" s="15">
        <f>Y186</f>
        <v>0</v>
      </c>
      <c r="Z180" s="15">
        <f t="shared" si="79"/>
        <v>3156.2</v>
      </c>
      <c r="AA180" s="15">
        <f>AA186</f>
        <v>0</v>
      </c>
      <c r="AB180" s="15">
        <f t="shared" si="79"/>
        <v>2259.4</v>
      </c>
      <c r="AC180" s="15">
        <f>AC186</f>
        <v>0</v>
      </c>
      <c r="AD180" s="15">
        <f t="shared" si="79"/>
        <v>2322.1999999999998</v>
      </c>
      <c r="AE180" s="15">
        <f>AE186</f>
        <v>0</v>
      </c>
      <c r="AF180" s="86"/>
      <c r="AG180" s="42"/>
      <c r="AH180" s="42"/>
    </row>
    <row r="181" spans="1:34" s="12" customFormat="1" ht="18.75" x14ac:dyDescent="0.3">
      <c r="A181" s="3" t="s">
        <v>15</v>
      </c>
      <c r="B181" s="20"/>
      <c r="C181" s="20"/>
      <c r="D181" s="20"/>
      <c r="E181" s="20"/>
      <c r="F181" s="20"/>
      <c r="G181" s="20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86"/>
      <c r="AG181" s="42"/>
      <c r="AH181" s="42"/>
    </row>
    <row r="182" spans="1:34" s="12" customFormat="1" ht="18.75" x14ac:dyDescent="0.3">
      <c r="A182" s="3" t="s">
        <v>16</v>
      </c>
      <c r="B182" s="20"/>
      <c r="C182" s="20"/>
      <c r="D182" s="20"/>
      <c r="E182" s="20"/>
      <c r="F182" s="20"/>
      <c r="G182" s="20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86"/>
      <c r="AG182" s="42"/>
      <c r="AH182" s="42"/>
    </row>
    <row r="183" spans="1:34" s="12" customFormat="1" ht="107.45" customHeight="1" x14ac:dyDescent="0.3">
      <c r="A183" s="3" t="s">
        <v>67</v>
      </c>
      <c r="B183" s="23"/>
      <c r="C183" s="23"/>
      <c r="D183" s="23"/>
      <c r="E183" s="23"/>
      <c r="F183" s="23"/>
      <c r="G183" s="2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86"/>
      <c r="AG183" s="42"/>
      <c r="AH183" s="42"/>
    </row>
    <row r="184" spans="1:34" s="12" customFormat="1" ht="18.75" x14ac:dyDescent="0.3">
      <c r="A184" s="4" t="s">
        <v>17</v>
      </c>
      <c r="B184" s="18">
        <f>H184+J184+L184+N184+P184+R184+T184+V184+X184+Z184+AB184+AD184</f>
        <v>33982.200000000004</v>
      </c>
      <c r="C184" s="2">
        <f>C185+C186+C187+C188</f>
        <v>7984.6</v>
      </c>
      <c r="D184" s="2">
        <f>D185+D186+D187+D188</f>
        <v>7984.6</v>
      </c>
      <c r="E184" s="2">
        <f>E185+E186+E187+E188</f>
        <v>6890.2000000000007</v>
      </c>
      <c r="F184" s="32">
        <f>E184/B184*100</f>
        <v>20.275909152438629</v>
      </c>
      <c r="G184" s="32">
        <f>E184/C184*100</f>
        <v>86.29361520927786</v>
      </c>
      <c r="H184" s="2">
        <f t="shared" ref="H184:AE184" si="80">H185+H186+H187+H188</f>
        <v>2849.7</v>
      </c>
      <c r="I184" s="2">
        <f t="shared" si="80"/>
        <v>2248.4</v>
      </c>
      <c r="J184" s="2">
        <f t="shared" si="80"/>
        <v>2602.4</v>
      </c>
      <c r="K184" s="2">
        <f t="shared" si="80"/>
        <v>2468.8000000000002</v>
      </c>
      <c r="L184" s="2">
        <f t="shared" si="80"/>
        <v>2532.5</v>
      </c>
      <c r="M184" s="2">
        <f t="shared" si="80"/>
        <v>2173</v>
      </c>
      <c r="N184" s="2">
        <f t="shared" si="80"/>
        <v>3364.2</v>
      </c>
      <c r="O184" s="2">
        <f t="shared" si="80"/>
        <v>0</v>
      </c>
      <c r="P184" s="2">
        <f t="shared" si="80"/>
        <v>3826</v>
      </c>
      <c r="Q184" s="2">
        <f t="shared" si="80"/>
        <v>0</v>
      </c>
      <c r="R184" s="2">
        <f t="shared" si="80"/>
        <v>3525</v>
      </c>
      <c r="S184" s="2">
        <f t="shared" si="80"/>
        <v>0</v>
      </c>
      <c r="T184" s="2">
        <f t="shared" si="80"/>
        <v>3663.7</v>
      </c>
      <c r="U184" s="2">
        <f t="shared" si="80"/>
        <v>0</v>
      </c>
      <c r="V184" s="2">
        <f t="shared" si="80"/>
        <v>1980.5</v>
      </c>
      <c r="W184" s="2">
        <f t="shared" si="80"/>
        <v>0</v>
      </c>
      <c r="X184" s="2">
        <f t="shared" si="80"/>
        <v>1900.4</v>
      </c>
      <c r="Y184" s="2">
        <f t="shared" si="80"/>
        <v>0</v>
      </c>
      <c r="Z184" s="2">
        <f t="shared" si="80"/>
        <v>3156.2</v>
      </c>
      <c r="AA184" s="2">
        <f t="shared" si="80"/>
        <v>0</v>
      </c>
      <c r="AB184" s="2">
        <f t="shared" si="80"/>
        <v>2259.4</v>
      </c>
      <c r="AC184" s="2">
        <f t="shared" si="80"/>
        <v>0</v>
      </c>
      <c r="AD184" s="2">
        <f t="shared" si="80"/>
        <v>2322.1999999999998</v>
      </c>
      <c r="AE184" s="2">
        <f t="shared" si="80"/>
        <v>0</v>
      </c>
      <c r="AF184" s="86"/>
      <c r="AG184" s="42"/>
      <c r="AH184" s="42"/>
    </row>
    <row r="185" spans="1:34" s="12" customFormat="1" ht="18.75" x14ac:dyDescent="0.3">
      <c r="A185" s="3" t="s">
        <v>13</v>
      </c>
      <c r="B185" s="20"/>
      <c r="C185" s="20"/>
      <c r="D185" s="20"/>
      <c r="E185" s="20"/>
      <c r="F185" s="20"/>
      <c r="G185" s="20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86"/>
      <c r="AG185" s="42"/>
      <c r="AH185" s="42"/>
    </row>
    <row r="186" spans="1:34" s="14" customFormat="1" ht="18.75" x14ac:dyDescent="0.3">
      <c r="A186" s="30" t="s">
        <v>14</v>
      </c>
      <c r="B186" s="21">
        <f>H186+J186+L186+N186+P186+R186+T186+V186+X186+Z186+AB186+AD186</f>
        <v>33982.200000000004</v>
      </c>
      <c r="C186" s="21">
        <f>H186+J186+L186</f>
        <v>7984.6</v>
      </c>
      <c r="D186" s="19">
        <v>7984.6</v>
      </c>
      <c r="E186" s="21">
        <f>I186+K186+M186+O186+Q186+S186+U186+W186+Y186+AA186+AC186+AE186</f>
        <v>6890.2000000000007</v>
      </c>
      <c r="F186" s="22">
        <f>E186/B186*100</f>
        <v>20.275909152438629</v>
      </c>
      <c r="G186" s="22">
        <f>E186/C186*100</f>
        <v>86.29361520927786</v>
      </c>
      <c r="H186" s="29">
        <v>2849.7</v>
      </c>
      <c r="I186" s="29">
        <v>2248.4</v>
      </c>
      <c r="J186" s="29">
        <v>2602.4</v>
      </c>
      <c r="K186" s="29">
        <v>2468.8000000000002</v>
      </c>
      <c r="L186" s="29">
        <v>2532.5</v>
      </c>
      <c r="M186" s="29">
        <v>2173</v>
      </c>
      <c r="N186" s="29">
        <v>3364.2</v>
      </c>
      <c r="O186" s="29"/>
      <c r="P186" s="29">
        <v>3826</v>
      </c>
      <c r="Q186" s="29"/>
      <c r="R186" s="29">
        <v>3525</v>
      </c>
      <c r="S186" s="29"/>
      <c r="T186" s="29">
        <v>3663.7</v>
      </c>
      <c r="U186" s="29"/>
      <c r="V186" s="29">
        <v>1980.5</v>
      </c>
      <c r="W186" s="29"/>
      <c r="X186" s="29">
        <v>1900.4</v>
      </c>
      <c r="Y186" s="29"/>
      <c r="Z186" s="29">
        <v>3156.2</v>
      </c>
      <c r="AA186" s="29"/>
      <c r="AB186" s="29">
        <v>2259.4</v>
      </c>
      <c r="AC186" s="29"/>
      <c r="AD186" s="29">
        <v>2322.1999999999998</v>
      </c>
      <c r="AE186" s="29"/>
      <c r="AF186" s="87"/>
      <c r="AG186" s="42"/>
      <c r="AH186" s="42"/>
    </row>
    <row r="187" spans="1:34" s="12" customFormat="1" ht="18.75" x14ac:dyDescent="0.3">
      <c r="A187" s="3" t="s">
        <v>15</v>
      </c>
      <c r="B187" s="20"/>
      <c r="C187" s="20"/>
      <c r="D187" s="20"/>
      <c r="E187" s="20"/>
      <c r="F187" s="20"/>
      <c r="G187" s="20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37"/>
      <c r="AG187" s="42"/>
      <c r="AH187" s="42"/>
    </row>
    <row r="188" spans="1:34" s="12" customFormat="1" ht="18.75" x14ac:dyDescent="0.3">
      <c r="A188" s="3" t="s">
        <v>16</v>
      </c>
      <c r="B188" s="20"/>
      <c r="C188" s="20"/>
      <c r="D188" s="20"/>
      <c r="E188" s="20"/>
      <c r="F188" s="20"/>
      <c r="G188" s="20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37"/>
      <c r="AG188" s="42"/>
      <c r="AH188" s="42"/>
    </row>
    <row r="189" spans="1:34" s="12" customFormat="1" ht="51" customHeight="1" x14ac:dyDescent="0.3">
      <c r="A189" s="4" t="s">
        <v>68</v>
      </c>
      <c r="B189" s="20"/>
      <c r="C189" s="19"/>
      <c r="D189" s="20"/>
      <c r="E189" s="20"/>
      <c r="F189" s="20"/>
      <c r="G189" s="20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37"/>
      <c r="AG189" s="42"/>
      <c r="AH189" s="42"/>
    </row>
    <row r="190" spans="1:34" s="12" customFormat="1" ht="18.75" x14ac:dyDescent="0.3">
      <c r="A190" s="4" t="s">
        <v>17</v>
      </c>
      <c r="B190" s="18">
        <f>H190+J190+L190+N190+P190+R190+T190+V190+X190+Z190+AB190+AD190</f>
        <v>11</v>
      </c>
      <c r="C190" s="2">
        <f>C191+C192+C193+C194</f>
        <v>4</v>
      </c>
      <c r="D190" s="2">
        <f>D191+D192+D193+D194</f>
        <v>2</v>
      </c>
      <c r="E190" s="2">
        <f>E191+E192+E193+E194</f>
        <v>2</v>
      </c>
      <c r="F190" s="32">
        <f>E190/B190*100</f>
        <v>18.181818181818183</v>
      </c>
      <c r="G190" s="32">
        <f>E190/C190*100</f>
        <v>50</v>
      </c>
      <c r="H190" s="2">
        <f>H191+H192+H193+H194</f>
        <v>2</v>
      </c>
      <c r="I190" s="2">
        <f t="shared" ref="I190:AE190" si="81">I191+I192+I193+I194</f>
        <v>0</v>
      </c>
      <c r="J190" s="2">
        <f t="shared" si="81"/>
        <v>2</v>
      </c>
      <c r="K190" s="2">
        <f t="shared" si="81"/>
        <v>2</v>
      </c>
      <c r="L190" s="2">
        <f t="shared" si="81"/>
        <v>0</v>
      </c>
      <c r="M190" s="2">
        <f t="shared" si="81"/>
        <v>0</v>
      </c>
      <c r="N190" s="2">
        <f t="shared" si="81"/>
        <v>3</v>
      </c>
      <c r="O190" s="2">
        <f t="shared" si="81"/>
        <v>0</v>
      </c>
      <c r="P190" s="2">
        <f t="shared" si="81"/>
        <v>0</v>
      </c>
      <c r="Q190" s="2">
        <f t="shared" si="81"/>
        <v>0</v>
      </c>
      <c r="R190" s="2">
        <f t="shared" si="81"/>
        <v>0</v>
      </c>
      <c r="S190" s="2">
        <f t="shared" si="81"/>
        <v>0</v>
      </c>
      <c r="T190" s="2">
        <f t="shared" si="81"/>
        <v>0</v>
      </c>
      <c r="U190" s="2">
        <f t="shared" si="81"/>
        <v>0</v>
      </c>
      <c r="V190" s="2">
        <f t="shared" si="81"/>
        <v>2</v>
      </c>
      <c r="W190" s="2">
        <f t="shared" si="81"/>
        <v>0</v>
      </c>
      <c r="X190" s="2">
        <f t="shared" si="81"/>
        <v>0</v>
      </c>
      <c r="Y190" s="2">
        <f t="shared" si="81"/>
        <v>0</v>
      </c>
      <c r="Z190" s="2">
        <f t="shared" si="81"/>
        <v>0</v>
      </c>
      <c r="AA190" s="2">
        <f t="shared" si="81"/>
        <v>0</v>
      </c>
      <c r="AB190" s="2">
        <f t="shared" si="81"/>
        <v>2</v>
      </c>
      <c r="AC190" s="2">
        <f t="shared" si="81"/>
        <v>0</v>
      </c>
      <c r="AD190" s="2">
        <f t="shared" si="81"/>
        <v>0</v>
      </c>
      <c r="AE190" s="2">
        <f t="shared" si="81"/>
        <v>0</v>
      </c>
      <c r="AF190" s="37"/>
      <c r="AG190" s="42"/>
      <c r="AH190" s="42"/>
    </row>
    <row r="191" spans="1:34" s="12" customFormat="1" ht="18.75" x14ac:dyDescent="0.3">
      <c r="A191" s="3" t="s">
        <v>13</v>
      </c>
      <c r="B191" s="20"/>
      <c r="C191" s="2"/>
      <c r="D191" s="2"/>
      <c r="E191" s="2"/>
      <c r="F191" s="20"/>
      <c r="G191" s="20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37"/>
      <c r="AG191" s="42"/>
      <c r="AH191" s="42"/>
    </row>
    <row r="192" spans="1:34" s="12" customFormat="1" ht="18.75" x14ac:dyDescent="0.3">
      <c r="A192" s="3" t="s">
        <v>14</v>
      </c>
      <c r="B192" s="21">
        <f>H192+J192+L192+N192+P192+R192+T192+V192+X192+Z192+AB192+AD192</f>
        <v>11</v>
      </c>
      <c r="C192" s="15">
        <f t="shared" ref="C192:E192" si="82">C198</f>
        <v>4</v>
      </c>
      <c r="D192" s="15">
        <f t="shared" si="82"/>
        <v>2</v>
      </c>
      <c r="E192" s="15">
        <f t="shared" si="82"/>
        <v>2</v>
      </c>
      <c r="F192" s="22">
        <f>E192/B192*100</f>
        <v>18.181818181818183</v>
      </c>
      <c r="G192" s="22">
        <f>E192/C192*100</f>
        <v>50</v>
      </c>
      <c r="H192" s="15">
        <f>H198</f>
        <v>2</v>
      </c>
      <c r="I192" s="15">
        <f>I198</f>
        <v>0</v>
      </c>
      <c r="J192" s="15">
        <f t="shared" ref="J192:AE192" si="83">J198</f>
        <v>2</v>
      </c>
      <c r="K192" s="15">
        <f t="shared" si="83"/>
        <v>2</v>
      </c>
      <c r="L192" s="15">
        <f t="shared" si="83"/>
        <v>0</v>
      </c>
      <c r="M192" s="15">
        <f t="shared" si="83"/>
        <v>0</v>
      </c>
      <c r="N192" s="15">
        <f t="shared" si="83"/>
        <v>3</v>
      </c>
      <c r="O192" s="15">
        <f t="shared" si="83"/>
        <v>0</v>
      </c>
      <c r="P192" s="15">
        <f t="shared" si="83"/>
        <v>0</v>
      </c>
      <c r="Q192" s="15">
        <f t="shared" si="83"/>
        <v>0</v>
      </c>
      <c r="R192" s="15">
        <f t="shared" si="83"/>
        <v>0</v>
      </c>
      <c r="S192" s="15">
        <f t="shared" si="83"/>
        <v>0</v>
      </c>
      <c r="T192" s="15">
        <f t="shared" si="83"/>
        <v>0</v>
      </c>
      <c r="U192" s="15">
        <f t="shared" si="83"/>
        <v>0</v>
      </c>
      <c r="V192" s="15">
        <f t="shared" si="83"/>
        <v>2</v>
      </c>
      <c r="W192" s="15">
        <f t="shared" si="83"/>
        <v>0</v>
      </c>
      <c r="X192" s="15">
        <f t="shared" si="83"/>
        <v>0</v>
      </c>
      <c r="Y192" s="15">
        <f t="shared" si="83"/>
        <v>0</v>
      </c>
      <c r="Z192" s="15">
        <f t="shared" si="83"/>
        <v>0</v>
      </c>
      <c r="AA192" s="15">
        <f t="shared" si="83"/>
        <v>0</v>
      </c>
      <c r="AB192" s="15">
        <f t="shared" si="83"/>
        <v>2</v>
      </c>
      <c r="AC192" s="15">
        <f t="shared" si="83"/>
        <v>0</v>
      </c>
      <c r="AD192" s="15">
        <f t="shared" si="83"/>
        <v>0</v>
      </c>
      <c r="AE192" s="15">
        <f t="shared" si="83"/>
        <v>0</v>
      </c>
      <c r="AF192" s="37"/>
      <c r="AG192" s="42"/>
      <c r="AH192" s="42"/>
    </row>
    <row r="193" spans="1:34" s="12" customFormat="1" ht="18.75" x14ac:dyDescent="0.3">
      <c r="A193" s="3" t="s">
        <v>15</v>
      </c>
      <c r="B193" s="20"/>
      <c r="C193" s="2"/>
      <c r="D193" s="20"/>
      <c r="E193" s="20"/>
      <c r="F193" s="20"/>
      <c r="G193" s="20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37"/>
      <c r="AG193" s="42"/>
      <c r="AH193" s="42"/>
    </row>
    <row r="194" spans="1:34" s="12" customFormat="1" ht="18.75" x14ac:dyDescent="0.3">
      <c r="A194" s="3" t="s">
        <v>16</v>
      </c>
      <c r="B194" s="20"/>
      <c r="C194" s="2"/>
      <c r="D194" s="20"/>
      <c r="E194" s="20"/>
      <c r="F194" s="20"/>
      <c r="G194" s="20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37"/>
      <c r="AG194" s="42"/>
      <c r="AH194" s="42"/>
    </row>
    <row r="195" spans="1:34" s="12" customFormat="1" ht="68.25" customHeight="1" x14ac:dyDescent="0.3">
      <c r="A195" s="3" t="s">
        <v>69</v>
      </c>
      <c r="B195" s="23"/>
      <c r="C195" s="23"/>
      <c r="D195" s="23"/>
      <c r="E195" s="23"/>
      <c r="F195" s="23"/>
      <c r="G195" s="2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85" t="s">
        <v>91</v>
      </c>
      <c r="AG195" s="42"/>
      <c r="AH195" s="42"/>
    </row>
    <row r="196" spans="1:34" s="12" customFormat="1" ht="22.5" customHeight="1" x14ac:dyDescent="0.3">
      <c r="A196" s="4" t="s">
        <v>17</v>
      </c>
      <c r="B196" s="18">
        <f>H196+J196+L196+N196+P196+R196+T196+V196+X196+Z196+AB196+AD196</f>
        <v>11</v>
      </c>
      <c r="C196" s="2">
        <f>C197+C198+C199+C200</f>
        <v>4</v>
      </c>
      <c r="D196" s="2">
        <f>D197+D198+D199+D200</f>
        <v>2</v>
      </c>
      <c r="E196" s="2">
        <f>E197+E198+E199+E200</f>
        <v>2</v>
      </c>
      <c r="F196" s="32">
        <f>E196/B196*100</f>
        <v>18.181818181818183</v>
      </c>
      <c r="G196" s="32">
        <f>E196/C196*100</f>
        <v>50</v>
      </c>
      <c r="H196" s="2">
        <f t="shared" ref="H196:AE196" si="84">H197+H198+H199+H200</f>
        <v>2</v>
      </c>
      <c r="I196" s="2">
        <f t="shared" si="84"/>
        <v>0</v>
      </c>
      <c r="J196" s="2">
        <f t="shared" si="84"/>
        <v>2</v>
      </c>
      <c r="K196" s="2">
        <f t="shared" si="84"/>
        <v>2</v>
      </c>
      <c r="L196" s="2">
        <f t="shared" si="84"/>
        <v>0</v>
      </c>
      <c r="M196" s="2">
        <f t="shared" si="84"/>
        <v>0</v>
      </c>
      <c r="N196" s="2">
        <f t="shared" si="84"/>
        <v>3</v>
      </c>
      <c r="O196" s="2">
        <f t="shared" si="84"/>
        <v>0</v>
      </c>
      <c r="P196" s="2">
        <f t="shared" si="84"/>
        <v>0</v>
      </c>
      <c r="Q196" s="2">
        <f t="shared" si="84"/>
        <v>0</v>
      </c>
      <c r="R196" s="2">
        <f t="shared" si="84"/>
        <v>0</v>
      </c>
      <c r="S196" s="2">
        <f t="shared" si="84"/>
        <v>0</v>
      </c>
      <c r="T196" s="2">
        <f t="shared" si="84"/>
        <v>0</v>
      </c>
      <c r="U196" s="2">
        <f t="shared" si="84"/>
        <v>0</v>
      </c>
      <c r="V196" s="2">
        <f t="shared" si="84"/>
        <v>2</v>
      </c>
      <c r="W196" s="2">
        <f t="shared" si="84"/>
        <v>0</v>
      </c>
      <c r="X196" s="2">
        <f t="shared" si="84"/>
        <v>0</v>
      </c>
      <c r="Y196" s="2">
        <f t="shared" si="84"/>
        <v>0</v>
      </c>
      <c r="Z196" s="2">
        <f t="shared" si="84"/>
        <v>0</v>
      </c>
      <c r="AA196" s="2">
        <f t="shared" si="84"/>
        <v>0</v>
      </c>
      <c r="AB196" s="2">
        <f t="shared" si="84"/>
        <v>2</v>
      </c>
      <c r="AC196" s="2">
        <f t="shared" si="84"/>
        <v>0</v>
      </c>
      <c r="AD196" s="2">
        <f t="shared" si="84"/>
        <v>0</v>
      </c>
      <c r="AE196" s="2">
        <f t="shared" si="84"/>
        <v>0</v>
      </c>
      <c r="AF196" s="86"/>
      <c r="AG196" s="42"/>
      <c r="AH196" s="42"/>
    </row>
    <row r="197" spans="1:34" s="12" customFormat="1" ht="22.5" customHeight="1" x14ac:dyDescent="0.3">
      <c r="A197" s="3" t="s">
        <v>13</v>
      </c>
      <c r="B197" s="20"/>
      <c r="C197" s="2"/>
      <c r="D197" s="20"/>
      <c r="E197" s="20"/>
      <c r="F197" s="20"/>
      <c r="G197" s="20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86"/>
      <c r="AG197" s="42"/>
      <c r="AH197" s="42"/>
    </row>
    <row r="198" spans="1:34" s="12" customFormat="1" ht="22.5" customHeight="1" x14ac:dyDescent="0.3">
      <c r="A198" s="3" t="s">
        <v>14</v>
      </c>
      <c r="B198" s="21">
        <f>H198+J198+L198+N198+P198+R198+T198+V198+X198+Z198+AB198+AD198</f>
        <v>11</v>
      </c>
      <c r="C198" s="21">
        <f>H198+J198</f>
        <v>4</v>
      </c>
      <c r="D198" s="19">
        <v>2</v>
      </c>
      <c r="E198" s="21">
        <f>I198+K198+M198+O198+Q198+S198+U198+W198+Y198+AA198+AC198+AE198</f>
        <v>2</v>
      </c>
      <c r="F198" s="22">
        <f>E198/B198*100</f>
        <v>18.181818181818183</v>
      </c>
      <c r="G198" s="22">
        <f>E198/C198*100</f>
        <v>50</v>
      </c>
      <c r="H198" s="2">
        <v>2</v>
      </c>
      <c r="I198" s="2"/>
      <c r="J198" s="2">
        <v>2</v>
      </c>
      <c r="K198" s="2">
        <v>2</v>
      </c>
      <c r="L198" s="2"/>
      <c r="M198" s="2"/>
      <c r="N198" s="2">
        <v>3</v>
      </c>
      <c r="O198" s="2"/>
      <c r="P198" s="2"/>
      <c r="Q198" s="2"/>
      <c r="R198" s="2"/>
      <c r="S198" s="2"/>
      <c r="T198" s="2"/>
      <c r="U198" s="2"/>
      <c r="V198" s="2">
        <v>2</v>
      </c>
      <c r="W198" s="2"/>
      <c r="X198" s="2"/>
      <c r="Y198" s="2"/>
      <c r="Z198" s="2"/>
      <c r="AA198" s="2"/>
      <c r="AB198" s="2">
        <v>2</v>
      </c>
      <c r="AC198" s="2"/>
      <c r="AD198" s="2"/>
      <c r="AE198" s="2"/>
      <c r="AF198" s="86"/>
      <c r="AG198" s="42"/>
      <c r="AH198" s="42"/>
    </row>
    <row r="199" spans="1:34" s="12" customFormat="1" ht="22.5" customHeight="1" x14ac:dyDescent="0.3">
      <c r="A199" s="3" t="s">
        <v>15</v>
      </c>
      <c r="B199" s="20"/>
      <c r="C199" s="2"/>
      <c r="D199" s="20"/>
      <c r="E199" s="20"/>
      <c r="F199" s="20"/>
      <c r="G199" s="20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86"/>
      <c r="AG199" s="42"/>
      <c r="AH199" s="42"/>
    </row>
    <row r="200" spans="1:34" s="12" customFormat="1" ht="22.5" customHeight="1" x14ac:dyDescent="0.3">
      <c r="A200" s="3" t="s">
        <v>16</v>
      </c>
      <c r="B200" s="20"/>
      <c r="C200" s="2"/>
      <c r="D200" s="20"/>
      <c r="E200" s="20"/>
      <c r="F200" s="20"/>
      <c r="G200" s="20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87"/>
      <c r="AG200" s="42"/>
      <c r="AH200" s="42"/>
    </row>
    <row r="201" spans="1:34" s="12" customFormat="1" ht="39.6" customHeight="1" x14ac:dyDescent="0.2">
      <c r="A201" s="49" t="s">
        <v>49</v>
      </c>
      <c r="B201" s="20"/>
      <c r="C201" s="19"/>
      <c r="D201" s="19"/>
      <c r="E201" s="20"/>
      <c r="F201" s="20"/>
      <c r="G201" s="20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8"/>
      <c r="AG201" s="42"/>
      <c r="AH201" s="42"/>
    </row>
    <row r="202" spans="1:34" s="12" customFormat="1" ht="18.75" x14ac:dyDescent="0.3">
      <c r="A202" s="4" t="s">
        <v>17</v>
      </c>
      <c r="B202" s="33">
        <f>H202+J202+L202+N202+P202+R202+T202+V202+X202+Z202+AB202+AD202</f>
        <v>38111.999999999993</v>
      </c>
      <c r="C202" s="2">
        <f>C203+C204+C206</f>
        <v>9552.1</v>
      </c>
      <c r="D202" s="2">
        <f t="shared" ref="D202:E202" si="85">D203+D204+D206</f>
        <v>8885.1</v>
      </c>
      <c r="E202" s="2">
        <f t="shared" si="85"/>
        <v>7641.6</v>
      </c>
      <c r="F202" s="32">
        <f>E202/B202*100</f>
        <v>20.050377833753153</v>
      </c>
      <c r="G202" s="32">
        <f>E202/C202*100</f>
        <v>79.999162487829906</v>
      </c>
      <c r="H202" s="2">
        <f>H203+H204+H205+H206</f>
        <v>2851.7</v>
      </c>
      <c r="I202" s="2">
        <f>I203+I204+I206</f>
        <v>2248.4</v>
      </c>
      <c r="J202" s="2">
        <f t="shared" ref="J202:AE202" si="86">J203+J204+J205+J206</f>
        <v>3016.5</v>
      </c>
      <c r="K202" s="2">
        <f t="shared" si="86"/>
        <v>2733.2000000000003</v>
      </c>
      <c r="L202" s="2">
        <f t="shared" si="86"/>
        <v>3683.8999999999996</v>
      </c>
      <c r="M202" s="2">
        <f t="shared" si="86"/>
        <v>2660</v>
      </c>
      <c r="N202" s="2">
        <f t="shared" si="86"/>
        <v>3853</v>
      </c>
      <c r="O202" s="2">
        <f t="shared" si="86"/>
        <v>0</v>
      </c>
      <c r="P202" s="2">
        <f t="shared" si="86"/>
        <v>4473.6000000000004</v>
      </c>
      <c r="Q202" s="2">
        <f t="shared" si="86"/>
        <v>0</v>
      </c>
      <c r="R202" s="2">
        <f t="shared" si="86"/>
        <v>3655</v>
      </c>
      <c r="S202" s="2">
        <f t="shared" si="86"/>
        <v>0</v>
      </c>
      <c r="T202" s="2">
        <f t="shared" si="86"/>
        <v>3891.3999999999996</v>
      </c>
      <c r="U202" s="2">
        <f t="shared" si="86"/>
        <v>0</v>
      </c>
      <c r="V202" s="2">
        <f t="shared" si="86"/>
        <v>2282.5</v>
      </c>
      <c r="W202" s="2">
        <f t="shared" si="86"/>
        <v>0</v>
      </c>
      <c r="X202" s="2">
        <f t="shared" si="86"/>
        <v>1988.1000000000001</v>
      </c>
      <c r="Y202" s="2">
        <f t="shared" si="86"/>
        <v>0</v>
      </c>
      <c r="Z202" s="2">
        <f t="shared" si="86"/>
        <v>3458.6</v>
      </c>
      <c r="AA202" s="2">
        <f t="shared" si="86"/>
        <v>0</v>
      </c>
      <c r="AB202" s="2">
        <f t="shared" si="86"/>
        <v>2635.5</v>
      </c>
      <c r="AC202" s="2">
        <f t="shared" si="86"/>
        <v>0</v>
      </c>
      <c r="AD202" s="2">
        <f t="shared" si="86"/>
        <v>2322.1999999999998</v>
      </c>
      <c r="AE202" s="2">
        <f t="shared" si="86"/>
        <v>0</v>
      </c>
      <c r="AF202" s="28"/>
      <c r="AG202" s="42"/>
      <c r="AH202" s="42"/>
    </row>
    <row r="203" spans="1:34" s="12" customFormat="1" ht="18.75" x14ac:dyDescent="0.3">
      <c r="A203" s="3" t="s">
        <v>13</v>
      </c>
      <c r="B203" s="15">
        <f t="shared" ref="B203:E203" si="87">B143+B161+B179+B185</f>
        <v>0</v>
      </c>
      <c r="C203" s="15">
        <f t="shared" si="87"/>
        <v>0</v>
      </c>
      <c r="D203" s="15">
        <f t="shared" si="87"/>
        <v>0</v>
      </c>
      <c r="E203" s="15">
        <f t="shared" si="87"/>
        <v>0</v>
      </c>
      <c r="F203" s="22" t="e">
        <f>E203/B203*100</f>
        <v>#DIV/0!</v>
      </c>
      <c r="G203" s="22" t="e">
        <f>E203/C203*100</f>
        <v>#DIV/0!</v>
      </c>
      <c r="H203" s="15">
        <f>H143+H161+H179+H185</f>
        <v>0</v>
      </c>
      <c r="I203" s="15">
        <f t="shared" ref="I203:AE203" si="88">I143+I161+I179+I185</f>
        <v>0</v>
      </c>
      <c r="J203" s="15">
        <f t="shared" si="88"/>
        <v>0</v>
      </c>
      <c r="K203" s="15">
        <f t="shared" si="88"/>
        <v>0</v>
      </c>
      <c r="L203" s="15">
        <f t="shared" si="88"/>
        <v>0</v>
      </c>
      <c r="M203" s="15">
        <f t="shared" si="88"/>
        <v>0</v>
      </c>
      <c r="N203" s="15">
        <f t="shared" si="88"/>
        <v>0</v>
      </c>
      <c r="O203" s="15">
        <f t="shared" si="88"/>
        <v>0</v>
      </c>
      <c r="P203" s="15">
        <f t="shared" si="88"/>
        <v>0</v>
      </c>
      <c r="Q203" s="15">
        <f t="shared" si="88"/>
        <v>0</v>
      </c>
      <c r="R203" s="15">
        <f t="shared" si="88"/>
        <v>0</v>
      </c>
      <c r="S203" s="15">
        <f t="shared" si="88"/>
        <v>0</v>
      </c>
      <c r="T203" s="15">
        <f t="shared" si="88"/>
        <v>0</v>
      </c>
      <c r="U203" s="15">
        <f t="shared" si="88"/>
        <v>0</v>
      </c>
      <c r="V203" s="15">
        <f t="shared" si="88"/>
        <v>0</v>
      </c>
      <c r="W203" s="15">
        <f t="shared" si="88"/>
        <v>0</v>
      </c>
      <c r="X203" s="15">
        <f t="shared" si="88"/>
        <v>0</v>
      </c>
      <c r="Y203" s="15">
        <f t="shared" si="88"/>
        <v>0</v>
      </c>
      <c r="Z203" s="15">
        <f t="shared" si="88"/>
        <v>0</v>
      </c>
      <c r="AA203" s="15">
        <f t="shared" si="88"/>
        <v>0</v>
      </c>
      <c r="AB203" s="15">
        <f t="shared" si="88"/>
        <v>0</v>
      </c>
      <c r="AC203" s="15">
        <f t="shared" si="88"/>
        <v>0</v>
      </c>
      <c r="AD203" s="15">
        <f t="shared" si="88"/>
        <v>0</v>
      </c>
      <c r="AE203" s="15">
        <f t="shared" si="88"/>
        <v>0</v>
      </c>
      <c r="AF203" s="28"/>
      <c r="AG203" s="42"/>
      <c r="AH203" s="42"/>
    </row>
    <row r="204" spans="1:34" s="12" customFormat="1" ht="18.75" x14ac:dyDescent="0.3">
      <c r="A204" s="3" t="s">
        <v>14</v>
      </c>
      <c r="B204" s="15">
        <f t="shared" ref="B204:E204" si="89">B144+B162+B180+B192</f>
        <v>38112.000000000007</v>
      </c>
      <c r="C204" s="15">
        <f t="shared" si="89"/>
        <v>9552.1</v>
      </c>
      <c r="D204" s="15">
        <f t="shared" si="89"/>
        <v>8885.1</v>
      </c>
      <c r="E204" s="15">
        <f t="shared" si="89"/>
        <v>7641.6</v>
      </c>
      <c r="F204" s="22">
        <f>E204/B204*100</f>
        <v>20.050377833753146</v>
      </c>
      <c r="G204" s="22">
        <f>E204/C204*100</f>
        <v>79.999162487829906</v>
      </c>
      <c r="H204" s="15">
        <f>H144+H162+H180+H192</f>
        <v>2851.7</v>
      </c>
      <c r="I204" s="15">
        <f>I144+I162+I180+I192</f>
        <v>2248.4</v>
      </c>
      <c r="J204" s="15">
        <f t="shared" ref="J204:AE204" si="90">J144+J162+J180+J192</f>
        <v>3016.5</v>
      </c>
      <c r="K204" s="15">
        <f t="shared" si="90"/>
        <v>2733.2000000000003</v>
      </c>
      <c r="L204" s="15">
        <f t="shared" si="90"/>
        <v>3683.8999999999996</v>
      </c>
      <c r="M204" s="15">
        <f t="shared" si="90"/>
        <v>2660</v>
      </c>
      <c r="N204" s="15">
        <f t="shared" si="90"/>
        <v>3853</v>
      </c>
      <c r="O204" s="15">
        <f t="shared" si="90"/>
        <v>0</v>
      </c>
      <c r="P204" s="15">
        <f t="shared" si="90"/>
        <v>4473.6000000000004</v>
      </c>
      <c r="Q204" s="15">
        <f t="shared" si="90"/>
        <v>0</v>
      </c>
      <c r="R204" s="15">
        <f t="shared" si="90"/>
        <v>3655</v>
      </c>
      <c r="S204" s="15">
        <f t="shared" si="90"/>
        <v>0</v>
      </c>
      <c r="T204" s="15">
        <f t="shared" si="90"/>
        <v>3891.3999999999996</v>
      </c>
      <c r="U204" s="15">
        <f t="shared" si="90"/>
        <v>0</v>
      </c>
      <c r="V204" s="15">
        <f t="shared" si="90"/>
        <v>2282.5</v>
      </c>
      <c r="W204" s="15">
        <f t="shared" si="90"/>
        <v>0</v>
      </c>
      <c r="X204" s="15">
        <f t="shared" si="90"/>
        <v>1988.1000000000001</v>
      </c>
      <c r="Y204" s="15">
        <f t="shared" si="90"/>
        <v>0</v>
      </c>
      <c r="Z204" s="15">
        <f t="shared" si="90"/>
        <v>3458.6</v>
      </c>
      <c r="AA204" s="15">
        <f t="shared" si="90"/>
        <v>0</v>
      </c>
      <c r="AB204" s="15">
        <f t="shared" si="90"/>
        <v>2635.5</v>
      </c>
      <c r="AC204" s="15">
        <f t="shared" si="90"/>
        <v>0</v>
      </c>
      <c r="AD204" s="15">
        <f t="shared" si="90"/>
        <v>2322.1999999999998</v>
      </c>
      <c r="AE204" s="15">
        <f t="shared" si="90"/>
        <v>0</v>
      </c>
      <c r="AF204" s="28"/>
      <c r="AG204" s="42"/>
      <c r="AH204" s="42"/>
    </row>
    <row r="205" spans="1:34" s="12" customFormat="1" ht="18.75" x14ac:dyDescent="0.3">
      <c r="A205" s="3" t="s">
        <v>15</v>
      </c>
      <c r="B205" s="15"/>
      <c r="C205" s="15"/>
      <c r="D205" s="15"/>
      <c r="E205" s="15"/>
      <c r="F205" s="20"/>
      <c r="G205" s="20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28"/>
      <c r="AG205" s="42"/>
      <c r="AH205" s="42"/>
    </row>
    <row r="206" spans="1:34" s="12" customFormat="1" ht="18.75" x14ac:dyDescent="0.3">
      <c r="A206" s="3" t="s">
        <v>16</v>
      </c>
      <c r="B206" s="15">
        <f t="shared" ref="B206:E206" si="91">B146+B164+B182+B194</f>
        <v>0</v>
      </c>
      <c r="C206" s="15">
        <f t="shared" si="91"/>
        <v>0</v>
      </c>
      <c r="D206" s="15">
        <f t="shared" si="91"/>
        <v>0</v>
      </c>
      <c r="E206" s="15">
        <f t="shared" si="91"/>
        <v>0</v>
      </c>
      <c r="F206" s="22" t="e">
        <f>E206/B206*100</f>
        <v>#DIV/0!</v>
      </c>
      <c r="G206" s="22" t="e">
        <f>E206/C206*100</f>
        <v>#DIV/0!</v>
      </c>
      <c r="H206" s="15">
        <f>H146+H164+H182+H194</f>
        <v>0</v>
      </c>
      <c r="I206" s="15">
        <f t="shared" ref="I206:AE206" si="92">I146+I164+I182+I194</f>
        <v>0</v>
      </c>
      <c r="J206" s="15">
        <f t="shared" si="92"/>
        <v>0</v>
      </c>
      <c r="K206" s="15">
        <f t="shared" si="92"/>
        <v>0</v>
      </c>
      <c r="L206" s="15">
        <f t="shared" si="92"/>
        <v>0</v>
      </c>
      <c r="M206" s="15">
        <f t="shared" si="92"/>
        <v>0</v>
      </c>
      <c r="N206" s="15">
        <f t="shared" si="92"/>
        <v>0</v>
      </c>
      <c r="O206" s="15">
        <f t="shared" si="92"/>
        <v>0</v>
      </c>
      <c r="P206" s="15">
        <f t="shared" si="92"/>
        <v>0</v>
      </c>
      <c r="Q206" s="15">
        <f t="shared" si="92"/>
        <v>0</v>
      </c>
      <c r="R206" s="15">
        <f t="shared" si="92"/>
        <v>0</v>
      </c>
      <c r="S206" s="15">
        <f t="shared" si="92"/>
        <v>0</v>
      </c>
      <c r="T206" s="15">
        <f t="shared" si="92"/>
        <v>0</v>
      </c>
      <c r="U206" s="15">
        <f t="shared" si="92"/>
        <v>0</v>
      </c>
      <c r="V206" s="15">
        <f t="shared" si="92"/>
        <v>0</v>
      </c>
      <c r="W206" s="15">
        <f t="shared" si="92"/>
        <v>0</v>
      </c>
      <c r="X206" s="15">
        <f t="shared" si="92"/>
        <v>0</v>
      </c>
      <c r="Y206" s="15">
        <f t="shared" si="92"/>
        <v>0</v>
      </c>
      <c r="Z206" s="15">
        <f t="shared" si="92"/>
        <v>0</v>
      </c>
      <c r="AA206" s="15">
        <f t="shared" si="92"/>
        <v>0</v>
      </c>
      <c r="AB206" s="15">
        <f t="shared" si="92"/>
        <v>0</v>
      </c>
      <c r="AC206" s="15">
        <f t="shared" si="92"/>
        <v>0</v>
      </c>
      <c r="AD206" s="15">
        <f t="shared" si="92"/>
        <v>0</v>
      </c>
      <c r="AE206" s="15">
        <f t="shared" si="92"/>
        <v>0</v>
      </c>
      <c r="AF206" s="28"/>
      <c r="AG206" s="42"/>
      <c r="AH206" s="42"/>
    </row>
    <row r="207" spans="1:34" s="12" customFormat="1" ht="40.5" customHeight="1" x14ac:dyDescent="0.3">
      <c r="A207" s="4" t="s">
        <v>22</v>
      </c>
      <c r="B207" s="2">
        <f t="shared" ref="B207:E207" si="93">B209+B233+B252+B270+B282</f>
        <v>796351.7</v>
      </c>
      <c r="C207" s="2">
        <f t="shared" si="93"/>
        <v>94090.5</v>
      </c>
      <c r="D207" s="2">
        <f t="shared" si="93"/>
        <v>93639.5</v>
      </c>
      <c r="E207" s="2">
        <f t="shared" si="93"/>
        <v>87967.299999999988</v>
      </c>
      <c r="F207" s="32">
        <f>E207/B207*100</f>
        <v>11.046287714335261</v>
      </c>
      <c r="G207" s="32">
        <f>E207/C207*100</f>
        <v>93.492222913046476</v>
      </c>
      <c r="H207" s="2">
        <f>H209+H233+H252+H270+H282</f>
        <v>15811.3</v>
      </c>
      <c r="I207" s="2">
        <f t="shared" ref="I207:AE207" si="94">I209+I233+I252+I270+I282</f>
        <v>7336.9</v>
      </c>
      <c r="J207" s="2">
        <f t="shared" si="94"/>
        <v>20315.8</v>
      </c>
      <c r="K207" s="2">
        <f t="shared" si="94"/>
        <v>20188.799999999996</v>
      </c>
      <c r="L207" s="2">
        <f t="shared" si="94"/>
        <v>55824.600000000006</v>
      </c>
      <c r="M207" s="2">
        <f t="shared" si="94"/>
        <v>58302.8</v>
      </c>
      <c r="N207" s="2">
        <f t="shared" si="94"/>
        <v>39050.800000000003</v>
      </c>
      <c r="O207" s="2">
        <f t="shared" si="94"/>
        <v>0</v>
      </c>
      <c r="P207" s="2">
        <f t="shared" si="94"/>
        <v>44759.600000000006</v>
      </c>
      <c r="Q207" s="2">
        <f t="shared" si="94"/>
        <v>0</v>
      </c>
      <c r="R207" s="2">
        <f t="shared" si="94"/>
        <v>41270.5</v>
      </c>
      <c r="S207" s="2">
        <f t="shared" si="94"/>
        <v>0</v>
      </c>
      <c r="T207" s="2">
        <f t="shared" si="94"/>
        <v>45976</v>
      </c>
      <c r="U207" s="2">
        <f t="shared" si="94"/>
        <v>0</v>
      </c>
      <c r="V207" s="2">
        <f t="shared" si="94"/>
        <v>53344.9</v>
      </c>
      <c r="W207" s="2">
        <f t="shared" si="94"/>
        <v>0</v>
      </c>
      <c r="X207" s="2">
        <f t="shared" si="94"/>
        <v>88240.299999999988</v>
      </c>
      <c r="Y207" s="2">
        <f t="shared" si="94"/>
        <v>0</v>
      </c>
      <c r="Z207" s="2">
        <f t="shared" si="94"/>
        <v>75454</v>
      </c>
      <c r="AA207" s="2">
        <f t="shared" si="94"/>
        <v>0</v>
      </c>
      <c r="AB207" s="2">
        <f t="shared" si="94"/>
        <v>105746.49999999999</v>
      </c>
      <c r="AC207" s="2">
        <f t="shared" si="94"/>
        <v>0</v>
      </c>
      <c r="AD207" s="2">
        <f t="shared" si="94"/>
        <v>210557.39999999997</v>
      </c>
      <c r="AE207" s="2">
        <f t="shared" si="94"/>
        <v>0</v>
      </c>
      <c r="AF207" s="37"/>
      <c r="AG207" s="42"/>
      <c r="AH207" s="42"/>
    </row>
    <row r="208" spans="1:34" s="12" customFormat="1" ht="78.75" customHeight="1" x14ac:dyDescent="0.3">
      <c r="A208" s="4" t="s">
        <v>70</v>
      </c>
      <c r="B208" s="20" t="s">
        <v>36</v>
      </c>
      <c r="C208" s="19"/>
      <c r="D208" s="20"/>
      <c r="E208" s="20"/>
      <c r="F208" s="20"/>
      <c r="G208" s="20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37"/>
      <c r="AG208" s="42"/>
      <c r="AH208" s="42"/>
    </row>
    <row r="209" spans="1:34" s="12" customFormat="1" ht="18.75" x14ac:dyDescent="0.3">
      <c r="A209" s="4" t="s">
        <v>17</v>
      </c>
      <c r="B209" s="18">
        <f>H209+J209+L209+N209+P209+R209+T209+V209+X209+Z209+AB209+AD209</f>
        <v>54207.600000000006</v>
      </c>
      <c r="C209" s="2">
        <f>C210+C211+C212+C213</f>
        <v>12868.4</v>
      </c>
      <c r="D209" s="2">
        <f>D210+D211+D212+D213</f>
        <v>12428.9</v>
      </c>
      <c r="E209" s="2">
        <f>E210+E211+E212+E213</f>
        <v>12428.9</v>
      </c>
      <c r="F209" s="32">
        <f>E209/B209*100</f>
        <v>22.928334772245957</v>
      </c>
      <c r="G209" s="32">
        <f>E209/C209*100</f>
        <v>96.584656989213897</v>
      </c>
      <c r="H209" s="2">
        <f t="shared" ref="H209:AD209" si="95">H210+H211+H212+H213</f>
        <v>4622.5</v>
      </c>
      <c r="I209" s="2">
        <f>I210+I211+I212+I213</f>
        <v>3616</v>
      </c>
      <c r="J209" s="2">
        <f t="shared" si="95"/>
        <v>4068.1</v>
      </c>
      <c r="K209" s="2">
        <f>K210+K211+K212+K213</f>
        <v>4753.6000000000004</v>
      </c>
      <c r="L209" s="2">
        <f t="shared" si="95"/>
        <v>4177.8</v>
      </c>
      <c r="M209" s="2">
        <f>M210+M211+M212+M213</f>
        <v>4059.3</v>
      </c>
      <c r="N209" s="2">
        <f t="shared" si="95"/>
        <v>3735.4</v>
      </c>
      <c r="O209" s="2">
        <f>O210+O211+O212+O213</f>
        <v>0</v>
      </c>
      <c r="P209" s="2">
        <f t="shared" si="95"/>
        <v>8315.5</v>
      </c>
      <c r="Q209" s="2">
        <f>Q210+Q211+Q212+Q213</f>
        <v>0</v>
      </c>
      <c r="R209" s="2">
        <f t="shared" si="95"/>
        <v>7292.4</v>
      </c>
      <c r="S209" s="2">
        <f>S210+S211+S212+S213</f>
        <v>0</v>
      </c>
      <c r="T209" s="2">
        <f t="shared" si="95"/>
        <v>4356.5</v>
      </c>
      <c r="U209" s="2">
        <f>U210+U211+U212+U213</f>
        <v>0</v>
      </c>
      <c r="V209" s="2">
        <f t="shared" si="95"/>
        <v>1475.4</v>
      </c>
      <c r="W209" s="2">
        <f>W210+W211+W212+W213</f>
        <v>0</v>
      </c>
      <c r="X209" s="2">
        <f t="shared" si="95"/>
        <v>2553.3000000000002</v>
      </c>
      <c r="Y209" s="2">
        <f>Y210+Y211+Y212+Y213</f>
        <v>0</v>
      </c>
      <c r="Z209" s="2">
        <f t="shared" si="95"/>
        <v>4695.8999999999996</v>
      </c>
      <c r="AA209" s="2">
        <f>AA210+AA211+AA212+AA213</f>
        <v>0</v>
      </c>
      <c r="AB209" s="2">
        <f t="shared" si="95"/>
        <v>3419.6</v>
      </c>
      <c r="AC209" s="2">
        <f>AC210+AC211+AC212+AC213</f>
        <v>0</v>
      </c>
      <c r="AD209" s="2">
        <f t="shared" si="95"/>
        <v>5495.2</v>
      </c>
      <c r="AE209" s="2">
        <f>AE210+AE211+AE212+AE213</f>
        <v>0</v>
      </c>
      <c r="AF209" s="37"/>
      <c r="AG209" s="42"/>
      <c r="AH209" s="42"/>
    </row>
    <row r="210" spans="1:34" s="12" customFormat="1" ht="18.75" x14ac:dyDescent="0.3">
      <c r="A210" s="3" t="s">
        <v>13</v>
      </c>
      <c r="B210" s="20"/>
      <c r="C210" s="2"/>
      <c r="D210" s="2"/>
      <c r="E210" s="2"/>
      <c r="F210" s="20"/>
      <c r="G210" s="20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37"/>
      <c r="AG210" s="42"/>
      <c r="AH210" s="42"/>
    </row>
    <row r="211" spans="1:34" s="12" customFormat="1" ht="18.75" x14ac:dyDescent="0.3">
      <c r="A211" s="3" t="s">
        <v>14</v>
      </c>
      <c r="B211" s="19">
        <f>H211+J211+L211+N211+P211+R211+T211+V211+X211+Z211+AB211+AD211</f>
        <v>54207.600000000006</v>
      </c>
      <c r="C211" s="15">
        <f t="shared" ref="C211:E211" si="96">C217+C223+C229</f>
        <v>12868.4</v>
      </c>
      <c r="D211" s="15">
        <f t="shared" si="96"/>
        <v>12428.9</v>
      </c>
      <c r="E211" s="15">
        <f t="shared" si="96"/>
        <v>12428.9</v>
      </c>
      <c r="F211" s="22">
        <f>E211/B211*100</f>
        <v>22.928334772245957</v>
      </c>
      <c r="G211" s="22">
        <f>E211/C211*100</f>
        <v>96.584656989213897</v>
      </c>
      <c r="H211" s="15">
        <f>H217+H223+H229</f>
        <v>4622.5</v>
      </c>
      <c r="I211" s="15">
        <f t="shared" ref="I211:AF211" si="97">I217+I223+I229</f>
        <v>3616</v>
      </c>
      <c r="J211" s="15">
        <f t="shared" si="97"/>
        <v>4068.1</v>
      </c>
      <c r="K211" s="15">
        <f t="shared" si="97"/>
        <v>4753.6000000000004</v>
      </c>
      <c r="L211" s="15">
        <f t="shared" si="97"/>
        <v>4177.8</v>
      </c>
      <c r="M211" s="15">
        <f t="shared" si="97"/>
        <v>4059.3</v>
      </c>
      <c r="N211" s="15">
        <f t="shared" si="97"/>
        <v>3735.4</v>
      </c>
      <c r="O211" s="15">
        <f t="shared" si="97"/>
        <v>0</v>
      </c>
      <c r="P211" s="15">
        <f t="shared" si="97"/>
        <v>8315.5</v>
      </c>
      <c r="Q211" s="15">
        <f t="shared" si="97"/>
        <v>0</v>
      </c>
      <c r="R211" s="15">
        <f t="shared" si="97"/>
        <v>7292.4</v>
      </c>
      <c r="S211" s="15">
        <f t="shared" si="97"/>
        <v>0</v>
      </c>
      <c r="T211" s="15">
        <f t="shared" si="97"/>
        <v>4356.5</v>
      </c>
      <c r="U211" s="15">
        <f t="shared" si="97"/>
        <v>0</v>
      </c>
      <c r="V211" s="15">
        <f t="shared" si="97"/>
        <v>1475.4</v>
      </c>
      <c r="W211" s="15">
        <f t="shared" si="97"/>
        <v>0</v>
      </c>
      <c r="X211" s="15">
        <f t="shared" si="97"/>
        <v>2553.3000000000002</v>
      </c>
      <c r="Y211" s="15">
        <f t="shared" si="97"/>
        <v>0</v>
      </c>
      <c r="Z211" s="15">
        <f t="shared" si="97"/>
        <v>4695.8999999999996</v>
      </c>
      <c r="AA211" s="15">
        <f t="shared" si="97"/>
        <v>0</v>
      </c>
      <c r="AB211" s="15">
        <f t="shared" si="97"/>
        <v>3419.6</v>
      </c>
      <c r="AC211" s="15">
        <f t="shared" si="97"/>
        <v>0</v>
      </c>
      <c r="AD211" s="15">
        <f t="shared" si="97"/>
        <v>5495.2</v>
      </c>
      <c r="AE211" s="15">
        <f t="shared" si="97"/>
        <v>0</v>
      </c>
      <c r="AF211" s="15">
        <f t="shared" si="97"/>
        <v>0</v>
      </c>
      <c r="AG211" s="42"/>
      <c r="AH211" s="42"/>
    </row>
    <row r="212" spans="1:34" s="12" customFormat="1" ht="18.75" x14ac:dyDescent="0.3">
      <c r="A212" s="3" t="s">
        <v>15</v>
      </c>
      <c r="B212" s="20"/>
      <c r="C212" s="20"/>
      <c r="D212" s="20"/>
      <c r="E212" s="20"/>
      <c r="F212" s="20"/>
      <c r="G212" s="20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37"/>
      <c r="AG212" s="42"/>
      <c r="AH212" s="42"/>
    </row>
    <row r="213" spans="1:34" s="12" customFormat="1" ht="18.75" x14ac:dyDescent="0.3">
      <c r="A213" s="3" t="s">
        <v>16</v>
      </c>
      <c r="B213" s="20"/>
      <c r="C213" s="20"/>
      <c r="D213" s="20"/>
      <c r="E213" s="20"/>
      <c r="F213" s="20"/>
      <c r="G213" s="20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37"/>
      <c r="AG213" s="42"/>
      <c r="AH213" s="42"/>
    </row>
    <row r="214" spans="1:34" s="12" customFormat="1" ht="158.25" customHeight="1" x14ac:dyDescent="0.2">
      <c r="A214" s="54" t="s">
        <v>23</v>
      </c>
      <c r="B214" s="23"/>
      <c r="C214" s="23"/>
      <c r="D214" s="23"/>
      <c r="E214" s="23"/>
      <c r="F214" s="23"/>
      <c r="G214" s="2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37" t="s">
        <v>119</v>
      </c>
      <c r="AG214" s="42">
        <f>C217-E217</f>
        <v>339</v>
      </c>
      <c r="AH214" s="42"/>
    </row>
    <row r="215" spans="1:34" s="12" customFormat="1" ht="18.75" x14ac:dyDescent="0.3">
      <c r="A215" s="4" t="s">
        <v>17</v>
      </c>
      <c r="B215" s="2">
        <f>B216+B217+B218+B219</f>
        <v>38975.9</v>
      </c>
      <c r="C215" s="2">
        <f>C216+C217+C218+C219</f>
        <v>9468.5</v>
      </c>
      <c r="D215" s="2">
        <f>D216+D217+D218+D219</f>
        <v>9129.5</v>
      </c>
      <c r="E215" s="2">
        <f>E216+E217+E218+E219</f>
        <v>9129.5</v>
      </c>
      <c r="F215" s="32">
        <f>E215/B215*100</f>
        <v>23.423448849160632</v>
      </c>
      <c r="G215" s="32">
        <f>E215/C215*100</f>
        <v>96.419707451021807</v>
      </c>
      <c r="H215" s="2">
        <f t="shared" ref="H215:AE215" si="98">H216+H217+H218+H219</f>
        <v>3840.4</v>
      </c>
      <c r="I215" s="2">
        <f t="shared" si="98"/>
        <v>3139.9</v>
      </c>
      <c r="J215" s="2">
        <f t="shared" si="98"/>
        <v>2753.2</v>
      </c>
      <c r="K215" s="2">
        <f t="shared" si="98"/>
        <v>3285.8</v>
      </c>
      <c r="L215" s="2">
        <f t="shared" si="98"/>
        <v>2874.9</v>
      </c>
      <c r="M215" s="2">
        <f t="shared" si="98"/>
        <v>2703.8</v>
      </c>
      <c r="N215" s="2">
        <f t="shared" si="98"/>
        <v>2511</v>
      </c>
      <c r="O215" s="2">
        <f t="shared" si="98"/>
        <v>0</v>
      </c>
      <c r="P215" s="2">
        <f t="shared" si="98"/>
        <v>6226</v>
      </c>
      <c r="Q215" s="2">
        <f t="shared" si="98"/>
        <v>0</v>
      </c>
      <c r="R215" s="2">
        <f t="shared" si="98"/>
        <v>5572</v>
      </c>
      <c r="S215" s="2">
        <f t="shared" si="98"/>
        <v>0</v>
      </c>
      <c r="T215" s="2">
        <f t="shared" si="98"/>
        <v>3440</v>
      </c>
      <c r="U215" s="2">
        <f t="shared" si="98"/>
        <v>0</v>
      </c>
      <c r="V215" s="2">
        <f t="shared" si="98"/>
        <v>756.6</v>
      </c>
      <c r="W215" s="2">
        <f t="shared" si="98"/>
        <v>0</v>
      </c>
      <c r="X215" s="2">
        <f t="shared" si="98"/>
        <v>1628</v>
      </c>
      <c r="Y215" s="2">
        <f t="shared" si="98"/>
        <v>0</v>
      </c>
      <c r="Z215" s="2">
        <f t="shared" si="98"/>
        <v>3463.3</v>
      </c>
      <c r="AA215" s="2">
        <f t="shared" si="98"/>
        <v>0</v>
      </c>
      <c r="AB215" s="2">
        <f t="shared" si="98"/>
        <v>2162</v>
      </c>
      <c r="AC215" s="2">
        <f t="shared" si="98"/>
        <v>0</v>
      </c>
      <c r="AD215" s="2">
        <f t="shared" si="98"/>
        <v>3748.5</v>
      </c>
      <c r="AE215" s="2">
        <f t="shared" si="98"/>
        <v>0</v>
      </c>
      <c r="AF215" s="37"/>
      <c r="AG215" s="42"/>
      <c r="AH215" s="42"/>
    </row>
    <row r="216" spans="1:34" s="12" customFormat="1" ht="18.75" x14ac:dyDescent="0.3">
      <c r="A216" s="3" t="s">
        <v>13</v>
      </c>
      <c r="B216" s="20"/>
      <c r="C216" s="20"/>
      <c r="D216" s="20"/>
      <c r="E216" s="20"/>
      <c r="F216" s="20"/>
      <c r="G216" s="20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37"/>
      <c r="AG216" s="42"/>
      <c r="AH216" s="42"/>
    </row>
    <row r="217" spans="1:34" s="12" customFormat="1" ht="18.75" x14ac:dyDescent="0.3">
      <c r="A217" s="3" t="s">
        <v>14</v>
      </c>
      <c r="B217" s="19">
        <f>H217+J217+L217+N217+P217+R217+T217+V217+X217+Z217+AB217+AD217</f>
        <v>38975.9</v>
      </c>
      <c r="C217" s="21">
        <f>H217+J217+L217</f>
        <v>9468.5</v>
      </c>
      <c r="D217" s="19">
        <v>9129.5</v>
      </c>
      <c r="E217" s="21">
        <f>I217+K217+M217+O217+Q217+S217+U217+W217+Y217+AA217+AC217+AE217</f>
        <v>9129.5</v>
      </c>
      <c r="F217" s="22">
        <f>E217/B217*100</f>
        <v>23.423448849160632</v>
      </c>
      <c r="G217" s="22">
        <f>E217/C217*100</f>
        <v>96.419707451021807</v>
      </c>
      <c r="H217" s="15">
        <v>3840.4</v>
      </c>
      <c r="I217" s="15">
        <v>3139.9</v>
      </c>
      <c r="J217" s="15">
        <v>2753.2</v>
      </c>
      <c r="K217" s="15">
        <v>3285.8</v>
      </c>
      <c r="L217" s="15">
        <v>2874.9</v>
      </c>
      <c r="M217" s="15">
        <v>2703.8</v>
      </c>
      <c r="N217" s="15">
        <v>2511</v>
      </c>
      <c r="O217" s="15"/>
      <c r="P217" s="15">
        <v>6226</v>
      </c>
      <c r="Q217" s="15"/>
      <c r="R217" s="15">
        <v>5572</v>
      </c>
      <c r="S217" s="15"/>
      <c r="T217" s="15">
        <v>3440</v>
      </c>
      <c r="U217" s="15"/>
      <c r="V217" s="15">
        <v>756.6</v>
      </c>
      <c r="W217" s="15"/>
      <c r="X217" s="15">
        <v>1628</v>
      </c>
      <c r="Y217" s="15"/>
      <c r="Z217" s="15">
        <v>3463.3</v>
      </c>
      <c r="AA217" s="15"/>
      <c r="AB217" s="15">
        <v>2162</v>
      </c>
      <c r="AC217" s="15"/>
      <c r="AD217" s="15">
        <v>3748.5</v>
      </c>
      <c r="AE217" s="15"/>
      <c r="AF217" s="37"/>
      <c r="AG217" s="42"/>
      <c r="AH217" s="42"/>
    </row>
    <row r="218" spans="1:34" s="12" customFormat="1" ht="18.75" x14ac:dyDescent="0.3">
      <c r="A218" s="3" t="s">
        <v>15</v>
      </c>
      <c r="B218" s="20"/>
      <c r="C218" s="20"/>
      <c r="D218" s="20"/>
      <c r="E218" s="20"/>
      <c r="F218" s="20"/>
      <c r="G218" s="20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37"/>
      <c r="AG218" s="42"/>
      <c r="AH218" s="42"/>
    </row>
    <row r="219" spans="1:34" s="12" customFormat="1" ht="18.75" x14ac:dyDescent="0.3">
      <c r="A219" s="3" t="s">
        <v>16</v>
      </c>
      <c r="B219" s="20"/>
      <c r="C219" s="20"/>
      <c r="D219" s="20"/>
      <c r="E219" s="20"/>
      <c r="F219" s="20"/>
      <c r="G219" s="20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37"/>
      <c r="AG219" s="42"/>
      <c r="AH219" s="42"/>
    </row>
    <row r="220" spans="1:34" s="12" customFormat="1" ht="37.5" x14ac:dyDescent="0.3">
      <c r="A220" s="3" t="s">
        <v>24</v>
      </c>
      <c r="B220" s="23"/>
      <c r="C220" s="23"/>
      <c r="D220" s="23"/>
      <c r="E220" s="23"/>
      <c r="F220" s="23"/>
      <c r="G220" s="2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37"/>
      <c r="AG220" s="42"/>
      <c r="AH220" s="42"/>
    </row>
    <row r="221" spans="1:34" s="12" customFormat="1" ht="18.75" x14ac:dyDescent="0.3">
      <c r="A221" s="4" t="s">
        <v>17</v>
      </c>
      <c r="B221" s="2">
        <f>B222+B223+B224+B225</f>
        <v>100</v>
      </c>
      <c r="C221" s="2">
        <f>C222+C223+C224+C225</f>
        <v>40</v>
      </c>
      <c r="D221" s="2">
        <f>D222+D223+D224+D225</f>
        <v>0</v>
      </c>
      <c r="E221" s="2">
        <f>E222+E223+E224+E225</f>
        <v>0</v>
      </c>
      <c r="F221" s="32">
        <f>E221/B221*100</f>
        <v>0</v>
      </c>
      <c r="G221" s="32">
        <f>E221/C221*100</f>
        <v>0</v>
      </c>
      <c r="H221" s="2">
        <f>H222+H223+H224+H225</f>
        <v>0</v>
      </c>
      <c r="I221" s="2">
        <f t="shared" ref="I221:AE221" si="99">I222+I223+I224+I225</f>
        <v>0</v>
      </c>
      <c r="J221" s="2">
        <f t="shared" si="99"/>
        <v>0</v>
      </c>
      <c r="K221" s="2">
        <f t="shared" si="99"/>
        <v>0</v>
      </c>
      <c r="L221" s="2">
        <f t="shared" si="99"/>
        <v>40</v>
      </c>
      <c r="M221" s="2">
        <f t="shared" si="99"/>
        <v>0</v>
      </c>
      <c r="N221" s="2">
        <f t="shared" si="99"/>
        <v>0</v>
      </c>
      <c r="O221" s="2">
        <f t="shared" si="99"/>
        <v>0</v>
      </c>
      <c r="P221" s="2">
        <f t="shared" si="99"/>
        <v>0</v>
      </c>
      <c r="Q221" s="2">
        <f t="shared" si="99"/>
        <v>0</v>
      </c>
      <c r="R221" s="2">
        <f t="shared" si="99"/>
        <v>0</v>
      </c>
      <c r="S221" s="2">
        <f t="shared" si="99"/>
        <v>0</v>
      </c>
      <c r="T221" s="2">
        <f t="shared" si="99"/>
        <v>0</v>
      </c>
      <c r="U221" s="2">
        <f t="shared" si="99"/>
        <v>0</v>
      </c>
      <c r="V221" s="2">
        <f t="shared" si="99"/>
        <v>40</v>
      </c>
      <c r="W221" s="2">
        <f t="shared" si="99"/>
        <v>0</v>
      </c>
      <c r="X221" s="2">
        <f t="shared" si="99"/>
        <v>0</v>
      </c>
      <c r="Y221" s="2">
        <f t="shared" si="99"/>
        <v>0</v>
      </c>
      <c r="Z221" s="2">
        <f t="shared" si="99"/>
        <v>20</v>
      </c>
      <c r="AA221" s="2">
        <f t="shared" si="99"/>
        <v>0</v>
      </c>
      <c r="AB221" s="2">
        <f t="shared" si="99"/>
        <v>0</v>
      </c>
      <c r="AC221" s="2">
        <f t="shared" si="99"/>
        <v>0</v>
      </c>
      <c r="AD221" s="2">
        <f t="shared" si="99"/>
        <v>0</v>
      </c>
      <c r="AE221" s="2">
        <f t="shared" si="99"/>
        <v>0</v>
      </c>
      <c r="AF221" s="85"/>
      <c r="AG221" s="42"/>
      <c r="AH221" s="42"/>
    </row>
    <row r="222" spans="1:34" s="12" customFormat="1" ht="18.75" x14ac:dyDescent="0.3">
      <c r="A222" s="3" t="s">
        <v>13</v>
      </c>
      <c r="B222" s="20"/>
      <c r="C222" s="20"/>
      <c r="D222" s="20"/>
      <c r="E222" s="20"/>
      <c r="F222" s="20"/>
      <c r="G222" s="20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86"/>
      <c r="AG222" s="42"/>
      <c r="AH222" s="42"/>
    </row>
    <row r="223" spans="1:34" s="12" customFormat="1" ht="20.45" customHeight="1" x14ac:dyDescent="0.3">
      <c r="A223" s="3" t="s">
        <v>14</v>
      </c>
      <c r="B223" s="19">
        <f>H223+J223+L223+N223+P223+R223+T223+V223+X223+Z223+AB223+AD223</f>
        <v>100</v>
      </c>
      <c r="C223" s="21">
        <f>L223</f>
        <v>40</v>
      </c>
      <c r="D223" s="19"/>
      <c r="E223" s="21"/>
      <c r="F223" s="22">
        <f>E223/B223*100</f>
        <v>0</v>
      </c>
      <c r="G223" s="22">
        <f>E223/C223*100</f>
        <v>0</v>
      </c>
      <c r="H223" s="15"/>
      <c r="I223" s="15"/>
      <c r="J223" s="15"/>
      <c r="K223" s="15"/>
      <c r="L223" s="15">
        <v>40</v>
      </c>
      <c r="M223" s="15"/>
      <c r="N223" s="15"/>
      <c r="O223" s="15"/>
      <c r="P223" s="15"/>
      <c r="Q223" s="15"/>
      <c r="R223" s="15"/>
      <c r="S223" s="15"/>
      <c r="T223" s="15"/>
      <c r="U223" s="15"/>
      <c r="V223" s="15">
        <v>40</v>
      </c>
      <c r="W223" s="15"/>
      <c r="X223" s="15"/>
      <c r="Y223" s="15"/>
      <c r="Z223" s="15">
        <v>20</v>
      </c>
      <c r="AA223" s="15"/>
      <c r="AB223" s="15"/>
      <c r="AC223" s="15"/>
      <c r="AD223" s="15"/>
      <c r="AE223" s="15"/>
      <c r="AF223" s="86"/>
      <c r="AG223" s="42"/>
      <c r="AH223" s="42"/>
    </row>
    <row r="224" spans="1:34" s="12" customFormat="1" ht="18.75" x14ac:dyDescent="0.3">
      <c r="A224" s="3" t="s">
        <v>15</v>
      </c>
      <c r="B224" s="20"/>
      <c r="C224" s="20"/>
      <c r="D224" s="20"/>
      <c r="E224" s="20"/>
      <c r="F224" s="20"/>
      <c r="G224" s="20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86"/>
      <c r="AG224" s="42"/>
      <c r="AH224" s="42"/>
    </row>
    <row r="225" spans="1:34" s="12" customFormat="1" ht="21.75" customHeight="1" x14ac:dyDescent="0.3">
      <c r="A225" s="3" t="s">
        <v>16</v>
      </c>
      <c r="B225" s="20"/>
      <c r="C225" s="20"/>
      <c r="D225" s="20"/>
      <c r="E225" s="20"/>
      <c r="F225" s="20"/>
      <c r="G225" s="20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87"/>
      <c r="AG225" s="42"/>
      <c r="AH225" s="42"/>
    </row>
    <row r="226" spans="1:34" s="12" customFormat="1" ht="167.25" customHeight="1" x14ac:dyDescent="0.3">
      <c r="A226" s="3" t="s">
        <v>47</v>
      </c>
      <c r="B226" s="23"/>
      <c r="C226" s="23"/>
      <c r="D226" s="23"/>
      <c r="E226" s="23"/>
      <c r="F226" s="23"/>
      <c r="G226" s="2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37"/>
      <c r="AG226" s="42"/>
      <c r="AH226" s="42"/>
    </row>
    <row r="227" spans="1:34" s="12" customFormat="1" ht="18.75" x14ac:dyDescent="0.3">
      <c r="A227" s="4" t="s">
        <v>17</v>
      </c>
      <c r="B227" s="2">
        <f>B228+B229+B230+B231</f>
        <v>15131.7</v>
      </c>
      <c r="C227" s="2">
        <f>C228+C229+C230+C231</f>
        <v>3359.9</v>
      </c>
      <c r="D227" s="2">
        <f>D228+D229+D230+D231</f>
        <v>3299.4</v>
      </c>
      <c r="E227" s="2">
        <f>E228+E229+E230+E231</f>
        <v>3299.4</v>
      </c>
      <c r="F227" s="32">
        <f>E227/B227*100</f>
        <v>21.804555998334621</v>
      </c>
      <c r="G227" s="32">
        <f>E227/C227*100</f>
        <v>98.199351171165802</v>
      </c>
      <c r="H227" s="2">
        <f>H228+H229+H230+H231</f>
        <v>782.1</v>
      </c>
      <c r="I227" s="2">
        <f t="shared" ref="I227:AE227" si="100">I228+I229+I230+I231</f>
        <v>476.1</v>
      </c>
      <c r="J227" s="2">
        <f t="shared" si="100"/>
        <v>1314.9</v>
      </c>
      <c r="K227" s="2">
        <f t="shared" si="100"/>
        <v>1467.8</v>
      </c>
      <c r="L227" s="2">
        <f t="shared" si="100"/>
        <v>1262.9000000000001</v>
      </c>
      <c r="M227" s="2">
        <f t="shared" si="100"/>
        <v>1355.5</v>
      </c>
      <c r="N227" s="2">
        <f t="shared" si="100"/>
        <v>1224.4000000000001</v>
      </c>
      <c r="O227" s="2">
        <f t="shared" si="100"/>
        <v>0</v>
      </c>
      <c r="P227" s="2">
        <f t="shared" si="100"/>
        <v>2089.5</v>
      </c>
      <c r="Q227" s="2">
        <f t="shared" si="100"/>
        <v>0</v>
      </c>
      <c r="R227" s="2">
        <f t="shared" si="100"/>
        <v>1720.4</v>
      </c>
      <c r="S227" s="2">
        <f t="shared" si="100"/>
        <v>0</v>
      </c>
      <c r="T227" s="2">
        <f t="shared" si="100"/>
        <v>916.5</v>
      </c>
      <c r="U227" s="2">
        <f t="shared" si="100"/>
        <v>0</v>
      </c>
      <c r="V227" s="2">
        <f t="shared" si="100"/>
        <v>678.8</v>
      </c>
      <c r="W227" s="2">
        <f t="shared" si="100"/>
        <v>0</v>
      </c>
      <c r="X227" s="2">
        <f t="shared" si="100"/>
        <v>925.3</v>
      </c>
      <c r="Y227" s="2">
        <f t="shared" si="100"/>
        <v>0</v>
      </c>
      <c r="Z227" s="2">
        <f t="shared" si="100"/>
        <v>1212.5999999999999</v>
      </c>
      <c r="AA227" s="2">
        <f t="shared" si="100"/>
        <v>0</v>
      </c>
      <c r="AB227" s="2">
        <f t="shared" si="100"/>
        <v>1257.5999999999999</v>
      </c>
      <c r="AC227" s="2">
        <f t="shared" si="100"/>
        <v>0</v>
      </c>
      <c r="AD227" s="2">
        <f t="shared" si="100"/>
        <v>1746.7</v>
      </c>
      <c r="AE227" s="2">
        <f t="shared" si="100"/>
        <v>0</v>
      </c>
      <c r="AF227" s="85" t="s">
        <v>92</v>
      </c>
      <c r="AG227" s="42"/>
      <c r="AH227" s="42"/>
    </row>
    <row r="228" spans="1:34" s="12" customFormat="1" ht="18.75" x14ac:dyDescent="0.3">
      <c r="A228" s="3" t="s">
        <v>13</v>
      </c>
      <c r="B228" s="20"/>
      <c r="C228" s="20"/>
      <c r="D228" s="20"/>
      <c r="E228" s="20"/>
      <c r="F228" s="20"/>
      <c r="G228" s="20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86"/>
      <c r="AG228" s="42"/>
      <c r="AH228" s="42"/>
    </row>
    <row r="229" spans="1:34" s="12" customFormat="1" ht="23.45" customHeight="1" x14ac:dyDescent="0.3">
      <c r="A229" s="3" t="s">
        <v>14</v>
      </c>
      <c r="B229" s="19">
        <f>H229+J229+L229+N229+P229+R229+T229+V229+X229+Z229+AB229+AD229</f>
        <v>15131.7</v>
      </c>
      <c r="C229" s="21">
        <f>H229+J229+L229</f>
        <v>3359.9</v>
      </c>
      <c r="D229" s="19">
        <f>E229</f>
        <v>3299.4</v>
      </c>
      <c r="E229" s="21">
        <f>I229+K229+M229+O229+Q229+S229+U229+W229+Y229+AA229+AC229+AE229</f>
        <v>3299.4</v>
      </c>
      <c r="F229" s="22">
        <f>E229/B229*100</f>
        <v>21.804555998334621</v>
      </c>
      <c r="G229" s="22">
        <f>E229/C229*100</f>
        <v>98.199351171165802</v>
      </c>
      <c r="H229" s="15">
        <v>782.1</v>
      </c>
      <c r="I229" s="15">
        <v>476.1</v>
      </c>
      <c r="J229" s="15">
        <v>1314.9</v>
      </c>
      <c r="K229" s="15">
        <v>1467.8</v>
      </c>
      <c r="L229" s="15">
        <v>1262.9000000000001</v>
      </c>
      <c r="M229" s="15">
        <v>1355.5</v>
      </c>
      <c r="N229" s="15">
        <v>1224.4000000000001</v>
      </c>
      <c r="O229" s="15"/>
      <c r="P229" s="15">
        <v>2089.5</v>
      </c>
      <c r="Q229" s="15"/>
      <c r="R229" s="15">
        <v>1720.4</v>
      </c>
      <c r="S229" s="15"/>
      <c r="T229" s="15">
        <v>916.5</v>
      </c>
      <c r="U229" s="15"/>
      <c r="V229" s="15">
        <v>678.8</v>
      </c>
      <c r="W229" s="15"/>
      <c r="X229" s="15">
        <v>925.3</v>
      </c>
      <c r="Y229" s="15"/>
      <c r="Z229" s="15">
        <v>1212.5999999999999</v>
      </c>
      <c r="AA229" s="15"/>
      <c r="AB229" s="15">
        <v>1257.5999999999999</v>
      </c>
      <c r="AC229" s="15"/>
      <c r="AD229" s="15">
        <v>1746.7</v>
      </c>
      <c r="AE229" s="15"/>
      <c r="AF229" s="86"/>
      <c r="AG229" s="42"/>
      <c r="AH229" s="42"/>
    </row>
    <row r="230" spans="1:34" s="12" customFormat="1" ht="18.75" x14ac:dyDescent="0.3">
      <c r="A230" s="3" t="s">
        <v>15</v>
      </c>
      <c r="B230" s="20"/>
      <c r="C230" s="20"/>
      <c r="D230" s="20"/>
      <c r="E230" s="20"/>
      <c r="F230" s="20"/>
      <c r="G230" s="20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86"/>
      <c r="AG230" s="42"/>
      <c r="AH230" s="42"/>
    </row>
    <row r="231" spans="1:34" s="12" customFormat="1" ht="21.75" customHeight="1" x14ac:dyDescent="0.3">
      <c r="A231" s="3" t="s">
        <v>16</v>
      </c>
      <c r="B231" s="20"/>
      <c r="C231" s="20"/>
      <c r="D231" s="20"/>
      <c r="E231" s="20"/>
      <c r="F231" s="20"/>
      <c r="G231" s="20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87"/>
      <c r="AG231" s="42"/>
      <c r="AH231" s="42"/>
    </row>
    <row r="232" spans="1:34" s="12" customFormat="1" ht="140.25" customHeight="1" x14ac:dyDescent="0.3">
      <c r="A232" s="4" t="s">
        <v>71</v>
      </c>
      <c r="B232" s="20"/>
      <c r="C232" s="20"/>
      <c r="D232" s="20"/>
      <c r="E232" s="20"/>
      <c r="F232" s="20"/>
      <c r="G232" s="20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37"/>
      <c r="AG232" s="42"/>
      <c r="AH232" s="42"/>
    </row>
    <row r="233" spans="1:34" s="12" customFormat="1" ht="26.25" customHeight="1" x14ac:dyDescent="0.3">
      <c r="A233" s="4" t="s">
        <v>17</v>
      </c>
      <c r="B233" s="2">
        <f>B234+B235+B236+B237</f>
        <v>205643.3</v>
      </c>
      <c r="C233" s="2">
        <f>C234+C235+C236+C237</f>
        <v>41876.100000000006</v>
      </c>
      <c r="D233" s="2">
        <f>D234+D235+D236+D237</f>
        <v>41876.1</v>
      </c>
      <c r="E233" s="2">
        <f>E234+E235+E236+E237</f>
        <v>36203.899999999994</v>
      </c>
      <c r="F233" s="32">
        <f>E233/B233*100</f>
        <v>17.605193069747468</v>
      </c>
      <c r="G233" s="32">
        <f>E233/C233*100</f>
        <v>86.454803575309029</v>
      </c>
      <c r="H233" s="2">
        <f t="shared" ref="H233:AE233" si="101">H234+H235+H236+H237</f>
        <v>11188.8</v>
      </c>
      <c r="I233" s="2">
        <f t="shared" si="101"/>
        <v>3720.8999999999996</v>
      </c>
      <c r="J233" s="2">
        <f t="shared" si="101"/>
        <v>15385.6</v>
      </c>
      <c r="K233" s="2">
        <f t="shared" si="101"/>
        <v>14573.099999999999</v>
      </c>
      <c r="L233" s="2">
        <f t="shared" si="101"/>
        <v>15301.7</v>
      </c>
      <c r="M233" s="2">
        <f t="shared" si="101"/>
        <v>17909.900000000001</v>
      </c>
      <c r="N233" s="2">
        <f t="shared" si="101"/>
        <v>14369.6</v>
      </c>
      <c r="O233" s="2">
        <f t="shared" si="101"/>
        <v>0</v>
      </c>
      <c r="P233" s="2">
        <f t="shared" si="101"/>
        <v>14532.4</v>
      </c>
      <c r="Q233" s="2">
        <f t="shared" si="101"/>
        <v>0</v>
      </c>
      <c r="R233" s="2">
        <f t="shared" si="101"/>
        <v>8754.9</v>
      </c>
      <c r="S233" s="2">
        <f t="shared" si="101"/>
        <v>0</v>
      </c>
      <c r="T233" s="2">
        <f t="shared" si="101"/>
        <v>3449.3</v>
      </c>
      <c r="U233" s="2">
        <f t="shared" si="101"/>
        <v>0</v>
      </c>
      <c r="V233" s="2">
        <f t="shared" si="101"/>
        <v>0</v>
      </c>
      <c r="W233" s="2">
        <f t="shared" si="101"/>
        <v>0</v>
      </c>
      <c r="X233" s="2">
        <f t="shared" si="101"/>
        <v>13358.4</v>
      </c>
      <c r="Y233" s="2">
        <f t="shared" si="101"/>
        <v>0</v>
      </c>
      <c r="Z233" s="2">
        <f t="shared" si="101"/>
        <v>17464.099999999999</v>
      </c>
      <c r="AA233" s="2">
        <f t="shared" si="101"/>
        <v>0</v>
      </c>
      <c r="AB233" s="2">
        <f t="shared" si="101"/>
        <v>16413.099999999999</v>
      </c>
      <c r="AC233" s="2">
        <f t="shared" si="101"/>
        <v>0</v>
      </c>
      <c r="AD233" s="2">
        <f t="shared" si="101"/>
        <v>75425.399999999994</v>
      </c>
      <c r="AE233" s="2">
        <f t="shared" si="101"/>
        <v>0</v>
      </c>
      <c r="AF233" s="37"/>
      <c r="AG233" s="42"/>
      <c r="AH233" s="42"/>
    </row>
    <row r="234" spans="1:34" s="12" customFormat="1" ht="18.75" x14ac:dyDescent="0.3">
      <c r="A234" s="3" t="s">
        <v>13</v>
      </c>
      <c r="B234" s="19">
        <f>B240+B246</f>
        <v>85136.9</v>
      </c>
      <c r="C234" s="19">
        <f>C240+C246</f>
        <v>21030</v>
      </c>
      <c r="D234" s="19">
        <f>D240+D246</f>
        <v>21030</v>
      </c>
      <c r="E234" s="19">
        <f>E240+E246</f>
        <v>20292.3</v>
      </c>
      <c r="F234" s="22">
        <f>E234/B234*100</f>
        <v>23.834905898617404</v>
      </c>
      <c r="G234" s="22">
        <f>E234/C234*100</f>
        <v>96.492154065620539</v>
      </c>
      <c r="H234" s="15">
        <f>H240+H246</f>
        <v>5078</v>
      </c>
      <c r="I234" s="15">
        <f>I240+I246</f>
        <v>1953.8</v>
      </c>
      <c r="J234" s="15">
        <f t="shared" ref="J234:AD235" si="102">J240+J246</f>
        <v>7797</v>
      </c>
      <c r="K234" s="15">
        <f>K240+K246</f>
        <v>7620.4</v>
      </c>
      <c r="L234" s="15">
        <f t="shared" si="102"/>
        <v>8155</v>
      </c>
      <c r="M234" s="15">
        <f>M240+M246</f>
        <v>10718.1</v>
      </c>
      <c r="N234" s="15">
        <f t="shared" si="102"/>
        <v>7268</v>
      </c>
      <c r="O234" s="15">
        <f>O240+O246</f>
        <v>0</v>
      </c>
      <c r="P234" s="15">
        <f t="shared" si="102"/>
        <v>7278</v>
      </c>
      <c r="Q234" s="15">
        <f>Q240+Q246</f>
        <v>0</v>
      </c>
      <c r="R234" s="15">
        <f t="shared" si="102"/>
        <v>3949</v>
      </c>
      <c r="S234" s="15">
        <f>S240+S246</f>
        <v>0</v>
      </c>
      <c r="T234" s="15">
        <f t="shared" si="102"/>
        <v>0</v>
      </c>
      <c r="U234" s="15">
        <f>U240+U246</f>
        <v>0</v>
      </c>
      <c r="V234" s="15">
        <f t="shared" si="102"/>
        <v>0</v>
      </c>
      <c r="W234" s="15">
        <f>W240+W246</f>
        <v>0</v>
      </c>
      <c r="X234" s="15">
        <f t="shared" si="102"/>
        <v>8439.5</v>
      </c>
      <c r="Y234" s="15">
        <f>Y240+Y246</f>
        <v>0</v>
      </c>
      <c r="Z234" s="15">
        <f t="shared" si="102"/>
        <v>10689.5</v>
      </c>
      <c r="AA234" s="15">
        <f>AA240+AA246</f>
        <v>0</v>
      </c>
      <c r="AB234" s="15">
        <f t="shared" si="102"/>
        <v>10339.5</v>
      </c>
      <c r="AC234" s="15">
        <f>AC240+AC246</f>
        <v>0</v>
      </c>
      <c r="AD234" s="15">
        <f t="shared" si="102"/>
        <v>16143.4</v>
      </c>
      <c r="AE234" s="15">
        <f>AE240+AE246</f>
        <v>0</v>
      </c>
      <c r="AF234" s="37"/>
      <c r="AG234" s="42"/>
      <c r="AH234" s="42"/>
    </row>
    <row r="235" spans="1:34" s="12" customFormat="1" ht="18.75" x14ac:dyDescent="0.3">
      <c r="A235" s="3" t="s">
        <v>14</v>
      </c>
      <c r="B235" s="19">
        <f>B241+B247</f>
        <v>120506.4</v>
      </c>
      <c r="C235" s="19">
        <f t="shared" ref="C235:E235" si="103">C241+C247</f>
        <v>20846.100000000002</v>
      </c>
      <c r="D235" s="19">
        <f t="shared" si="103"/>
        <v>20846.099999999999</v>
      </c>
      <c r="E235" s="19">
        <f t="shared" si="103"/>
        <v>15911.599999999999</v>
      </c>
      <c r="F235" s="22">
        <f>E235/B235*100</f>
        <v>13.203946014485538</v>
      </c>
      <c r="G235" s="22">
        <f>E235/C235*100</f>
        <v>76.328905646619745</v>
      </c>
      <c r="H235" s="15">
        <f>H241+H247</f>
        <v>6110.8</v>
      </c>
      <c r="I235" s="15">
        <f>I241+I247</f>
        <v>1767.1</v>
      </c>
      <c r="J235" s="15">
        <f>J241+J247</f>
        <v>7588.6</v>
      </c>
      <c r="K235" s="15">
        <f>K241+K247</f>
        <v>6952.7</v>
      </c>
      <c r="L235" s="15">
        <f t="shared" si="102"/>
        <v>7146.7</v>
      </c>
      <c r="M235" s="15">
        <f>M241+M247</f>
        <v>7191.8</v>
      </c>
      <c r="N235" s="15">
        <f t="shared" si="102"/>
        <v>7101.6</v>
      </c>
      <c r="O235" s="15">
        <f>O241+O247</f>
        <v>0</v>
      </c>
      <c r="P235" s="15">
        <f t="shared" si="102"/>
        <v>7254.4</v>
      </c>
      <c r="Q235" s="15">
        <f>Q241+Q247</f>
        <v>0</v>
      </c>
      <c r="R235" s="15">
        <f>R241+R247</f>
        <v>4805.8999999999996</v>
      </c>
      <c r="S235" s="15">
        <f>S241+S247</f>
        <v>0</v>
      </c>
      <c r="T235" s="15">
        <f t="shared" si="102"/>
        <v>3449.3</v>
      </c>
      <c r="U235" s="15">
        <f>U241+U247</f>
        <v>0</v>
      </c>
      <c r="V235" s="15">
        <f t="shared" si="102"/>
        <v>0</v>
      </c>
      <c r="W235" s="15">
        <f>W241+W247</f>
        <v>0</v>
      </c>
      <c r="X235" s="15">
        <f t="shared" si="102"/>
        <v>4918.8999999999996</v>
      </c>
      <c r="Y235" s="15">
        <f>Y241+Y247</f>
        <v>0</v>
      </c>
      <c r="Z235" s="15">
        <f t="shared" si="102"/>
        <v>6774.6</v>
      </c>
      <c r="AA235" s="15">
        <f>AA241+AA247</f>
        <v>0</v>
      </c>
      <c r="AB235" s="15">
        <f t="shared" si="102"/>
        <v>6073.6</v>
      </c>
      <c r="AC235" s="15">
        <f>AC241+AC247</f>
        <v>0</v>
      </c>
      <c r="AD235" s="15">
        <f t="shared" si="102"/>
        <v>59282</v>
      </c>
      <c r="AE235" s="15">
        <f>AE241+AE247</f>
        <v>0</v>
      </c>
      <c r="AF235" s="37"/>
      <c r="AG235" s="42"/>
      <c r="AH235" s="42"/>
    </row>
    <row r="236" spans="1:34" s="12" customFormat="1" ht="18.75" x14ac:dyDescent="0.3">
      <c r="A236" s="3" t="s">
        <v>15</v>
      </c>
      <c r="B236" s="20">
        <f>B242+B249</f>
        <v>0</v>
      </c>
      <c r="C236" s="20">
        <f>C242+C249</f>
        <v>0</v>
      </c>
      <c r="D236" s="20">
        <f>D242+D249</f>
        <v>0</v>
      </c>
      <c r="E236" s="20">
        <f>E242+E249</f>
        <v>0</v>
      </c>
      <c r="F236" s="22"/>
      <c r="G236" s="22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37"/>
      <c r="AG236" s="42"/>
      <c r="AH236" s="42"/>
    </row>
    <row r="237" spans="1:34" s="12" customFormat="1" ht="18.75" x14ac:dyDescent="0.3">
      <c r="A237" s="3" t="s">
        <v>16</v>
      </c>
      <c r="B237" s="19">
        <f>B243+B250</f>
        <v>0</v>
      </c>
      <c r="C237" s="19">
        <f>C243+C250</f>
        <v>0</v>
      </c>
      <c r="D237" s="19">
        <f>D243+D250</f>
        <v>0</v>
      </c>
      <c r="E237" s="19">
        <f>E243+E250</f>
        <v>0</v>
      </c>
      <c r="F237" s="22" t="e">
        <f t="shared" ref="F237:F241" si="104">E237/B237*100</f>
        <v>#DIV/0!</v>
      </c>
      <c r="G237" s="22" t="e">
        <f t="shared" ref="G237:G241" si="105">E237/C237*100</f>
        <v>#DIV/0!</v>
      </c>
      <c r="H237" s="15">
        <f>H243</f>
        <v>0</v>
      </c>
      <c r="I237" s="15">
        <f t="shared" ref="I237:AE237" si="106">I243</f>
        <v>0</v>
      </c>
      <c r="J237" s="15">
        <f t="shared" si="106"/>
        <v>0</v>
      </c>
      <c r="K237" s="15">
        <f t="shared" si="106"/>
        <v>0</v>
      </c>
      <c r="L237" s="15">
        <f t="shared" si="106"/>
        <v>0</v>
      </c>
      <c r="M237" s="15">
        <f t="shared" si="106"/>
        <v>0</v>
      </c>
      <c r="N237" s="15">
        <f t="shared" si="106"/>
        <v>0</v>
      </c>
      <c r="O237" s="15">
        <f t="shared" si="106"/>
        <v>0</v>
      </c>
      <c r="P237" s="15">
        <f t="shared" si="106"/>
        <v>0</v>
      </c>
      <c r="Q237" s="15">
        <f t="shared" si="106"/>
        <v>0</v>
      </c>
      <c r="R237" s="15">
        <f>R243</f>
        <v>0</v>
      </c>
      <c r="S237" s="15">
        <f t="shared" si="106"/>
        <v>0</v>
      </c>
      <c r="T237" s="15">
        <f t="shared" si="106"/>
        <v>0</v>
      </c>
      <c r="U237" s="15">
        <f t="shared" si="106"/>
        <v>0</v>
      </c>
      <c r="V237" s="15">
        <f t="shared" si="106"/>
        <v>0</v>
      </c>
      <c r="W237" s="15">
        <f t="shared" si="106"/>
        <v>0</v>
      </c>
      <c r="X237" s="15">
        <f t="shared" si="106"/>
        <v>0</v>
      </c>
      <c r="Y237" s="15">
        <f t="shared" si="106"/>
        <v>0</v>
      </c>
      <c r="Z237" s="15">
        <f t="shared" si="106"/>
        <v>0</v>
      </c>
      <c r="AA237" s="15">
        <f t="shared" si="106"/>
        <v>0</v>
      </c>
      <c r="AB237" s="15">
        <f t="shared" si="106"/>
        <v>0</v>
      </c>
      <c r="AC237" s="15">
        <f t="shared" si="106"/>
        <v>0</v>
      </c>
      <c r="AD237" s="15">
        <f t="shared" si="106"/>
        <v>0</v>
      </c>
      <c r="AE237" s="15">
        <f t="shared" si="106"/>
        <v>0</v>
      </c>
      <c r="AF237" s="37"/>
      <c r="AG237" s="42"/>
      <c r="AH237" s="42"/>
    </row>
    <row r="238" spans="1:34" s="12" customFormat="1" ht="93.75" customHeight="1" x14ac:dyDescent="0.3">
      <c r="A238" s="3" t="s">
        <v>25</v>
      </c>
      <c r="B238" s="23"/>
      <c r="C238" s="23"/>
      <c r="D238" s="23"/>
      <c r="E238" s="23"/>
      <c r="F238" s="22"/>
      <c r="G238" s="2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37"/>
      <c r="AG238" s="42"/>
      <c r="AH238" s="42"/>
    </row>
    <row r="239" spans="1:34" s="17" customFormat="1" ht="18.75" x14ac:dyDescent="0.2">
      <c r="A239" s="34" t="s">
        <v>17</v>
      </c>
      <c r="B239" s="2">
        <f>B240+B241+B243+B244</f>
        <v>58199.8</v>
      </c>
      <c r="C239" s="2">
        <f>C240+C241+C243+C244</f>
        <v>0</v>
      </c>
      <c r="D239" s="2">
        <f>D240+D241+D243+D244</f>
        <v>0</v>
      </c>
      <c r="E239" s="2">
        <f>E240+E241+E243+E244</f>
        <v>0</v>
      </c>
      <c r="F239" s="32">
        <f t="shared" si="104"/>
        <v>0</v>
      </c>
      <c r="G239" s="32" t="e">
        <f t="shared" si="105"/>
        <v>#DIV/0!</v>
      </c>
      <c r="H239" s="2"/>
      <c r="I239" s="2"/>
      <c r="J239" s="2">
        <f>J240+J241+J242+J243</f>
        <v>0</v>
      </c>
      <c r="K239" s="2">
        <f t="shared" ref="K239:AE239" si="107">K240+K241+K242+K243</f>
        <v>0</v>
      </c>
      <c r="L239" s="2">
        <f t="shared" si="107"/>
        <v>0</v>
      </c>
      <c r="M239" s="2">
        <f t="shared" si="107"/>
        <v>0</v>
      </c>
      <c r="N239" s="2">
        <f t="shared" si="107"/>
        <v>0</v>
      </c>
      <c r="O239" s="2">
        <f t="shared" si="107"/>
        <v>0</v>
      </c>
      <c r="P239" s="2">
        <f t="shared" si="107"/>
        <v>510.7</v>
      </c>
      <c r="Q239" s="2">
        <f t="shared" si="107"/>
        <v>0</v>
      </c>
      <c r="R239" s="2">
        <f t="shared" si="107"/>
        <v>0</v>
      </c>
      <c r="S239" s="2">
        <f t="shared" si="107"/>
        <v>0</v>
      </c>
      <c r="T239" s="2">
        <f t="shared" si="107"/>
        <v>3449.3</v>
      </c>
      <c r="U239" s="2">
        <f t="shared" si="107"/>
        <v>0</v>
      </c>
      <c r="V239" s="2">
        <f t="shared" si="107"/>
        <v>0</v>
      </c>
      <c r="W239" s="2">
        <f t="shared" si="107"/>
        <v>0</v>
      </c>
      <c r="X239" s="2">
        <f t="shared" si="107"/>
        <v>0</v>
      </c>
      <c r="Y239" s="2">
        <f t="shared" si="107"/>
        <v>0</v>
      </c>
      <c r="Z239" s="2">
        <f t="shared" si="107"/>
        <v>0</v>
      </c>
      <c r="AA239" s="2">
        <f t="shared" si="107"/>
        <v>0</v>
      </c>
      <c r="AB239" s="2">
        <f t="shared" si="107"/>
        <v>0</v>
      </c>
      <c r="AC239" s="2">
        <f t="shared" si="107"/>
        <v>0</v>
      </c>
      <c r="AD239" s="2">
        <f t="shared" si="107"/>
        <v>54239.8</v>
      </c>
      <c r="AE239" s="2">
        <f t="shared" si="107"/>
        <v>0</v>
      </c>
      <c r="AF239" s="88" t="s">
        <v>120</v>
      </c>
      <c r="AG239" s="42"/>
      <c r="AH239" s="42"/>
    </row>
    <row r="240" spans="1:34" s="17" customFormat="1" ht="18.75" x14ac:dyDescent="0.2">
      <c r="A240" s="35" t="s">
        <v>13</v>
      </c>
      <c r="B240" s="19">
        <f>H240+J240+L240+N240+P240+R240+T240+V240+X240+Z240+AB240+AD240</f>
        <v>0</v>
      </c>
      <c r="C240" s="19"/>
      <c r="D240" s="19"/>
      <c r="E240" s="19"/>
      <c r="F240" s="22"/>
      <c r="G240" s="2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89"/>
      <c r="AG240" s="42"/>
      <c r="AH240" s="42"/>
    </row>
    <row r="241" spans="1:34" s="17" customFormat="1" ht="35.25" customHeight="1" x14ac:dyDescent="0.2">
      <c r="A241" s="35" t="s">
        <v>29</v>
      </c>
      <c r="B241" s="19">
        <f>H241+J241+L241+N241+P241+R241+T241+V241+X241+Z241+AB241+AD241</f>
        <v>58199.8</v>
      </c>
      <c r="C241" s="21"/>
      <c r="D241" s="19"/>
      <c r="E241" s="21">
        <f>I241+K241+M241+O241+Q241+S241+U241+W241+Y241+AA241+AC241+AE241</f>
        <v>0</v>
      </c>
      <c r="F241" s="22">
        <f t="shared" si="104"/>
        <v>0</v>
      </c>
      <c r="G241" s="22" t="e">
        <f t="shared" si="105"/>
        <v>#DIV/0!</v>
      </c>
      <c r="H241" s="2"/>
      <c r="I241" s="2"/>
      <c r="J241" s="15"/>
      <c r="K241" s="15"/>
      <c r="L241" s="15"/>
      <c r="M241" s="15"/>
      <c r="N241" s="15"/>
      <c r="O241" s="15"/>
      <c r="P241" s="15">
        <v>510.7</v>
      </c>
      <c r="Q241" s="15"/>
      <c r="R241" s="15"/>
      <c r="S241" s="15"/>
      <c r="T241" s="15">
        <v>3449.3</v>
      </c>
      <c r="U241" s="15"/>
      <c r="V241" s="15"/>
      <c r="W241" s="15"/>
      <c r="X241" s="15"/>
      <c r="Y241" s="15"/>
      <c r="Z241" s="15"/>
      <c r="AA241" s="15"/>
      <c r="AB241" s="15"/>
      <c r="AC241" s="15"/>
      <c r="AD241" s="15">
        <v>54239.8</v>
      </c>
      <c r="AE241" s="15"/>
      <c r="AF241" s="89"/>
      <c r="AG241" s="42"/>
      <c r="AH241" s="42"/>
    </row>
    <row r="242" spans="1:34" s="12" customFormat="1" ht="18.75" x14ac:dyDescent="0.3">
      <c r="A242" s="3" t="s">
        <v>15</v>
      </c>
      <c r="B242" s="20"/>
      <c r="C242" s="20"/>
      <c r="D242" s="20"/>
      <c r="E242" s="20"/>
      <c r="F242" s="20"/>
      <c r="G242" s="20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89"/>
      <c r="AG242" s="42"/>
      <c r="AH242" s="42"/>
    </row>
    <row r="243" spans="1:34" s="12" customFormat="1" ht="19.149999999999999" customHeight="1" x14ac:dyDescent="0.3">
      <c r="A243" s="3" t="s">
        <v>16</v>
      </c>
      <c r="B243" s="19">
        <f>R243+X243+Z243+T243+V243</f>
        <v>0</v>
      </c>
      <c r="C243" s="21"/>
      <c r="D243" s="19"/>
      <c r="E243" s="21">
        <f>I243+K243+M243+O243+Q243+S243+U243+W243+Y243+AA243+AC243+AE243</f>
        <v>0</v>
      </c>
      <c r="F243" s="22" t="e">
        <f>E243/B243*100</f>
        <v>#DIV/0!</v>
      </c>
      <c r="G243" s="22" t="e">
        <f>E243/C243*100</f>
        <v>#DIV/0!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90"/>
      <c r="AG243" s="42"/>
      <c r="AH243" s="42"/>
    </row>
    <row r="244" spans="1:34" s="12" customFormat="1" ht="58.9" customHeight="1" x14ac:dyDescent="0.3">
      <c r="A244" s="3" t="s">
        <v>37</v>
      </c>
      <c r="B244" s="19"/>
      <c r="C244" s="19"/>
      <c r="D244" s="19"/>
      <c r="E244" s="19"/>
      <c r="F244" s="22"/>
      <c r="G244" s="19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88" t="s">
        <v>125</v>
      </c>
      <c r="AG244" s="42"/>
      <c r="AH244" s="42"/>
    </row>
    <row r="245" spans="1:34" s="12" customFormat="1" ht="18.75" x14ac:dyDescent="0.3">
      <c r="A245" s="4" t="s">
        <v>17</v>
      </c>
      <c r="B245" s="2">
        <f>B246+B247+B249+B250</f>
        <v>147443.5</v>
      </c>
      <c r="C245" s="2">
        <f>C246+C247+C249+C250</f>
        <v>41876.100000000006</v>
      </c>
      <c r="D245" s="2">
        <f>D246+D247+D249+D250</f>
        <v>41876.1</v>
      </c>
      <c r="E245" s="2">
        <f>E246+E247+E249+E250</f>
        <v>36203.899999999994</v>
      </c>
      <c r="F245" s="32">
        <f>E245/B245*100</f>
        <v>24.554422541515901</v>
      </c>
      <c r="G245" s="32">
        <f>E245/C245*100</f>
        <v>86.454803575309029</v>
      </c>
      <c r="H245" s="2">
        <f t="shared" ref="H245:AE245" si="108">H246+H247+H249+H250</f>
        <v>11188.8</v>
      </c>
      <c r="I245" s="2">
        <f t="shared" si="108"/>
        <v>3720.8999999999996</v>
      </c>
      <c r="J245" s="2">
        <f t="shared" si="108"/>
        <v>15385.6</v>
      </c>
      <c r="K245" s="2">
        <f t="shared" si="108"/>
        <v>14573.099999999999</v>
      </c>
      <c r="L245" s="2">
        <f t="shared" si="108"/>
        <v>15301.7</v>
      </c>
      <c r="M245" s="2">
        <f t="shared" si="108"/>
        <v>17909.900000000001</v>
      </c>
      <c r="N245" s="2">
        <f t="shared" si="108"/>
        <v>14369.6</v>
      </c>
      <c r="O245" s="2">
        <f t="shared" si="108"/>
        <v>0</v>
      </c>
      <c r="P245" s="2">
        <f t="shared" si="108"/>
        <v>14021.7</v>
      </c>
      <c r="Q245" s="2">
        <f t="shared" si="108"/>
        <v>0</v>
      </c>
      <c r="R245" s="2">
        <f t="shared" si="108"/>
        <v>8754.9</v>
      </c>
      <c r="S245" s="2">
        <f t="shared" si="108"/>
        <v>0</v>
      </c>
      <c r="T245" s="2">
        <f t="shared" si="108"/>
        <v>0</v>
      </c>
      <c r="U245" s="2">
        <f t="shared" si="108"/>
        <v>0</v>
      </c>
      <c r="V245" s="2">
        <f t="shared" si="108"/>
        <v>0</v>
      </c>
      <c r="W245" s="2">
        <f t="shared" si="108"/>
        <v>0</v>
      </c>
      <c r="X245" s="2">
        <f t="shared" si="108"/>
        <v>13358.4</v>
      </c>
      <c r="Y245" s="2">
        <f t="shared" si="108"/>
        <v>0</v>
      </c>
      <c r="Z245" s="2">
        <f t="shared" si="108"/>
        <v>17464.099999999999</v>
      </c>
      <c r="AA245" s="2">
        <f t="shared" si="108"/>
        <v>0</v>
      </c>
      <c r="AB245" s="2">
        <f t="shared" si="108"/>
        <v>16413.099999999999</v>
      </c>
      <c r="AC245" s="2">
        <f t="shared" si="108"/>
        <v>0</v>
      </c>
      <c r="AD245" s="2">
        <f t="shared" si="108"/>
        <v>21185.599999999999</v>
      </c>
      <c r="AE245" s="2">
        <f t="shared" si="108"/>
        <v>0</v>
      </c>
      <c r="AF245" s="89"/>
      <c r="AG245" s="42"/>
      <c r="AH245" s="42"/>
    </row>
    <row r="246" spans="1:34" s="12" customFormat="1" ht="18.75" x14ac:dyDescent="0.3">
      <c r="A246" s="3" t="s">
        <v>13</v>
      </c>
      <c r="B246" s="19">
        <f>H246+J246+L246+N246+P246+R246+T246+V246+X246+Z246+AB246+AD246</f>
        <v>85136.9</v>
      </c>
      <c r="C246" s="21">
        <f>H246+J246+L246</f>
        <v>21030</v>
      </c>
      <c r="D246" s="19">
        <f>C246</f>
        <v>21030</v>
      </c>
      <c r="E246" s="21">
        <f>I246+K246+M246+O246+Q246+S246+U246+W246+Y246+AA246+AC246+AE246</f>
        <v>20292.3</v>
      </c>
      <c r="F246" s="22">
        <f>E246/B246*100</f>
        <v>23.834905898617404</v>
      </c>
      <c r="G246" s="22">
        <f>E246/C246*100</f>
        <v>96.492154065620539</v>
      </c>
      <c r="H246" s="15">
        <v>5078</v>
      </c>
      <c r="I246" s="19">
        <v>1953.8</v>
      </c>
      <c r="J246" s="15">
        <v>7797</v>
      </c>
      <c r="K246" s="15">
        <v>7620.4</v>
      </c>
      <c r="L246" s="15">
        <v>8155</v>
      </c>
      <c r="M246" s="15">
        <v>10718.1</v>
      </c>
      <c r="N246" s="15">
        <v>7268</v>
      </c>
      <c r="O246" s="15"/>
      <c r="P246" s="15">
        <v>7278</v>
      </c>
      <c r="Q246" s="15"/>
      <c r="R246" s="15">
        <v>3949</v>
      </c>
      <c r="S246" s="15"/>
      <c r="T246" s="15">
        <v>0</v>
      </c>
      <c r="U246" s="15"/>
      <c r="V246" s="15"/>
      <c r="W246" s="15"/>
      <c r="X246" s="15">
        <v>8439.5</v>
      </c>
      <c r="Y246" s="15"/>
      <c r="Z246" s="15">
        <v>10689.5</v>
      </c>
      <c r="AA246" s="15"/>
      <c r="AB246" s="15">
        <v>10339.5</v>
      </c>
      <c r="AC246" s="15"/>
      <c r="AD246" s="15">
        <v>16143.4</v>
      </c>
      <c r="AE246" s="15"/>
      <c r="AF246" s="89"/>
      <c r="AG246" s="42"/>
      <c r="AH246" s="42"/>
    </row>
    <row r="247" spans="1:34" s="12" customFormat="1" ht="33.75" customHeight="1" x14ac:dyDescent="0.3">
      <c r="A247" s="3" t="s">
        <v>14</v>
      </c>
      <c r="B247" s="19">
        <f>H247+J247+L247+N247+P247+R247+T247+V247+X247+Z247+AB247+AD247</f>
        <v>62306.6</v>
      </c>
      <c r="C247" s="21">
        <f t="shared" ref="C247:C248" si="109">H247+J247+L247</f>
        <v>20846.100000000002</v>
      </c>
      <c r="D247" s="19">
        <v>20846.099999999999</v>
      </c>
      <c r="E247" s="21">
        <f>I247+K247+M247+O247+Q247+S247+U247+W247+Y247+AA247+AC247+AE247</f>
        <v>15911.599999999999</v>
      </c>
      <c r="F247" s="22">
        <f>E247/B247*100</f>
        <v>25.537583498377376</v>
      </c>
      <c r="G247" s="22">
        <f>E247/C247*100</f>
        <v>76.328905646619745</v>
      </c>
      <c r="H247" s="15">
        <v>6110.8</v>
      </c>
      <c r="I247" s="19">
        <v>1767.1</v>
      </c>
      <c r="J247" s="15">
        <v>7588.6</v>
      </c>
      <c r="K247" s="15">
        <v>6952.7</v>
      </c>
      <c r="L247" s="15">
        <v>7146.7</v>
      </c>
      <c r="M247" s="15">
        <v>7191.8</v>
      </c>
      <c r="N247" s="15">
        <v>7101.6</v>
      </c>
      <c r="O247" s="15"/>
      <c r="P247" s="15">
        <v>6743.7</v>
      </c>
      <c r="Q247" s="15"/>
      <c r="R247" s="15">
        <v>4805.8999999999996</v>
      </c>
      <c r="S247" s="15"/>
      <c r="T247" s="15"/>
      <c r="U247" s="15"/>
      <c r="V247" s="15"/>
      <c r="W247" s="15"/>
      <c r="X247" s="15">
        <v>4918.8999999999996</v>
      </c>
      <c r="Y247" s="15"/>
      <c r="Z247" s="15">
        <v>6774.6</v>
      </c>
      <c r="AA247" s="15"/>
      <c r="AB247" s="15">
        <v>6073.6</v>
      </c>
      <c r="AC247" s="15"/>
      <c r="AD247" s="15">
        <v>5042.2</v>
      </c>
      <c r="AE247" s="15"/>
      <c r="AF247" s="89"/>
      <c r="AG247" s="42"/>
      <c r="AH247" s="42"/>
    </row>
    <row r="248" spans="1:34" s="12" customFormat="1" ht="61.5" customHeight="1" x14ac:dyDescent="0.3">
      <c r="A248" s="57" t="s">
        <v>35</v>
      </c>
      <c r="B248" s="19">
        <f>H248+J248+L248+N248+P248+R248+T248+V248+X248+Z248+AB248+AD248</f>
        <v>5076.8</v>
      </c>
      <c r="C248" s="21">
        <f t="shared" si="109"/>
        <v>0</v>
      </c>
      <c r="D248" s="19"/>
      <c r="E248" s="21">
        <f>I248+K248+M248+O248+Q248+S248+U248+W248+Y248+AA248+AC248+AE248</f>
        <v>0</v>
      </c>
      <c r="F248" s="22">
        <f>E248/B248*100</f>
        <v>0</v>
      </c>
      <c r="G248" s="22" t="e">
        <f>E248/C248*100</f>
        <v>#DIV/0!</v>
      </c>
      <c r="H248" s="15"/>
      <c r="I248" s="2"/>
      <c r="J248" s="2"/>
      <c r="K248" s="2"/>
      <c r="L248" s="2"/>
      <c r="M248" s="2"/>
      <c r="N248" s="2"/>
      <c r="O248" s="2"/>
      <c r="P248" s="2"/>
      <c r="Q248" s="15"/>
      <c r="R248" s="15"/>
      <c r="S248" s="15"/>
      <c r="T248" s="15"/>
      <c r="U248" s="15"/>
      <c r="V248" s="15"/>
      <c r="W248" s="15"/>
      <c r="X248" s="15">
        <v>1269.2</v>
      </c>
      <c r="Y248" s="15"/>
      <c r="Z248" s="15">
        <v>1269.2</v>
      </c>
      <c r="AA248" s="15"/>
      <c r="AB248" s="15">
        <v>1269.2</v>
      </c>
      <c r="AC248" s="15"/>
      <c r="AD248" s="15">
        <v>1269.2</v>
      </c>
      <c r="AE248" s="2"/>
      <c r="AF248" s="89"/>
      <c r="AG248" s="42"/>
      <c r="AH248" s="42"/>
    </row>
    <row r="249" spans="1:34" s="12" customFormat="1" ht="18.75" x14ac:dyDescent="0.3">
      <c r="A249" s="3" t="s">
        <v>15</v>
      </c>
      <c r="B249" s="20"/>
      <c r="C249" s="20"/>
      <c r="D249" s="20"/>
      <c r="E249" s="20"/>
      <c r="F249" s="20"/>
      <c r="G249" s="20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89"/>
      <c r="AG249" s="42"/>
      <c r="AH249" s="42"/>
    </row>
    <row r="250" spans="1:34" s="12" customFormat="1" ht="18.75" x14ac:dyDescent="0.3">
      <c r="A250" s="3" t="s">
        <v>16</v>
      </c>
      <c r="B250" s="20"/>
      <c r="C250" s="20"/>
      <c r="D250" s="20"/>
      <c r="E250" s="20"/>
      <c r="F250" s="20"/>
      <c r="G250" s="20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90"/>
      <c r="AG250" s="42"/>
      <c r="AH250" s="42"/>
    </row>
    <row r="251" spans="1:34" s="12" customFormat="1" ht="77.25" customHeight="1" x14ac:dyDescent="0.3">
      <c r="A251" s="4" t="s">
        <v>72</v>
      </c>
      <c r="B251" s="20"/>
      <c r="C251" s="20"/>
      <c r="D251" s="20"/>
      <c r="E251" s="20"/>
      <c r="F251" s="20"/>
      <c r="G251" s="20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37"/>
      <c r="AG251" s="42"/>
      <c r="AH251" s="42"/>
    </row>
    <row r="252" spans="1:34" s="12" customFormat="1" ht="84" customHeight="1" x14ac:dyDescent="0.3">
      <c r="A252" s="4" t="s">
        <v>17</v>
      </c>
      <c r="B252" s="18">
        <f>H252+J252+L252+N252+P252+R252+T252+V252+X252+Z252+AB252+AD252</f>
        <v>25740.3</v>
      </c>
      <c r="C252" s="2">
        <f>C253+C254+C256</f>
        <v>15819</v>
      </c>
      <c r="D252" s="2">
        <f>D253+D254+D256</f>
        <v>15807.5</v>
      </c>
      <c r="E252" s="2">
        <f>E253+E254+E256</f>
        <v>15807.5</v>
      </c>
      <c r="F252" s="32">
        <f>E252/B252*100</f>
        <v>61.411483160646931</v>
      </c>
      <c r="G252" s="32">
        <f>E252/C252*100</f>
        <v>99.927302610784494</v>
      </c>
      <c r="H252" s="18">
        <f>H253+H254+H255+H256</f>
        <v>0</v>
      </c>
      <c r="I252" s="18">
        <f t="shared" ref="I252:AE252" si="110">I253+I254+I255+I256</f>
        <v>0</v>
      </c>
      <c r="J252" s="18">
        <f t="shared" si="110"/>
        <v>0</v>
      </c>
      <c r="K252" s="18">
        <f t="shared" si="110"/>
        <v>0</v>
      </c>
      <c r="L252" s="18">
        <f t="shared" si="110"/>
        <v>15819</v>
      </c>
      <c r="M252" s="18">
        <f t="shared" si="110"/>
        <v>15807.5</v>
      </c>
      <c r="N252" s="18">
        <f t="shared" si="110"/>
        <v>0</v>
      </c>
      <c r="O252" s="18">
        <f t="shared" si="110"/>
        <v>0</v>
      </c>
      <c r="P252" s="18">
        <f t="shared" si="110"/>
        <v>0</v>
      </c>
      <c r="Q252" s="18">
        <f t="shared" si="110"/>
        <v>0</v>
      </c>
      <c r="R252" s="18">
        <f t="shared" si="110"/>
        <v>0</v>
      </c>
      <c r="S252" s="18">
        <f t="shared" si="110"/>
        <v>0</v>
      </c>
      <c r="T252" s="18">
        <f t="shared" si="110"/>
        <v>0</v>
      </c>
      <c r="U252" s="18">
        <f t="shared" si="110"/>
        <v>0</v>
      </c>
      <c r="V252" s="18">
        <f t="shared" si="110"/>
        <v>9913.6</v>
      </c>
      <c r="W252" s="18">
        <f t="shared" si="110"/>
        <v>0</v>
      </c>
      <c r="X252" s="18">
        <f t="shared" si="110"/>
        <v>0</v>
      </c>
      <c r="Y252" s="18">
        <f t="shared" si="110"/>
        <v>0</v>
      </c>
      <c r="Z252" s="18">
        <f t="shared" si="110"/>
        <v>0</v>
      </c>
      <c r="AA252" s="18">
        <f t="shared" si="110"/>
        <v>0</v>
      </c>
      <c r="AB252" s="18">
        <f t="shared" si="110"/>
        <v>0</v>
      </c>
      <c r="AC252" s="18">
        <f t="shared" si="110"/>
        <v>0</v>
      </c>
      <c r="AD252" s="18">
        <f t="shared" si="110"/>
        <v>7.7</v>
      </c>
      <c r="AE252" s="18">
        <f t="shared" si="110"/>
        <v>0</v>
      </c>
      <c r="AF252" s="122" t="s">
        <v>123</v>
      </c>
      <c r="AG252" s="42"/>
      <c r="AH252" s="42"/>
    </row>
    <row r="253" spans="1:34" s="12" customFormat="1" ht="18.75" x14ac:dyDescent="0.3">
      <c r="A253" s="3" t="s">
        <v>13</v>
      </c>
      <c r="B253" s="19">
        <f t="shared" ref="B253:B255" si="111">H253+J253+L253+N253+P253+R253+T253+V253+X253+Z253+AB253+AD253</f>
        <v>0</v>
      </c>
      <c r="C253" s="19"/>
      <c r="D253" s="19"/>
      <c r="E253" s="19"/>
      <c r="F253" s="22" t="e">
        <f>E253/B253*100</f>
        <v>#DIV/0!</v>
      </c>
      <c r="G253" s="22" t="e">
        <f>E253/C253*100</f>
        <v>#DIV/0!</v>
      </c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23"/>
      <c r="AG253" s="42"/>
      <c r="AH253" s="42"/>
    </row>
    <row r="254" spans="1:34" s="12" customFormat="1" ht="18.75" x14ac:dyDescent="0.3">
      <c r="A254" s="3" t="s">
        <v>14</v>
      </c>
      <c r="B254" s="19">
        <f t="shared" si="111"/>
        <v>19.2</v>
      </c>
      <c r="C254" s="19">
        <f>C260+C266</f>
        <v>11.5</v>
      </c>
      <c r="D254" s="19">
        <f t="shared" ref="D254:E254" si="112">D260+D266</f>
        <v>0</v>
      </c>
      <c r="E254" s="19">
        <f t="shared" si="112"/>
        <v>0</v>
      </c>
      <c r="F254" s="22">
        <f>E254/B254*100</f>
        <v>0</v>
      </c>
      <c r="G254" s="22">
        <f>E254/C254*100</f>
        <v>0</v>
      </c>
      <c r="H254" s="19">
        <f t="shared" ref="H254:AE254" si="113">H260+H266</f>
        <v>0</v>
      </c>
      <c r="I254" s="19">
        <f t="shared" si="113"/>
        <v>0</v>
      </c>
      <c r="J254" s="19">
        <f t="shared" si="113"/>
        <v>0</v>
      </c>
      <c r="K254" s="19">
        <f t="shared" si="113"/>
        <v>0</v>
      </c>
      <c r="L254" s="19">
        <f t="shared" si="113"/>
        <v>11.5</v>
      </c>
      <c r="M254" s="19">
        <f t="shared" si="113"/>
        <v>0</v>
      </c>
      <c r="N254" s="19">
        <f t="shared" si="113"/>
        <v>0</v>
      </c>
      <c r="O254" s="19">
        <f t="shared" si="113"/>
        <v>0</v>
      </c>
      <c r="P254" s="19">
        <f t="shared" si="113"/>
        <v>0</v>
      </c>
      <c r="Q254" s="19">
        <f t="shared" si="113"/>
        <v>0</v>
      </c>
      <c r="R254" s="19">
        <f t="shared" si="113"/>
        <v>0</v>
      </c>
      <c r="S254" s="19">
        <f t="shared" si="113"/>
        <v>0</v>
      </c>
      <c r="T254" s="19">
        <f t="shared" si="113"/>
        <v>0</v>
      </c>
      <c r="U254" s="19">
        <f t="shared" si="113"/>
        <v>0</v>
      </c>
      <c r="V254" s="19">
        <f t="shared" si="113"/>
        <v>0</v>
      </c>
      <c r="W254" s="19">
        <f t="shared" si="113"/>
        <v>0</v>
      </c>
      <c r="X254" s="19">
        <f t="shared" si="113"/>
        <v>0</v>
      </c>
      <c r="Y254" s="19">
        <f t="shared" si="113"/>
        <v>0</v>
      </c>
      <c r="Z254" s="19">
        <f t="shared" si="113"/>
        <v>0</v>
      </c>
      <c r="AA254" s="19">
        <f t="shared" si="113"/>
        <v>0</v>
      </c>
      <c r="AB254" s="19">
        <f t="shared" si="113"/>
        <v>0</v>
      </c>
      <c r="AC254" s="19">
        <f t="shared" si="113"/>
        <v>0</v>
      </c>
      <c r="AD254" s="19">
        <f t="shared" si="113"/>
        <v>7.7</v>
      </c>
      <c r="AE254" s="19">
        <f t="shared" si="113"/>
        <v>0</v>
      </c>
      <c r="AF254" s="123"/>
      <c r="AG254" s="42"/>
      <c r="AH254" s="42"/>
    </row>
    <row r="255" spans="1:34" s="12" customFormat="1" ht="18.75" x14ac:dyDescent="0.3">
      <c r="A255" s="3" t="s">
        <v>15</v>
      </c>
      <c r="B255" s="19">
        <f t="shared" si="111"/>
        <v>0</v>
      </c>
      <c r="C255" s="20"/>
      <c r="D255" s="20"/>
      <c r="E255" s="20"/>
      <c r="F255" s="22"/>
      <c r="G255" s="22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23"/>
      <c r="AG255" s="42"/>
      <c r="AH255" s="42"/>
    </row>
    <row r="256" spans="1:34" s="12" customFormat="1" ht="18.75" x14ac:dyDescent="0.3">
      <c r="A256" s="3" t="s">
        <v>16</v>
      </c>
      <c r="B256" s="19">
        <f>H256+J256+L256+N256+P256+R256+T256+V256+X256+Z256+AB256+AD256</f>
        <v>25721.1</v>
      </c>
      <c r="C256" s="21">
        <f>C262+C268</f>
        <v>15807.5</v>
      </c>
      <c r="D256" s="21">
        <f t="shared" ref="D256:E256" si="114">D262+D268</f>
        <v>15807.5</v>
      </c>
      <c r="E256" s="21">
        <f t="shared" si="114"/>
        <v>15807.5</v>
      </c>
      <c r="F256" s="22">
        <f t="shared" ref="F256" si="115">E256/B256*100</f>
        <v>61.457324920007316</v>
      </c>
      <c r="G256" s="22">
        <f t="shared" ref="G256" si="116">E256/C256*100</f>
        <v>100</v>
      </c>
      <c r="H256" s="21">
        <f t="shared" ref="H256:AE256" si="117">H262+H268</f>
        <v>0</v>
      </c>
      <c r="I256" s="21">
        <f t="shared" si="117"/>
        <v>0</v>
      </c>
      <c r="J256" s="21">
        <f t="shared" si="117"/>
        <v>0</v>
      </c>
      <c r="K256" s="21">
        <f t="shared" si="117"/>
        <v>0</v>
      </c>
      <c r="L256" s="21">
        <f t="shared" si="117"/>
        <v>15807.5</v>
      </c>
      <c r="M256" s="21">
        <f t="shared" si="117"/>
        <v>15807.5</v>
      </c>
      <c r="N256" s="21">
        <f t="shared" si="117"/>
        <v>0</v>
      </c>
      <c r="O256" s="21">
        <f t="shared" si="117"/>
        <v>0</v>
      </c>
      <c r="P256" s="21">
        <f t="shared" si="117"/>
        <v>0</v>
      </c>
      <c r="Q256" s="21">
        <f t="shared" si="117"/>
        <v>0</v>
      </c>
      <c r="R256" s="21">
        <f t="shared" si="117"/>
        <v>0</v>
      </c>
      <c r="S256" s="21">
        <f t="shared" si="117"/>
        <v>0</v>
      </c>
      <c r="T256" s="21">
        <f t="shared" si="117"/>
        <v>0</v>
      </c>
      <c r="U256" s="21">
        <f t="shared" si="117"/>
        <v>0</v>
      </c>
      <c r="V256" s="21">
        <f t="shared" si="117"/>
        <v>9913.6</v>
      </c>
      <c r="W256" s="21">
        <f t="shared" si="117"/>
        <v>0</v>
      </c>
      <c r="X256" s="21">
        <f t="shared" si="117"/>
        <v>0</v>
      </c>
      <c r="Y256" s="21">
        <f t="shared" si="117"/>
        <v>0</v>
      </c>
      <c r="Z256" s="21">
        <f t="shared" si="117"/>
        <v>0</v>
      </c>
      <c r="AA256" s="21">
        <f t="shared" si="117"/>
        <v>0</v>
      </c>
      <c r="AB256" s="21">
        <f t="shared" si="117"/>
        <v>0</v>
      </c>
      <c r="AC256" s="21">
        <f t="shared" si="117"/>
        <v>0</v>
      </c>
      <c r="AD256" s="21">
        <f t="shared" si="117"/>
        <v>0</v>
      </c>
      <c r="AE256" s="21">
        <f t="shared" si="117"/>
        <v>0</v>
      </c>
      <c r="AF256" s="123"/>
      <c r="AG256" s="42"/>
      <c r="AH256" s="42"/>
    </row>
    <row r="257" spans="1:34" s="12" customFormat="1" ht="87.75" customHeight="1" x14ac:dyDescent="0.3">
      <c r="A257" s="3" t="s">
        <v>121</v>
      </c>
      <c r="B257" s="19"/>
      <c r="C257" s="19"/>
      <c r="D257" s="19"/>
      <c r="E257" s="19"/>
      <c r="F257" s="19"/>
      <c r="G257" s="19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123"/>
      <c r="AG257" s="42"/>
      <c r="AH257" s="42"/>
    </row>
    <row r="258" spans="1:34" s="12" customFormat="1" ht="21" customHeight="1" x14ac:dyDescent="0.3">
      <c r="A258" s="4" t="s">
        <v>17</v>
      </c>
      <c r="B258" s="2">
        <f>B259+B260+B262</f>
        <v>9932.8000000000011</v>
      </c>
      <c r="C258" s="2">
        <f>C259+C260+C262</f>
        <v>11.5</v>
      </c>
      <c r="D258" s="2">
        <f t="shared" ref="D258:E258" si="118">D259+D260+D262</f>
        <v>0</v>
      </c>
      <c r="E258" s="2">
        <f t="shared" si="118"/>
        <v>0</v>
      </c>
      <c r="F258" s="32">
        <f>E258/B258*100</f>
        <v>0</v>
      </c>
      <c r="G258" s="32">
        <f>E258/C258*100</f>
        <v>0</v>
      </c>
      <c r="H258" s="2">
        <f t="shared" ref="H258:AD258" si="119">H259+H260+H262</f>
        <v>0</v>
      </c>
      <c r="I258" s="2">
        <f t="shared" si="119"/>
        <v>0</v>
      </c>
      <c r="J258" s="2">
        <f t="shared" si="119"/>
        <v>0</v>
      </c>
      <c r="K258" s="2">
        <f t="shared" si="119"/>
        <v>0</v>
      </c>
      <c r="L258" s="2">
        <f t="shared" si="119"/>
        <v>11.5</v>
      </c>
      <c r="M258" s="2">
        <f t="shared" si="119"/>
        <v>0</v>
      </c>
      <c r="N258" s="2">
        <f t="shared" si="119"/>
        <v>0</v>
      </c>
      <c r="O258" s="2">
        <f t="shared" si="119"/>
        <v>0</v>
      </c>
      <c r="P258" s="2">
        <f t="shared" si="119"/>
        <v>0</v>
      </c>
      <c r="Q258" s="2">
        <f t="shared" si="119"/>
        <v>0</v>
      </c>
      <c r="R258" s="2">
        <f t="shared" si="119"/>
        <v>0</v>
      </c>
      <c r="S258" s="2">
        <f t="shared" si="119"/>
        <v>0</v>
      </c>
      <c r="T258" s="2">
        <f t="shared" si="119"/>
        <v>0</v>
      </c>
      <c r="U258" s="2">
        <f t="shared" si="119"/>
        <v>0</v>
      </c>
      <c r="V258" s="2">
        <f t="shared" si="119"/>
        <v>9913.6</v>
      </c>
      <c r="W258" s="2">
        <f t="shared" si="119"/>
        <v>0</v>
      </c>
      <c r="X258" s="2">
        <f t="shared" si="119"/>
        <v>0</v>
      </c>
      <c r="Y258" s="2">
        <f t="shared" si="119"/>
        <v>0</v>
      </c>
      <c r="Z258" s="2">
        <f t="shared" si="119"/>
        <v>0</v>
      </c>
      <c r="AA258" s="2">
        <f t="shared" si="119"/>
        <v>0</v>
      </c>
      <c r="AB258" s="2">
        <f t="shared" si="119"/>
        <v>0</v>
      </c>
      <c r="AC258" s="2">
        <f t="shared" si="119"/>
        <v>0</v>
      </c>
      <c r="AD258" s="2">
        <f t="shared" si="119"/>
        <v>7.7</v>
      </c>
      <c r="AE258" s="2"/>
      <c r="AF258" s="123"/>
      <c r="AG258" s="42"/>
      <c r="AH258" s="42"/>
    </row>
    <row r="259" spans="1:34" s="12" customFormat="1" ht="24" customHeight="1" x14ac:dyDescent="0.3">
      <c r="A259" s="3" t="s">
        <v>13</v>
      </c>
      <c r="B259" s="19">
        <f>H259+J259+L259+N259+P259+R259+T259+V259+X259+Z259+AB259+AD259</f>
        <v>0</v>
      </c>
      <c r="C259" s="21"/>
      <c r="D259" s="19"/>
      <c r="E259" s="21">
        <f>I259+K259+M259+O259+Q259+S259+U259+W259+Y259+AA259+AC259+AE259</f>
        <v>0</v>
      </c>
      <c r="F259" s="22" t="e">
        <f>E259/B259*100</f>
        <v>#DIV/0!</v>
      </c>
      <c r="G259" s="22" t="e">
        <f>E259/C259*100</f>
        <v>#DIV/0!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15"/>
      <c r="U259" s="15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123"/>
      <c r="AG259" s="42"/>
      <c r="AH259" s="42"/>
    </row>
    <row r="260" spans="1:34" s="12" customFormat="1" ht="54" customHeight="1" x14ac:dyDescent="0.3">
      <c r="A260" s="3" t="s">
        <v>14</v>
      </c>
      <c r="B260" s="19">
        <f>H260+J260+L260+N260+P260+R260+T260+V260+X260+Z260+AB260+AD260</f>
        <v>19.2</v>
      </c>
      <c r="C260" s="21">
        <f>L260</f>
        <v>11.5</v>
      </c>
      <c r="D260" s="19"/>
      <c r="E260" s="21">
        <f>I260+K260+M260+O260+Q260+S260+U260+W260+Y260+AA260+AC260+AE260</f>
        <v>0</v>
      </c>
      <c r="F260" s="22">
        <f>E260/B260*100</f>
        <v>0</v>
      </c>
      <c r="G260" s="22">
        <f>E260/C260*100</f>
        <v>0</v>
      </c>
      <c r="H260" s="2"/>
      <c r="I260" s="2"/>
      <c r="J260" s="2"/>
      <c r="K260" s="2"/>
      <c r="L260" s="2">
        <v>11.5</v>
      </c>
      <c r="M260" s="2"/>
      <c r="N260" s="2"/>
      <c r="O260" s="2"/>
      <c r="P260" s="2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>
        <v>7.7</v>
      </c>
      <c r="AE260" s="2"/>
      <c r="AF260" s="123"/>
      <c r="AG260" s="42"/>
      <c r="AH260" s="42"/>
    </row>
    <row r="261" spans="1:34" s="12" customFormat="1" ht="26.25" customHeight="1" x14ac:dyDescent="0.3">
      <c r="A261" s="3" t="s">
        <v>15</v>
      </c>
      <c r="B261" s="20"/>
      <c r="C261" s="20"/>
      <c r="D261" s="20"/>
      <c r="E261" s="20"/>
      <c r="F261" s="20"/>
      <c r="G261" s="20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123"/>
      <c r="AG261" s="42"/>
      <c r="AH261" s="42"/>
    </row>
    <row r="262" spans="1:34" s="12" customFormat="1" ht="157.5" customHeight="1" x14ac:dyDescent="0.3">
      <c r="A262" s="3" t="s">
        <v>16</v>
      </c>
      <c r="B262" s="19">
        <f>H262+J262+L262+N262+P262+R262+T262+V262+X262+Z262+AB262+AD262</f>
        <v>9913.6</v>
      </c>
      <c r="C262" s="21"/>
      <c r="D262" s="19"/>
      <c r="E262" s="21">
        <f>I262+K262+M262+O262+Q262+S262+U262+W262+Y262+AA262+AC262+AE262</f>
        <v>0</v>
      </c>
      <c r="F262" s="22">
        <f>E262/B262*100</f>
        <v>0</v>
      </c>
      <c r="G262" s="22" t="e">
        <f>E262/C262*100</f>
        <v>#DIV/0!</v>
      </c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>
        <v>9913.6</v>
      </c>
      <c r="W262" s="2"/>
      <c r="X262" s="2"/>
      <c r="Y262" s="2"/>
      <c r="Z262" s="2"/>
      <c r="AA262" s="2"/>
      <c r="AB262" s="2"/>
      <c r="AC262" s="2"/>
      <c r="AD262" s="2"/>
      <c r="AE262" s="2"/>
      <c r="AF262" s="124"/>
      <c r="AG262" s="42"/>
      <c r="AH262" s="42"/>
    </row>
    <row r="263" spans="1:34" s="12" customFormat="1" ht="120.75" customHeight="1" x14ac:dyDescent="0.3">
      <c r="A263" s="3" t="s">
        <v>122</v>
      </c>
      <c r="B263" s="19"/>
      <c r="C263" s="19"/>
      <c r="D263" s="19"/>
      <c r="E263" s="19"/>
      <c r="F263" s="19"/>
      <c r="G263" s="19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73"/>
      <c r="AG263" s="42"/>
      <c r="AH263" s="42"/>
    </row>
    <row r="264" spans="1:34" s="12" customFormat="1" ht="21" customHeight="1" x14ac:dyDescent="0.3">
      <c r="A264" s="4" t="s">
        <v>17</v>
      </c>
      <c r="B264" s="2">
        <f>B265+B266+B268</f>
        <v>15807.5</v>
      </c>
      <c r="C264" s="2">
        <f>C265+C266+C268</f>
        <v>15807.5</v>
      </c>
      <c r="D264" s="2">
        <f t="shared" ref="D264:E264" si="120">D265+D266+D268</f>
        <v>15807.5</v>
      </c>
      <c r="E264" s="2">
        <f t="shared" si="120"/>
        <v>15807.5</v>
      </c>
      <c r="F264" s="32">
        <f>E264/B264*100</f>
        <v>100</v>
      </c>
      <c r="G264" s="32">
        <f>E264/C264*100</f>
        <v>100</v>
      </c>
      <c r="H264" s="2">
        <f t="shared" ref="H264:AD264" si="121">H265+H266+H268</f>
        <v>0</v>
      </c>
      <c r="I264" s="2">
        <f t="shared" si="121"/>
        <v>0</v>
      </c>
      <c r="J264" s="2">
        <f t="shared" si="121"/>
        <v>0</v>
      </c>
      <c r="K264" s="2">
        <f t="shared" si="121"/>
        <v>0</v>
      </c>
      <c r="L264" s="2">
        <f t="shared" si="121"/>
        <v>15807.5</v>
      </c>
      <c r="M264" s="2">
        <f t="shared" si="121"/>
        <v>15807.5</v>
      </c>
      <c r="N264" s="2">
        <f t="shared" si="121"/>
        <v>0</v>
      </c>
      <c r="O264" s="2">
        <f t="shared" si="121"/>
        <v>0</v>
      </c>
      <c r="P264" s="2">
        <f t="shared" si="121"/>
        <v>0</v>
      </c>
      <c r="Q264" s="2">
        <f t="shared" si="121"/>
        <v>0</v>
      </c>
      <c r="R264" s="2">
        <f t="shared" si="121"/>
        <v>0</v>
      </c>
      <c r="S264" s="2">
        <f t="shared" si="121"/>
        <v>0</v>
      </c>
      <c r="T264" s="2">
        <f t="shared" si="121"/>
        <v>0</v>
      </c>
      <c r="U264" s="2">
        <f t="shared" si="121"/>
        <v>0</v>
      </c>
      <c r="V264" s="2">
        <f t="shared" si="121"/>
        <v>0</v>
      </c>
      <c r="W264" s="2">
        <f t="shared" si="121"/>
        <v>0</v>
      </c>
      <c r="X264" s="2">
        <f t="shared" si="121"/>
        <v>0</v>
      </c>
      <c r="Y264" s="2">
        <f t="shared" si="121"/>
        <v>0</v>
      </c>
      <c r="Z264" s="2">
        <f t="shared" si="121"/>
        <v>0</v>
      </c>
      <c r="AA264" s="2">
        <f t="shared" si="121"/>
        <v>0</v>
      </c>
      <c r="AB264" s="2">
        <f t="shared" si="121"/>
        <v>0</v>
      </c>
      <c r="AC264" s="2">
        <f t="shared" si="121"/>
        <v>0</v>
      </c>
      <c r="AD264" s="2">
        <f t="shared" si="121"/>
        <v>0</v>
      </c>
      <c r="AE264" s="2"/>
      <c r="AF264" s="73"/>
      <c r="AG264" s="42"/>
      <c r="AH264" s="42"/>
    </row>
    <row r="265" spans="1:34" s="12" customFormat="1" ht="24" customHeight="1" x14ac:dyDescent="0.3">
      <c r="A265" s="3" t="s">
        <v>13</v>
      </c>
      <c r="B265" s="19">
        <f>H265+J265+L265+N265+P265+R265+T265+V265+X265+Z265+AB265+AD265</f>
        <v>0</v>
      </c>
      <c r="C265" s="21"/>
      <c r="D265" s="19"/>
      <c r="E265" s="21">
        <f>I265+K265+M265+O265+Q265+S265+U265+W265+Y265+AA265+AC265+AE265</f>
        <v>0</v>
      </c>
      <c r="F265" s="22" t="e">
        <f>E265/B265*100</f>
        <v>#DIV/0!</v>
      </c>
      <c r="G265" s="22" t="e">
        <f>E265/C265*100</f>
        <v>#DIV/0!</v>
      </c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15"/>
      <c r="U265" s="15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73"/>
      <c r="AG265" s="42"/>
      <c r="AH265" s="42"/>
    </row>
    <row r="266" spans="1:34" s="12" customFormat="1" ht="23.25" customHeight="1" x14ac:dyDescent="0.3">
      <c r="A266" s="3" t="s">
        <v>14</v>
      </c>
      <c r="B266" s="19">
        <f>H266+J266+L266+N266+P266+R266+T266+V266+X266+Z266+AB266+AD266</f>
        <v>0</v>
      </c>
      <c r="C266" s="21"/>
      <c r="D266" s="19"/>
      <c r="E266" s="21">
        <f>I266+K266+M266+O266+Q266+S266+U266+W266+Y266+AA266+AC266+AE266</f>
        <v>0</v>
      </c>
      <c r="F266" s="22" t="e">
        <f>E266/B266*100</f>
        <v>#DIV/0!</v>
      </c>
      <c r="G266" s="22" t="e">
        <f>E266/C266*100</f>
        <v>#DIV/0!</v>
      </c>
      <c r="H266" s="2"/>
      <c r="I266" s="2"/>
      <c r="J266" s="2"/>
      <c r="K266" s="2"/>
      <c r="L266" s="2"/>
      <c r="M266" s="2"/>
      <c r="N266" s="2"/>
      <c r="O266" s="2"/>
      <c r="P266" s="2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2"/>
      <c r="AF266" s="73"/>
      <c r="AG266" s="42"/>
      <c r="AH266" s="42"/>
    </row>
    <row r="267" spans="1:34" s="12" customFormat="1" ht="26.25" customHeight="1" x14ac:dyDescent="0.3">
      <c r="A267" s="3" t="s">
        <v>15</v>
      </c>
      <c r="B267" s="20"/>
      <c r="C267" s="20"/>
      <c r="D267" s="20"/>
      <c r="E267" s="20"/>
      <c r="F267" s="20"/>
      <c r="G267" s="20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73"/>
      <c r="AG267" s="42"/>
      <c r="AH267" s="42"/>
    </row>
    <row r="268" spans="1:34" s="12" customFormat="1" ht="22.5" customHeight="1" x14ac:dyDescent="0.3">
      <c r="A268" s="3" t="s">
        <v>16</v>
      </c>
      <c r="B268" s="19">
        <f>H268+J268+L268+N268+P268+R268+T268+V268+X268+Z268+AB268+AD268</f>
        <v>15807.5</v>
      </c>
      <c r="C268" s="21">
        <f>L268</f>
        <v>15807.5</v>
      </c>
      <c r="D268" s="19">
        <v>15807.5</v>
      </c>
      <c r="E268" s="21">
        <f>I268+K268+M268+O268+Q268+S268+U268+W268+Y268+AA268+AC268+AE268</f>
        <v>15807.5</v>
      </c>
      <c r="F268" s="22">
        <f>E268/B268*100</f>
        <v>100</v>
      </c>
      <c r="G268" s="22">
        <f>E268/C268*100</f>
        <v>100</v>
      </c>
      <c r="H268" s="2"/>
      <c r="I268" s="2"/>
      <c r="J268" s="2"/>
      <c r="K268" s="2"/>
      <c r="L268" s="2">
        <v>15807.5</v>
      </c>
      <c r="M268" s="2">
        <v>15807.5</v>
      </c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73"/>
      <c r="AG268" s="42"/>
      <c r="AH268" s="42"/>
    </row>
    <row r="269" spans="1:34" s="12" customFormat="1" ht="61.5" customHeight="1" x14ac:dyDescent="0.3">
      <c r="A269" s="4" t="s">
        <v>73</v>
      </c>
      <c r="B269" s="20"/>
      <c r="C269" s="20"/>
      <c r="D269" s="20"/>
      <c r="E269" s="20"/>
      <c r="F269" s="20"/>
      <c r="G269" s="20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37"/>
      <c r="AG269" s="42"/>
      <c r="AH269" s="42"/>
    </row>
    <row r="270" spans="1:34" s="12" customFormat="1" ht="18.75" x14ac:dyDescent="0.3">
      <c r="A270" s="4" t="s">
        <v>17</v>
      </c>
      <c r="B270" s="18">
        <f>H270+J270+L270+N270+P270+R270+T270+V270+X270+Z270+AB270+AD270</f>
        <v>69089.8</v>
      </c>
      <c r="C270" s="2">
        <f>C271+C272+C274</f>
        <v>2138.8000000000002</v>
      </c>
      <c r="D270" s="2">
        <f>D271+D272+D274</f>
        <v>2138.8000000000002</v>
      </c>
      <c r="E270" s="2">
        <f>E271+E272+E274</f>
        <v>2138.8000000000002</v>
      </c>
      <c r="F270" s="32">
        <f>E270/B270*100</f>
        <v>3.0956812727783265</v>
      </c>
      <c r="G270" s="32">
        <f>E270/C270*100</f>
        <v>100</v>
      </c>
      <c r="H270" s="18">
        <f>H276</f>
        <v>0</v>
      </c>
      <c r="I270" s="18">
        <f t="shared" ref="I270:AE270" si="122">I276+I289</f>
        <v>0</v>
      </c>
      <c r="J270" s="18">
        <f t="shared" ref="J270:AD270" si="123">J276</f>
        <v>0</v>
      </c>
      <c r="K270" s="18">
        <f t="shared" si="123"/>
        <v>0</v>
      </c>
      <c r="L270" s="18">
        <f t="shared" si="123"/>
        <v>0</v>
      </c>
      <c r="M270" s="18">
        <f t="shared" si="123"/>
        <v>0</v>
      </c>
      <c r="N270" s="18">
        <f t="shared" si="123"/>
        <v>0</v>
      </c>
      <c r="O270" s="18">
        <f t="shared" si="123"/>
        <v>0</v>
      </c>
      <c r="P270" s="18">
        <f t="shared" si="123"/>
        <v>0</v>
      </c>
      <c r="Q270" s="18">
        <f t="shared" si="123"/>
        <v>0</v>
      </c>
      <c r="R270" s="18">
        <f t="shared" si="123"/>
        <v>0</v>
      </c>
      <c r="S270" s="18">
        <f t="shared" si="123"/>
        <v>0</v>
      </c>
      <c r="T270" s="18">
        <f t="shared" si="123"/>
        <v>0</v>
      </c>
      <c r="U270" s="18">
        <f t="shared" si="123"/>
        <v>0</v>
      </c>
      <c r="V270" s="18">
        <f t="shared" si="123"/>
        <v>0</v>
      </c>
      <c r="W270" s="18">
        <f t="shared" si="123"/>
        <v>0</v>
      </c>
      <c r="X270" s="18">
        <f t="shared" si="123"/>
        <v>0</v>
      </c>
      <c r="Y270" s="18">
        <f t="shared" si="123"/>
        <v>0</v>
      </c>
      <c r="Z270" s="18">
        <f t="shared" si="123"/>
        <v>0</v>
      </c>
      <c r="AA270" s="18">
        <f t="shared" si="123"/>
        <v>0</v>
      </c>
      <c r="AB270" s="18">
        <f t="shared" si="123"/>
        <v>0</v>
      </c>
      <c r="AC270" s="18">
        <f t="shared" si="123"/>
        <v>0</v>
      </c>
      <c r="AD270" s="18">
        <f t="shared" si="123"/>
        <v>69089.8</v>
      </c>
      <c r="AE270" s="18">
        <f t="shared" si="122"/>
        <v>0</v>
      </c>
      <c r="AF270" s="38"/>
      <c r="AG270" s="42"/>
      <c r="AH270" s="42"/>
    </row>
    <row r="271" spans="1:34" s="12" customFormat="1" ht="18.75" x14ac:dyDescent="0.3">
      <c r="A271" s="3" t="s">
        <v>13</v>
      </c>
      <c r="B271" s="19">
        <f t="shared" ref="B271:B274" si="124">H271+J271+L271+N271+P271+R271+T271+V271+X271+Z271+AB271+AD271</f>
        <v>62180.800000000003</v>
      </c>
      <c r="C271" s="19">
        <f t="shared" ref="C271:E271" si="125">C277+C290</f>
        <v>2138.8000000000002</v>
      </c>
      <c r="D271" s="19">
        <f t="shared" si="125"/>
        <v>2138.8000000000002</v>
      </c>
      <c r="E271" s="19">
        <f t="shared" si="125"/>
        <v>2138.8000000000002</v>
      </c>
      <c r="F271" s="22">
        <f>E271/B271*100</f>
        <v>3.439646964979544</v>
      </c>
      <c r="G271" s="22">
        <f>E271/C271*100</f>
        <v>100</v>
      </c>
      <c r="H271" s="19">
        <f>H277</f>
        <v>0</v>
      </c>
      <c r="I271" s="19">
        <f t="shared" ref="I271:AE271" si="126">I277+I290</f>
        <v>0</v>
      </c>
      <c r="J271" s="19">
        <f t="shared" ref="J271:AD274" si="127">J277</f>
        <v>0</v>
      </c>
      <c r="K271" s="19">
        <f t="shared" si="127"/>
        <v>0</v>
      </c>
      <c r="L271" s="19">
        <f t="shared" si="127"/>
        <v>0</v>
      </c>
      <c r="M271" s="19">
        <f t="shared" si="127"/>
        <v>0</v>
      </c>
      <c r="N271" s="19">
        <f t="shared" si="127"/>
        <v>0</v>
      </c>
      <c r="O271" s="19">
        <f t="shared" si="127"/>
        <v>0</v>
      </c>
      <c r="P271" s="19">
        <f t="shared" si="127"/>
        <v>0</v>
      </c>
      <c r="Q271" s="19">
        <f t="shared" si="127"/>
        <v>0</v>
      </c>
      <c r="R271" s="19">
        <f t="shared" si="127"/>
        <v>0</v>
      </c>
      <c r="S271" s="19">
        <f t="shared" si="127"/>
        <v>0</v>
      </c>
      <c r="T271" s="19">
        <f t="shared" si="127"/>
        <v>0</v>
      </c>
      <c r="U271" s="19">
        <f t="shared" si="127"/>
        <v>0</v>
      </c>
      <c r="V271" s="19">
        <f t="shared" si="127"/>
        <v>0</v>
      </c>
      <c r="W271" s="19">
        <f t="shared" si="127"/>
        <v>0</v>
      </c>
      <c r="X271" s="19">
        <f t="shared" si="127"/>
        <v>0</v>
      </c>
      <c r="Y271" s="19">
        <f t="shared" si="127"/>
        <v>0</v>
      </c>
      <c r="Z271" s="19">
        <f t="shared" si="127"/>
        <v>0</v>
      </c>
      <c r="AA271" s="19">
        <f t="shared" si="127"/>
        <v>0</v>
      </c>
      <c r="AB271" s="19">
        <f t="shared" si="127"/>
        <v>0</v>
      </c>
      <c r="AC271" s="19">
        <f t="shared" si="127"/>
        <v>0</v>
      </c>
      <c r="AD271" s="19">
        <f t="shared" si="127"/>
        <v>62180.800000000003</v>
      </c>
      <c r="AE271" s="19">
        <f t="shared" si="126"/>
        <v>0</v>
      </c>
      <c r="AF271" s="37"/>
      <c r="AG271" s="42"/>
      <c r="AH271" s="42"/>
    </row>
    <row r="272" spans="1:34" s="12" customFormat="1" ht="18.75" x14ac:dyDescent="0.3">
      <c r="A272" s="3" t="s">
        <v>14</v>
      </c>
      <c r="B272" s="19">
        <f t="shared" si="124"/>
        <v>6909</v>
      </c>
      <c r="C272" s="19">
        <f t="shared" ref="C272:E272" si="128">C278+C292</f>
        <v>0</v>
      </c>
      <c r="D272" s="19">
        <f t="shared" si="128"/>
        <v>0</v>
      </c>
      <c r="E272" s="19">
        <f t="shared" si="128"/>
        <v>0</v>
      </c>
      <c r="F272" s="22">
        <f>E272/B272*100</f>
        <v>0</v>
      </c>
      <c r="G272" s="22" t="e">
        <f>E272/C272*100</f>
        <v>#DIV/0!</v>
      </c>
      <c r="H272" s="19">
        <f t="shared" ref="H272:W274" si="129">H278</f>
        <v>0</v>
      </c>
      <c r="I272" s="19">
        <f t="shared" ref="I272:AE272" si="130">I278+I292</f>
        <v>0</v>
      </c>
      <c r="J272" s="19">
        <f t="shared" si="129"/>
        <v>0</v>
      </c>
      <c r="K272" s="19">
        <f t="shared" si="129"/>
        <v>0</v>
      </c>
      <c r="L272" s="19">
        <f t="shared" si="129"/>
        <v>0</v>
      </c>
      <c r="M272" s="19">
        <f t="shared" si="129"/>
        <v>0</v>
      </c>
      <c r="N272" s="19">
        <f t="shared" si="129"/>
        <v>0</v>
      </c>
      <c r="O272" s="19">
        <f t="shared" si="129"/>
        <v>0</v>
      </c>
      <c r="P272" s="19">
        <f t="shared" si="129"/>
        <v>0</v>
      </c>
      <c r="Q272" s="19">
        <f t="shared" si="129"/>
        <v>0</v>
      </c>
      <c r="R272" s="19">
        <f t="shared" si="129"/>
        <v>0</v>
      </c>
      <c r="S272" s="19">
        <f t="shared" si="129"/>
        <v>0</v>
      </c>
      <c r="T272" s="19">
        <f t="shared" si="129"/>
        <v>0</v>
      </c>
      <c r="U272" s="19">
        <f t="shared" si="129"/>
        <v>0</v>
      </c>
      <c r="V272" s="19">
        <f t="shared" si="129"/>
        <v>0</v>
      </c>
      <c r="W272" s="19">
        <f t="shared" si="129"/>
        <v>0</v>
      </c>
      <c r="X272" s="19">
        <f t="shared" si="127"/>
        <v>0</v>
      </c>
      <c r="Y272" s="19">
        <f t="shared" si="127"/>
        <v>0</v>
      </c>
      <c r="Z272" s="19">
        <f t="shared" si="127"/>
        <v>0</v>
      </c>
      <c r="AA272" s="19">
        <f t="shared" si="127"/>
        <v>0</v>
      </c>
      <c r="AB272" s="19">
        <f t="shared" si="127"/>
        <v>0</v>
      </c>
      <c r="AC272" s="19">
        <f t="shared" si="127"/>
        <v>0</v>
      </c>
      <c r="AD272" s="19">
        <f t="shared" si="127"/>
        <v>6909</v>
      </c>
      <c r="AE272" s="19">
        <f t="shared" si="130"/>
        <v>0</v>
      </c>
      <c r="AF272" s="37"/>
      <c r="AG272" s="42"/>
      <c r="AH272" s="42"/>
    </row>
    <row r="273" spans="1:34" s="12" customFormat="1" ht="18.75" x14ac:dyDescent="0.3">
      <c r="A273" s="3" t="s">
        <v>15</v>
      </c>
      <c r="B273" s="19">
        <f t="shared" si="124"/>
        <v>0</v>
      </c>
      <c r="C273" s="20"/>
      <c r="D273" s="20"/>
      <c r="E273" s="20"/>
      <c r="F273" s="22"/>
      <c r="G273" s="22"/>
      <c r="H273" s="19">
        <f t="shared" si="129"/>
        <v>0</v>
      </c>
      <c r="I273" s="19">
        <f t="shared" ref="I273:AE273" si="131">I279+I293</f>
        <v>0</v>
      </c>
      <c r="J273" s="19">
        <f t="shared" si="127"/>
        <v>0</v>
      </c>
      <c r="K273" s="19">
        <f t="shared" si="127"/>
        <v>0</v>
      </c>
      <c r="L273" s="19">
        <f t="shared" si="127"/>
        <v>0</v>
      </c>
      <c r="M273" s="19">
        <f t="shared" si="127"/>
        <v>0</v>
      </c>
      <c r="N273" s="19">
        <f t="shared" si="127"/>
        <v>0</v>
      </c>
      <c r="O273" s="19">
        <f t="shared" si="127"/>
        <v>0</v>
      </c>
      <c r="P273" s="19">
        <f t="shared" si="127"/>
        <v>0</v>
      </c>
      <c r="Q273" s="19">
        <f t="shared" si="127"/>
        <v>0</v>
      </c>
      <c r="R273" s="19">
        <f t="shared" si="127"/>
        <v>0</v>
      </c>
      <c r="S273" s="19">
        <f t="shared" si="127"/>
        <v>0</v>
      </c>
      <c r="T273" s="19">
        <f t="shared" si="127"/>
        <v>0</v>
      </c>
      <c r="U273" s="19">
        <f t="shared" si="127"/>
        <v>0</v>
      </c>
      <c r="V273" s="19">
        <f t="shared" si="127"/>
        <v>0</v>
      </c>
      <c r="W273" s="19">
        <f t="shared" si="127"/>
        <v>0</v>
      </c>
      <c r="X273" s="19">
        <f t="shared" si="127"/>
        <v>0</v>
      </c>
      <c r="Y273" s="19">
        <f t="shared" si="127"/>
        <v>0</v>
      </c>
      <c r="Z273" s="19">
        <f t="shared" si="127"/>
        <v>0</v>
      </c>
      <c r="AA273" s="19">
        <f t="shared" si="127"/>
        <v>0</v>
      </c>
      <c r="AB273" s="19">
        <f t="shared" si="127"/>
        <v>0</v>
      </c>
      <c r="AC273" s="19">
        <f t="shared" si="127"/>
        <v>0</v>
      </c>
      <c r="AD273" s="19">
        <f t="shared" si="127"/>
        <v>0</v>
      </c>
      <c r="AE273" s="19">
        <f t="shared" si="131"/>
        <v>0</v>
      </c>
      <c r="AF273" s="37"/>
      <c r="AG273" s="42"/>
      <c r="AH273" s="42"/>
    </row>
    <row r="274" spans="1:34" s="12" customFormat="1" ht="18.75" x14ac:dyDescent="0.3">
      <c r="A274" s="3" t="s">
        <v>16</v>
      </c>
      <c r="B274" s="19">
        <f t="shared" si="124"/>
        <v>0</v>
      </c>
      <c r="C274" s="19">
        <f t="shared" ref="C274:E274" si="132">C280</f>
        <v>0</v>
      </c>
      <c r="D274" s="19">
        <f t="shared" si="132"/>
        <v>0</v>
      </c>
      <c r="E274" s="19">
        <f t="shared" si="132"/>
        <v>0</v>
      </c>
      <c r="F274" s="22" t="e">
        <f t="shared" ref="F274" si="133">E274/B274*100</f>
        <v>#DIV/0!</v>
      </c>
      <c r="G274" s="22" t="e">
        <f t="shared" ref="G274" si="134">E274/C274*100</f>
        <v>#DIV/0!</v>
      </c>
      <c r="H274" s="19">
        <f t="shared" si="129"/>
        <v>0</v>
      </c>
      <c r="I274" s="19">
        <f t="shared" ref="I274:AE274" si="135">I280+I294</f>
        <v>0</v>
      </c>
      <c r="J274" s="19">
        <f t="shared" si="127"/>
        <v>0</v>
      </c>
      <c r="K274" s="19">
        <f t="shared" si="127"/>
        <v>0</v>
      </c>
      <c r="L274" s="19">
        <f t="shared" si="127"/>
        <v>0</v>
      </c>
      <c r="M274" s="19">
        <f t="shared" si="127"/>
        <v>0</v>
      </c>
      <c r="N274" s="19">
        <f t="shared" si="127"/>
        <v>0</v>
      </c>
      <c r="O274" s="19">
        <f t="shared" si="127"/>
        <v>0</v>
      </c>
      <c r="P274" s="19">
        <f t="shared" si="127"/>
        <v>0</v>
      </c>
      <c r="Q274" s="19">
        <f t="shared" si="127"/>
        <v>0</v>
      </c>
      <c r="R274" s="19">
        <f t="shared" si="127"/>
        <v>0</v>
      </c>
      <c r="S274" s="19">
        <f t="shared" si="127"/>
        <v>0</v>
      </c>
      <c r="T274" s="19">
        <f t="shared" si="127"/>
        <v>0</v>
      </c>
      <c r="U274" s="19">
        <f t="shared" si="127"/>
        <v>0</v>
      </c>
      <c r="V274" s="19">
        <f t="shared" si="127"/>
        <v>0</v>
      </c>
      <c r="W274" s="19">
        <f t="shared" si="127"/>
        <v>0</v>
      </c>
      <c r="X274" s="19">
        <f t="shared" si="127"/>
        <v>0</v>
      </c>
      <c r="Y274" s="19">
        <f t="shared" si="127"/>
        <v>0</v>
      </c>
      <c r="Z274" s="19">
        <f t="shared" si="127"/>
        <v>0</v>
      </c>
      <c r="AA274" s="19">
        <f t="shared" si="127"/>
        <v>0</v>
      </c>
      <c r="AB274" s="19">
        <f t="shared" si="127"/>
        <v>0</v>
      </c>
      <c r="AC274" s="19">
        <f t="shared" si="127"/>
        <v>0</v>
      </c>
      <c r="AD274" s="19">
        <f t="shared" si="127"/>
        <v>0</v>
      </c>
      <c r="AE274" s="19">
        <f t="shared" si="135"/>
        <v>0</v>
      </c>
      <c r="AF274" s="37"/>
      <c r="AG274" s="42"/>
      <c r="AH274" s="42"/>
    </row>
    <row r="275" spans="1:34" s="12" customFormat="1" ht="91.5" customHeight="1" x14ac:dyDescent="0.3">
      <c r="A275" s="3" t="s">
        <v>74</v>
      </c>
      <c r="B275" s="19"/>
      <c r="C275" s="19"/>
      <c r="D275" s="19"/>
      <c r="E275" s="19"/>
      <c r="F275" s="19"/>
      <c r="G275" s="19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85" t="s">
        <v>83</v>
      </c>
      <c r="AG275" s="42"/>
      <c r="AH275" s="42"/>
    </row>
    <row r="276" spans="1:34" s="12" customFormat="1" ht="21" customHeight="1" x14ac:dyDescent="0.3">
      <c r="A276" s="4" t="s">
        <v>17</v>
      </c>
      <c r="B276" s="2">
        <f>B277+B278+B280</f>
        <v>69089.8</v>
      </c>
      <c r="C276" s="2">
        <f>C277+C278+C280+C281</f>
        <v>0</v>
      </c>
      <c r="D276" s="2">
        <f>D277+D278+D280+D281</f>
        <v>0</v>
      </c>
      <c r="E276" s="2">
        <f>E277+E278+E280+E281</f>
        <v>0</v>
      </c>
      <c r="F276" s="32">
        <f>E276/B276*100</f>
        <v>0</v>
      </c>
      <c r="G276" s="32" t="e">
        <f>E276/C276*100</f>
        <v>#DIV/0!</v>
      </c>
      <c r="H276" s="2">
        <f t="shared" ref="H276:AD276" si="136">H277+H278+H280</f>
        <v>0</v>
      </c>
      <c r="I276" s="2">
        <f t="shared" si="136"/>
        <v>0</v>
      </c>
      <c r="J276" s="2">
        <f t="shared" si="136"/>
        <v>0</v>
      </c>
      <c r="K276" s="2">
        <f t="shared" si="136"/>
        <v>0</v>
      </c>
      <c r="L276" s="2">
        <f t="shared" si="136"/>
        <v>0</v>
      </c>
      <c r="M276" s="2">
        <f t="shared" si="136"/>
        <v>0</v>
      </c>
      <c r="N276" s="2">
        <f t="shared" si="136"/>
        <v>0</v>
      </c>
      <c r="O276" s="2">
        <f t="shared" si="136"/>
        <v>0</v>
      </c>
      <c r="P276" s="2">
        <f t="shared" si="136"/>
        <v>0</v>
      </c>
      <c r="Q276" s="2">
        <f t="shared" si="136"/>
        <v>0</v>
      </c>
      <c r="R276" s="2">
        <f t="shared" si="136"/>
        <v>0</v>
      </c>
      <c r="S276" s="2">
        <f t="shared" si="136"/>
        <v>0</v>
      </c>
      <c r="T276" s="2">
        <f t="shared" si="136"/>
        <v>0</v>
      </c>
      <c r="U276" s="2">
        <f t="shared" si="136"/>
        <v>0</v>
      </c>
      <c r="V276" s="2">
        <f t="shared" si="136"/>
        <v>0</v>
      </c>
      <c r="W276" s="2">
        <f t="shared" si="136"/>
        <v>0</v>
      </c>
      <c r="X276" s="2">
        <f t="shared" si="136"/>
        <v>0</v>
      </c>
      <c r="Y276" s="2">
        <f t="shared" si="136"/>
        <v>0</v>
      </c>
      <c r="Z276" s="2">
        <f t="shared" si="136"/>
        <v>0</v>
      </c>
      <c r="AA276" s="2">
        <f t="shared" si="136"/>
        <v>0</v>
      </c>
      <c r="AB276" s="2">
        <f t="shared" si="136"/>
        <v>0</v>
      </c>
      <c r="AC276" s="2">
        <f t="shared" si="136"/>
        <v>0</v>
      </c>
      <c r="AD276" s="2">
        <f t="shared" si="136"/>
        <v>69089.8</v>
      </c>
      <c r="AE276" s="2">
        <f>AE277+AE278+AE280+AE281</f>
        <v>0</v>
      </c>
      <c r="AF276" s="86"/>
      <c r="AG276" s="42"/>
      <c r="AH276" s="42"/>
    </row>
    <row r="277" spans="1:34" s="12" customFormat="1" ht="24" customHeight="1" x14ac:dyDescent="0.3">
      <c r="A277" s="3" t="s">
        <v>13</v>
      </c>
      <c r="B277" s="19">
        <f>H277+J277+L277+N277+P277+R277+T277+V277+X277+Z277+AB277+AD277</f>
        <v>62180.800000000003</v>
      </c>
      <c r="C277" s="21"/>
      <c r="D277" s="19"/>
      <c r="E277" s="21">
        <f>I277+K277+M277+O277+Q277+S277+U277+W277+Y277+AA277+AC277+AE277</f>
        <v>0</v>
      </c>
      <c r="F277" s="22">
        <f>E277/B277*100</f>
        <v>0</v>
      </c>
      <c r="G277" s="22" t="e">
        <f>E277/C277*100</f>
        <v>#DIV/0!</v>
      </c>
      <c r="H277" s="15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15"/>
      <c r="U277" s="15"/>
      <c r="V277" s="2"/>
      <c r="W277" s="2"/>
      <c r="X277" s="2"/>
      <c r="Y277" s="2"/>
      <c r="Z277" s="2"/>
      <c r="AA277" s="2"/>
      <c r="AB277" s="2"/>
      <c r="AC277" s="2"/>
      <c r="AD277" s="15">
        <v>62180.800000000003</v>
      </c>
      <c r="AE277" s="2"/>
      <c r="AF277" s="86"/>
      <c r="AG277" s="42"/>
      <c r="AH277" s="42"/>
    </row>
    <row r="278" spans="1:34" s="12" customFormat="1" ht="276" customHeight="1" x14ac:dyDescent="0.3">
      <c r="A278" s="57" t="s">
        <v>35</v>
      </c>
      <c r="B278" s="19">
        <f>H278+J278+L278+N278+P278+R278+T278+V278+X278+Z278+AB278+AD278</f>
        <v>6909</v>
      </c>
      <c r="C278" s="21"/>
      <c r="D278" s="19"/>
      <c r="E278" s="21">
        <f>I278+K278+M278+O278+Q278+S278+U278+W278+Y278+AA278+AC278+AE278</f>
        <v>0</v>
      </c>
      <c r="F278" s="22">
        <f>E278/B278*100</f>
        <v>0</v>
      </c>
      <c r="G278" s="22" t="e">
        <f>E278/C278*100</f>
        <v>#DIV/0!</v>
      </c>
      <c r="H278" s="15"/>
      <c r="I278" s="2"/>
      <c r="J278" s="2"/>
      <c r="K278" s="2"/>
      <c r="L278" s="2"/>
      <c r="M278" s="2"/>
      <c r="N278" s="2"/>
      <c r="O278" s="2"/>
      <c r="P278" s="2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>
        <v>6909</v>
      </c>
      <c r="AE278" s="2"/>
      <c r="AF278" s="86"/>
      <c r="AG278" s="42"/>
      <c r="AH278" s="42"/>
    </row>
    <row r="279" spans="1:34" s="12" customFormat="1" ht="26.25" customHeight="1" x14ac:dyDescent="0.3">
      <c r="A279" s="3" t="s">
        <v>15</v>
      </c>
      <c r="B279" s="20"/>
      <c r="C279" s="20"/>
      <c r="D279" s="20"/>
      <c r="E279" s="20"/>
      <c r="F279" s="20"/>
      <c r="G279" s="20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37"/>
      <c r="AG279" s="42"/>
      <c r="AH279" s="42"/>
    </row>
    <row r="280" spans="1:34" s="12" customFormat="1" ht="22.5" customHeight="1" x14ac:dyDescent="0.3">
      <c r="A280" s="3" t="s">
        <v>16</v>
      </c>
      <c r="B280" s="19"/>
      <c r="C280" s="21"/>
      <c r="D280" s="19"/>
      <c r="E280" s="21"/>
      <c r="F280" s="22"/>
      <c r="G280" s="2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37"/>
      <c r="AG280" s="42"/>
      <c r="AH280" s="42"/>
    </row>
    <row r="281" spans="1:34" s="12" customFormat="1" ht="113.25" customHeight="1" x14ac:dyDescent="0.3">
      <c r="A281" s="4" t="s">
        <v>75</v>
      </c>
      <c r="B281" s="20"/>
      <c r="C281" s="20"/>
      <c r="D281" s="20"/>
      <c r="E281" s="20"/>
      <c r="F281" s="20"/>
      <c r="G281" s="20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88" t="s">
        <v>124</v>
      </c>
      <c r="AG281" s="42"/>
      <c r="AH281" s="42"/>
    </row>
    <row r="282" spans="1:34" s="12" customFormat="1" ht="18.75" x14ac:dyDescent="0.3">
      <c r="A282" s="4" t="s">
        <v>17</v>
      </c>
      <c r="B282" s="18">
        <f>H282+J282+L282+N282+P282+R282+T282+V282+X282+Z282+AB282+AD282</f>
        <v>441670.69999999995</v>
      </c>
      <c r="C282" s="2">
        <f>C283+C284+C286</f>
        <v>21388.2</v>
      </c>
      <c r="D282" s="2">
        <f>D283+D284+D286</f>
        <v>21388.2</v>
      </c>
      <c r="E282" s="2">
        <f>E283+E284+E286</f>
        <v>21388.2</v>
      </c>
      <c r="F282" s="32">
        <f>E282/B282*100</f>
        <v>4.8425670980665014</v>
      </c>
      <c r="G282" s="32">
        <f>E282/C282*100</f>
        <v>100</v>
      </c>
      <c r="H282" s="18">
        <f>H288</f>
        <v>0</v>
      </c>
      <c r="I282" s="18">
        <f>I288</f>
        <v>0</v>
      </c>
      <c r="J282" s="18">
        <f t="shared" ref="J282:AD282" si="137">J288</f>
        <v>862.1</v>
      </c>
      <c r="K282" s="18">
        <f t="shared" si="137"/>
        <v>862.1</v>
      </c>
      <c r="L282" s="18">
        <f t="shared" si="137"/>
        <v>20526.100000000002</v>
      </c>
      <c r="M282" s="18">
        <f t="shared" si="137"/>
        <v>20526.100000000002</v>
      </c>
      <c r="N282" s="18">
        <f t="shared" si="137"/>
        <v>20945.8</v>
      </c>
      <c r="O282" s="18">
        <f t="shared" si="137"/>
        <v>0</v>
      </c>
      <c r="P282" s="18">
        <f t="shared" si="137"/>
        <v>21911.7</v>
      </c>
      <c r="Q282" s="18">
        <f t="shared" si="137"/>
        <v>0</v>
      </c>
      <c r="R282" s="18">
        <f t="shared" si="137"/>
        <v>25223.200000000001</v>
      </c>
      <c r="S282" s="18">
        <f t="shared" si="137"/>
        <v>0</v>
      </c>
      <c r="T282" s="18">
        <f t="shared" si="137"/>
        <v>38170.199999999997</v>
      </c>
      <c r="U282" s="18">
        <f t="shared" si="137"/>
        <v>0</v>
      </c>
      <c r="V282" s="18">
        <f t="shared" si="137"/>
        <v>41955.9</v>
      </c>
      <c r="W282" s="18">
        <f t="shared" si="137"/>
        <v>0</v>
      </c>
      <c r="X282" s="18">
        <f t="shared" si="137"/>
        <v>72328.599999999991</v>
      </c>
      <c r="Y282" s="18">
        <f t="shared" si="137"/>
        <v>0</v>
      </c>
      <c r="Z282" s="18">
        <f t="shared" si="137"/>
        <v>53294</v>
      </c>
      <c r="AA282" s="18">
        <f t="shared" si="137"/>
        <v>0</v>
      </c>
      <c r="AB282" s="18">
        <f t="shared" si="137"/>
        <v>85913.799999999988</v>
      </c>
      <c r="AC282" s="18">
        <f t="shared" si="137"/>
        <v>0</v>
      </c>
      <c r="AD282" s="18">
        <f t="shared" si="137"/>
        <v>60539.3</v>
      </c>
      <c r="AE282" s="18">
        <f>AE288</f>
        <v>0</v>
      </c>
      <c r="AF282" s="89"/>
      <c r="AG282" s="42"/>
      <c r="AH282" s="42"/>
    </row>
    <row r="283" spans="1:34" s="12" customFormat="1" ht="18.75" x14ac:dyDescent="0.3">
      <c r="A283" s="3" t="s">
        <v>13</v>
      </c>
      <c r="B283" s="19">
        <f>H283+J283+L283+N283+P283+R283+T283+V283+X283+Z283+AB283+AD283</f>
        <v>363878.60000000003</v>
      </c>
      <c r="C283" s="19">
        <f t="shared" ref="C283:E283" si="138">C289</f>
        <v>19249.400000000001</v>
      </c>
      <c r="D283" s="19">
        <f t="shared" si="138"/>
        <v>19249.400000000001</v>
      </c>
      <c r="E283" s="19">
        <f t="shared" si="138"/>
        <v>19249.400000000001</v>
      </c>
      <c r="F283" s="22">
        <f>E283/B283*100</f>
        <v>5.2900610258476322</v>
      </c>
      <c r="G283" s="22">
        <f>E283/C283*100</f>
        <v>100</v>
      </c>
      <c r="H283" s="19">
        <f>H289</f>
        <v>0</v>
      </c>
      <c r="I283" s="19"/>
      <c r="J283" s="19">
        <f t="shared" ref="J283:AD284" si="139">J289</f>
        <v>0</v>
      </c>
      <c r="K283" s="19">
        <f t="shared" si="139"/>
        <v>0</v>
      </c>
      <c r="L283" s="19">
        <f t="shared" si="139"/>
        <v>19249.400000000001</v>
      </c>
      <c r="M283" s="19">
        <f t="shared" si="139"/>
        <v>19249.400000000001</v>
      </c>
      <c r="N283" s="19">
        <f t="shared" si="139"/>
        <v>18851.2</v>
      </c>
      <c r="O283" s="19">
        <f t="shared" si="139"/>
        <v>0</v>
      </c>
      <c r="P283" s="19">
        <f t="shared" si="139"/>
        <v>19720.5</v>
      </c>
      <c r="Q283" s="19">
        <f t="shared" si="139"/>
        <v>0</v>
      </c>
      <c r="R283" s="19">
        <f t="shared" si="139"/>
        <v>22430.9</v>
      </c>
      <c r="S283" s="19">
        <f t="shared" si="139"/>
        <v>0</v>
      </c>
      <c r="T283" s="19">
        <f t="shared" si="139"/>
        <v>32329.8</v>
      </c>
      <c r="U283" s="19">
        <f t="shared" si="139"/>
        <v>0</v>
      </c>
      <c r="V283" s="19">
        <f t="shared" si="139"/>
        <v>37760.300000000003</v>
      </c>
      <c r="W283" s="19">
        <f t="shared" si="139"/>
        <v>0</v>
      </c>
      <c r="X283" s="19">
        <f t="shared" si="139"/>
        <v>64825.7</v>
      </c>
      <c r="Y283" s="19">
        <f t="shared" si="139"/>
        <v>0</v>
      </c>
      <c r="Z283" s="19">
        <f t="shared" si="139"/>
        <v>45941.2</v>
      </c>
      <c r="AA283" s="19">
        <f t="shared" si="139"/>
        <v>0</v>
      </c>
      <c r="AB283" s="19">
        <f t="shared" si="139"/>
        <v>76872.399999999994</v>
      </c>
      <c r="AC283" s="19">
        <f t="shared" si="139"/>
        <v>0</v>
      </c>
      <c r="AD283" s="19">
        <f t="shared" si="139"/>
        <v>25897.200000000001</v>
      </c>
      <c r="AE283" s="19"/>
      <c r="AF283" s="89"/>
      <c r="AG283" s="42"/>
      <c r="AH283" s="42"/>
    </row>
    <row r="284" spans="1:34" s="12" customFormat="1" ht="18.75" x14ac:dyDescent="0.3">
      <c r="A284" s="3" t="s">
        <v>14</v>
      </c>
      <c r="B284" s="19">
        <f>H284+J284+L284+N284+P284+R284+T284+V284+X284+Z284+AB284+AD284</f>
        <v>77792.100000000006</v>
      </c>
      <c r="C284" s="19">
        <f t="shared" ref="C284:E284" si="140">C290</f>
        <v>2138.8000000000002</v>
      </c>
      <c r="D284" s="19">
        <f t="shared" si="140"/>
        <v>2138.8000000000002</v>
      </c>
      <c r="E284" s="19">
        <f t="shared" si="140"/>
        <v>2138.8000000000002</v>
      </c>
      <c r="F284" s="22">
        <f>E284/B284*100</f>
        <v>2.7493794357010546</v>
      </c>
      <c r="G284" s="22">
        <f>E284/C284*100</f>
        <v>100</v>
      </c>
      <c r="H284" s="19">
        <f>H290</f>
        <v>0</v>
      </c>
      <c r="I284" s="19"/>
      <c r="J284" s="19">
        <f t="shared" ref="J284:W284" si="141">J290</f>
        <v>862.1</v>
      </c>
      <c r="K284" s="19">
        <f t="shared" si="141"/>
        <v>862.1</v>
      </c>
      <c r="L284" s="19">
        <f t="shared" si="141"/>
        <v>1276.7</v>
      </c>
      <c r="M284" s="19">
        <f t="shared" si="141"/>
        <v>1276.7</v>
      </c>
      <c r="N284" s="19">
        <f t="shared" si="141"/>
        <v>2094.6</v>
      </c>
      <c r="O284" s="19">
        <f t="shared" si="141"/>
        <v>0</v>
      </c>
      <c r="P284" s="19">
        <f t="shared" si="141"/>
        <v>2191.1999999999998</v>
      </c>
      <c r="Q284" s="19">
        <f t="shared" si="141"/>
        <v>0</v>
      </c>
      <c r="R284" s="19">
        <f t="shared" si="141"/>
        <v>2792.3</v>
      </c>
      <c r="S284" s="19">
        <f t="shared" si="141"/>
        <v>0</v>
      </c>
      <c r="T284" s="19">
        <f t="shared" si="141"/>
        <v>5840.4</v>
      </c>
      <c r="U284" s="19">
        <f t="shared" si="141"/>
        <v>0</v>
      </c>
      <c r="V284" s="19">
        <f t="shared" si="141"/>
        <v>4195.6000000000004</v>
      </c>
      <c r="W284" s="19">
        <f t="shared" si="141"/>
        <v>0</v>
      </c>
      <c r="X284" s="19">
        <f t="shared" si="139"/>
        <v>7502.9</v>
      </c>
      <c r="Y284" s="19">
        <f t="shared" si="139"/>
        <v>0</v>
      </c>
      <c r="Z284" s="19">
        <f t="shared" si="139"/>
        <v>7352.8</v>
      </c>
      <c r="AA284" s="19">
        <f t="shared" si="139"/>
        <v>0</v>
      </c>
      <c r="AB284" s="19">
        <f t="shared" si="139"/>
        <v>9041.4</v>
      </c>
      <c r="AC284" s="19">
        <f t="shared" si="139"/>
        <v>0</v>
      </c>
      <c r="AD284" s="19">
        <f t="shared" si="139"/>
        <v>34642.1</v>
      </c>
      <c r="AE284" s="19"/>
      <c r="AF284" s="89"/>
      <c r="AG284" s="42"/>
      <c r="AH284" s="42"/>
    </row>
    <row r="285" spans="1:34" s="12" customFormat="1" ht="18.75" x14ac:dyDescent="0.3">
      <c r="A285" s="3" t="s">
        <v>15</v>
      </c>
      <c r="B285" s="19">
        <f t="shared" ref="B285:B286" si="142">H285+J285+L285+N285+P285+R285+T285+V285+X285+Z285+AB285+AD285</f>
        <v>0</v>
      </c>
      <c r="C285" s="19">
        <f t="shared" ref="C285:E285" si="143">C292</f>
        <v>0</v>
      </c>
      <c r="D285" s="19">
        <f t="shared" si="143"/>
        <v>0</v>
      </c>
      <c r="E285" s="19">
        <f t="shared" si="143"/>
        <v>0</v>
      </c>
      <c r="F285" s="22"/>
      <c r="G285" s="22"/>
      <c r="H285" s="19">
        <f>H292</f>
        <v>0</v>
      </c>
      <c r="I285" s="19"/>
      <c r="J285" s="19">
        <f t="shared" ref="J285:AD285" si="144">J292</f>
        <v>0</v>
      </c>
      <c r="K285" s="19">
        <f t="shared" si="144"/>
        <v>0</v>
      </c>
      <c r="L285" s="19">
        <f t="shared" si="144"/>
        <v>0</v>
      </c>
      <c r="M285" s="19">
        <f t="shared" si="144"/>
        <v>0</v>
      </c>
      <c r="N285" s="19">
        <f t="shared" si="144"/>
        <v>0</v>
      </c>
      <c r="O285" s="19">
        <f t="shared" si="144"/>
        <v>0</v>
      </c>
      <c r="P285" s="19">
        <f t="shared" si="144"/>
        <v>0</v>
      </c>
      <c r="Q285" s="19">
        <f t="shared" si="144"/>
        <v>0</v>
      </c>
      <c r="R285" s="19">
        <f t="shared" si="144"/>
        <v>0</v>
      </c>
      <c r="S285" s="19">
        <f t="shared" si="144"/>
        <v>0</v>
      </c>
      <c r="T285" s="19">
        <f t="shared" si="144"/>
        <v>0</v>
      </c>
      <c r="U285" s="19">
        <f t="shared" si="144"/>
        <v>0</v>
      </c>
      <c r="V285" s="19">
        <f t="shared" si="144"/>
        <v>0</v>
      </c>
      <c r="W285" s="19">
        <f t="shared" si="144"/>
        <v>0</v>
      </c>
      <c r="X285" s="19">
        <f t="shared" si="144"/>
        <v>0</v>
      </c>
      <c r="Y285" s="19">
        <f t="shared" si="144"/>
        <v>0</v>
      </c>
      <c r="Z285" s="19">
        <f t="shared" si="144"/>
        <v>0</v>
      </c>
      <c r="AA285" s="19">
        <f t="shared" si="144"/>
        <v>0</v>
      </c>
      <c r="AB285" s="19">
        <f t="shared" si="144"/>
        <v>0</v>
      </c>
      <c r="AC285" s="19">
        <f t="shared" si="144"/>
        <v>0</v>
      </c>
      <c r="AD285" s="19">
        <f t="shared" si="144"/>
        <v>0</v>
      </c>
      <c r="AE285" s="19"/>
      <c r="AF285" s="89"/>
      <c r="AG285" s="42"/>
      <c r="AH285" s="42"/>
    </row>
    <row r="286" spans="1:34" s="12" customFormat="1" ht="18.75" x14ac:dyDescent="0.3">
      <c r="A286" s="3" t="s">
        <v>16</v>
      </c>
      <c r="B286" s="19">
        <f t="shared" si="142"/>
        <v>0</v>
      </c>
      <c r="C286" s="19">
        <f t="shared" ref="C286:E286" si="145">C293</f>
        <v>0</v>
      </c>
      <c r="D286" s="19">
        <f t="shared" si="145"/>
        <v>0</v>
      </c>
      <c r="E286" s="19">
        <f t="shared" si="145"/>
        <v>0</v>
      </c>
      <c r="F286" s="22" t="e">
        <f t="shared" ref="F286" si="146">E286/B286*100</f>
        <v>#DIV/0!</v>
      </c>
      <c r="G286" s="22" t="e">
        <f t="shared" ref="G286" si="147">E286/C286*100</f>
        <v>#DIV/0!</v>
      </c>
      <c r="H286" s="19">
        <f>H293</f>
        <v>0</v>
      </c>
      <c r="I286" s="19"/>
      <c r="J286" s="19">
        <f t="shared" ref="J286:AD286" si="148">J293</f>
        <v>0</v>
      </c>
      <c r="K286" s="19">
        <f t="shared" si="148"/>
        <v>0</v>
      </c>
      <c r="L286" s="19">
        <f t="shared" si="148"/>
        <v>0</v>
      </c>
      <c r="M286" s="19">
        <f t="shared" si="148"/>
        <v>0</v>
      </c>
      <c r="N286" s="19">
        <f t="shared" si="148"/>
        <v>0</v>
      </c>
      <c r="O286" s="19">
        <f t="shared" si="148"/>
        <v>0</v>
      </c>
      <c r="P286" s="19">
        <f t="shared" si="148"/>
        <v>0</v>
      </c>
      <c r="Q286" s="19">
        <f t="shared" si="148"/>
        <v>0</v>
      </c>
      <c r="R286" s="19">
        <f t="shared" si="148"/>
        <v>0</v>
      </c>
      <c r="S286" s="19">
        <f t="shared" si="148"/>
        <v>0</v>
      </c>
      <c r="T286" s="19">
        <f t="shared" si="148"/>
        <v>0</v>
      </c>
      <c r="U286" s="19">
        <f t="shared" si="148"/>
        <v>0</v>
      </c>
      <c r="V286" s="19">
        <f t="shared" si="148"/>
        <v>0</v>
      </c>
      <c r="W286" s="19">
        <f t="shared" si="148"/>
        <v>0</v>
      </c>
      <c r="X286" s="19">
        <f t="shared" si="148"/>
        <v>0</v>
      </c>
      <c r="Y286" s="19">
        <f t="shared" si="148"/>
        <v>0</v>
      </c>
      <c r="Z286" s="19">
        <f t="shared" si="148"/>
        <v>0</v>
      </c>
      <c r="AA286" s="19">
        <f t="shared" si="148"/>
        <v>0</v>
      </c>
      <c r="AB286" s="19">
        <f t="shared" si="148"/>
        <v>0</v>
      </c>
      <c r="AC286" s="19">
        <f t="shared" si="148"/>
        <v>0</v>
      </c>
      <c r="AD286" s="19">
        <f t="shared" si="148"/>
        <v>0</v>
      </c>
      <c r="AE286" s="19"/>
      <c r="AF286" s="89"/>
      <c r="AG286" s="42"/>
      <c r="AH286" s="42"/>
    </row>
    <row r="287" spans="1:34" s="12" customFormat="1" ht="62.25" customHeight="1" x14ac:dyDescent="0.3">
      <c r="A287" s="3" t="s">
        <v>76</v>
      </c>
      <c r="B287" s="19"/>
      <c r="C287" s="19"/>
      <c r="D287" s="19"/>
      <c r="E287" s="19"/>
      <c r="F287" s="19"/>
      <c r="G287" s="19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89"/>
      <c r="AG287" s="42"/>
      <c r="AH287" s="42"/>
    </row>
    <row r="288" spans="1:34" s="12" customFormat="1" ht="21" customHeight="1" x14ac:dyDescent="0.3">
      <c r="A288" s="4" t="s">
        <v>17</v>
      </c>
      <c r="B288" s="18">
        <f>H288+J288+L288+N288+P288+R288+T288+V288+X288+Z288+AB288+AD288</f>
        <v>441670.69999999995</v>
      </c>
      <c r="C288" s="2">
        <f>C289+C290+C293+C294</f>
        <v>21388.2</v>
      </c>
      <c r="D288" s="2">
        <f>D289+D290+D293+D294</f>
        <v>21388.2</v>
      </c>
      <c r="E288" s="2">
        <f>E289+E290+E293+E294</f>
        <v>21388.2</v>
      </c>
      <c r="F288" s="32">
        <f>E288/B288*100</f>
        <v>4.8425670980665014</v>
      </c>
      <c r="G288" s="32">
        <f>E288/C288*100</f>
        <v>100</v>
      </c>
      <c r="H288" s="2">
        <f>H289+H290+H293+H292</f>
        <v>0</v>
      </c>
      <c r="I288" s="2">
        <f t="shared" ref="I288" si="149">I289+I290+I293</f>
        <v>0</v>
      </c>
      <c r="J288" s="2">
        <f t="shared" ref="J288:AD288" si="150">J289+J290+J293+J292</f>
        <v>862.1</v>
      </c>
      <c r="K288" s="2">
        <f t="shared" si="150"/>
        <v>862.1</v>
      </c>
      <c r="L288" s="2">
        <f t="shared" si="150"/>
        <v>20526.100000000002</v>
      </c>
      <c r="M288" s="2">
        <f t="shared" si="150"/>
        <v>20526.100000000002</v>
      </c>
      <c r="N288" s="2">
        <f t="shared" si="150"/>
        <v>20945.8</v>
      </c>
      <c r="O288" s="2">
        <f t="shared" si="150"/>
        <v>0</v>
      </c>
      <c r="P288" s="2">
        <f t="shared" si="150"/>
        <v>21911.7</v>
      </c>
      <c r="Q288" s="2">
        <f t="shared" si="150"/>
        <v>0</v>
      </c>
      <c r="R288" s="2">
        <f t="shared" si="150"/>
        <v>25223.200000000001</v>
      </c>
      <c r="S288" s="2">
        <f t="shared" si="150"/>
        <v>0</v>
      </c>
      <c r="T288" s="2">
        <f t="shared" si="150"/>
        <v>38170.199999999997</v>
      </c>
      <c r="U288" s="2">
        <f t="shared" si="150"/>
        <v>0</v>
      </c>
      <c r="V288" s="2">
        <f t="shared" si="150"/>
        <v>41955.9</v>
      </c>
      <c r="W288" s="2">
        <f t="shared" si="150"/>
        <v>0</v>
      </c>
      <c r="X288" s="2">
        <f t="shared" si="150"/>
        <v>72328.599999999991</v>
      </c>
      <c r="Y288" s="2">
        <f t="shared" si="150"/>
        <v>0</v>
      </c>
      <c r="Z288" s="2">
        <f t="shared" si="150"/>
        <v>53294</v>
      </c>
      <c r="AA288" s="2">
        <f t="shared" si="150"/>
        <v>0</v>
      </c>
      <c r="AB288" s="2">
        <f t="shared" si="150"/>
        <v>85913.799999999988</v>
      </c>
      <c r="AC288" s="2">
        <f t="shared" si="150"/>
        <v>0</v>
      </c>
      <c r="AD288" s="2">
        <f t="shared" si="150"/>
        <v>60539.3</v>
      </c>
      <c r="AE288" s="2">
        <f>AE289+AE290+AE293+AE294</f>
        <v>0</v>
      </c>
      <c r="AF288" s="89"/>
      <c r="AG288" s="42"/>
      <c r="AH288" s="42"/>
    </row>
    <row r="289" spans="1:34" s="12" customFormat="1" ht="24" customHeight="1" x14ac:dyDescent="0.3">
      <c r="A289" s="3" t="s">
        <v>13</v>
      </c>
      <c r="B289" s="19">
        <f>H289+J289+L289+N289+P289+R289+T289+V289+X289+Z289+AB289+AD289</f>
        <v>363878.60000000003</v>
      </c>
      <c r="C289" s="21">
        <f>J289+L289</f>
        <v>19249.400000000001</v>
      </c>
      <c r="D289" s="19">
        <v>19249.400000000001</v>
      </c>
      <c r="E289" s="21">
        <f>I289+K289+M289+O289+Q289+S289+U289+W289+Y289+AA289+AC289+AE289</f>
        <v>19249.400000000001</v>
      </c>
      <c r="F289" s="22">
        <f>E289/B289*100</f>
        <v>5.2900610258476322</v>
      </c>
      <c r="G289" s="22">
        <f>E289/C289*100</f>
        <v>100</v>
      </c>
      <c r="H289" s="15"/>
      <c r="I289" s="2"/>
      <c r="J289" s="2"/>
      <c r="K289" s="2"/>
      <c r="L289" s="2">
        <v>19249.400000000001</v>
      </c>
      <c r="M289" s="2">
        <v>19249.400000000001</v>
      </c>
      <c r="N289" s="2">
        <v>18851.2</v>
      </c>
      <c r="O289" s="2"/>
      <c r="P289" s="2">
        <v>19720.5</v>
      </c>
      <c r="Q289" s="2"/>
      <c r="R289" s="2">
        <v>22430.9</v>
      </c>
      <c r="S289" s="2"/>
      <c r="T289" s="15">
        <v>32329.8</v>
      </c>
      <c r="U289" s="15"/>
      <c r="V289" s="2">
        <v>37760.300000000003</v>
      </c>
      <c r="W289" s="2"/>
      <c r="X289" s="2">
        <f>49441.2+15384.5</f>
        <v>64825.7</v>
      </c>
      <c r="Y289" s="2"/>
      <c r="Z289" s="2">
        <v>45941.2</v>
      </c>
      <c r="AA289" s="2"/>
      <c r="AB289" s="2">
        <v>76872.399999999994</v>
      </c>
      <c r="AC289" s="2"/>
      <c r="AD289" s="2">
        <v>25897.200000000001</v>
      </c>
      <c r="AE289" s="2"/>
      <c r="AF289" s="89"/>
      <c r="AG289" s="42"/>
      <c r="AH289" s="42"/>
    </row>
    <row r="290" spans="1:34" s="12" customFormat="1" ht="23.25" customHeight="1" x14ac:dyDescent="0.3">
      <c r="A290" s="3" t="s">
        <v>14</v>
      </c>
      <c r="B290" s="19">
        <f>H290+J290+L290+N290+P290+R290+T290+V290+X290+Z290+AB290+AD290</f>
        <v>77792.100000000006</v>
      </c>
      <c r="C290" s="21">
        <f>J290+L290</f>
        <v>2138.8000000000002</v>
      </c>
      <c r="D290" s="19">
        <v>2138.8000000000002</v>
      </c>
      <c r="E290" s="21">
        <f>I290+K290+M290+O290+Q290+S290+U290+W290+Y290+AA290+AC290+AE290</f>
        <v>2138.8000000000002</v>
      </c>
      <c r="F290" s="22">
        <f>E290/B290*100</f>
        <v>2.7493794357010546</v>
      </c>
      <c r="G290" s="22">
        <f>E290/C290*100</f>
        <v>100</v>
      </c>
      <c r="H290" s="15"/>
      <c r="I290" s="2"/>
      <c r="J290" s="2">
        <v>862.1</v>
      </c>
      <c r="K290" s="2">
        <v>862.1</v>
      </c>
      <c r="L290" s="2">
        <v>1276.7</v>
      </c>
      <c r="M290" s="2">
        <v>1276.7</v>
      </c>
      <c r="N290" s="2">
        <v>2094.6</v>
      </c>
      <c r="O290" s="2"/>
      <c r="P290" s="2">
        <v>2191.1999999999998</v>
      </c>
      <c r="Q290" s="15"/>
      <c r="R290" s="15">
        <v>2792.3</v>
      </c>
      <c r="S290" s="15"/>
      <c r="T290" s="15">
        <v>5840.4</v>
      </c>
      <c r="U290" s="15"/>
      <c r="V290" s="15">
        <v>4195.6000000000004</v>
      </c>
      <c r="W290" s="15"/>
      <c r="X290" s="15">
        <f>5793.5+1709.4</f>
        <v>7502.9</v>
      </c>
      <c r="Y290" s="15"/>
      <c r="Z290" s="15">
        <v>7352.8</v>
      </c>
      <c r="AA290" s="15"/>
      <c r="AB290" s="15">
        <v>9041.4</v>
      </c>
      <c r="AC290" s="15"/>
      <c r="AD290" s="15">
        <f>15036.1+19606</f>
        <v>34642.1</v>
      </c>
      <c r="AE290" s="2"/>
      <c r="AF290" s="89"/>
      <c r="AG290" s="42"/>
      <c r="AH290" s="42"/>
    </row>
    <row r="291" spans="1:34" s="12" customFormat="1" ht="23.25" customHeight="1" x14ac:dyDescent="0.3">
      <c r="A291" s="57" t="s">
        <v>35</v>
      </c>
      <c r="B291" s="19">
        <f>H291+J291+L291+N291+P291+R291+T291+V291+X291+Z291+AB291+AD291</f>
        <v>40431.199999999997</v>
      </c>
      <c r="C291" s="21">
        <f>J291+L291</f>
        <v>2138.8000000000002</v>
      </c>
      <c r="D291" s="19">
        <v>2138.8000000000002</v>
      </c>
      <c r="E291" s="21">
        <f>I291+K291+M291+O291+Q291+S291+U291+W291+Y291+AA291+AC291+AE291</f>
        <v>2138.8000000000002</v>
      </c>
      <c r="F291" s="22">
        <f>E291/B291*100</f>
        <v>5.2899740794238124</v>
      </c>
      <c r="G291" s="22">
        <f>E291/C291*100</f>
        <v>100</v>
      </c>
      <c r="H291" s="15"/>
      <c r="I291" s="2"/>
      <c r="J291" s="2">
        <v>862.1</v>
      </c>
      <c r="K291" s="2">
        <v>862.1</v>
      </c>
      <c r="L291" s="2">
        <v>1276.7</v>
      </c>
      <c r="M291" s="2">
        <v>1276.7</v>
      </c>
      <c r="N291" s="2">
        <v>2094.6</v>
      </c>
      <c r="O291" s="2"/>
      <c r="P291" s="2">
        <v>2191.1999999999998</v>
      </c>
      <c r="Q291" s="15"/>
      <c r="R291" s="15">
        <v>2492.3000000000002</v>
      </c>
      <c r="S291" s="15"/>
      <c r="T291" s="15">
        <v>3592.2</v>
      </c>
      <c r="U291" s="15"/>
      <c r="V291" s="15">
        <v>4195.6000000000004</v>
      </c>
      <c r="W291" s="15"/>
      <c r="X291" s="15">
        <f>5493.5+1709.4</f>
        <v>7202.9</v>
      </c>
      <c r="Y291" s="15"/>
      <c r="Z291" s="15">
        <v>5104.6000000000004</v>
      </c>
      <c r="AA291" s="15"/>
      <c r="AB291" s="15">
        <v>8541.4</v>
      </c>
      <c r="AC291" s="15"/>
      <c r="AD291" s="15">
        <v>2877.6</v>
      </c>
      <c r="AE291" s="2"/>
      <c r="AF291" s="89"/>
      <c r="AG291" s="42"/>
      <c r="AH291" s="42"/>
    </row>
    <row r="292" spans="1:34" s="12" customFormat="1" ht="26.25" customHeight="1" x14ac:dyDescent="0.3">
      <c r="A292" s="3" t="s">
        <v>15</v>
      </c>
      <c r="B292" s="19">
        <f>H292+J292+L292+N292+P292+R292+T292+V292+X292+Z292+AB292+AD292</f>
        <v>0</v>
      </c>
      <c r="C292" s="20"/>
      <c r="D292" s="20"/>
      <c r="E292" s="20"/>
      <c r="F292" s="20"/>
      <c r="G292" s="20"/>
      <c r="H292" s="15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89"/>
      <c r="AG292" s="42"/>
      <c r="AH292" s="42"/>
    </row>
    <row r="293" spans="1:34" s="12" customFormat="1" ht="22.5" customHeight="1" x14ac:dyDescent="0.3">
      <c r="A293" s="3" t="s">
        <v>16</v>
      </c>
      <c r="B293" s="19"/>
      <c r="C293" s="21"/>
      <c r="D293" s="19"/>
      <c r="E293" s="21"/>
      <c r="F293" s="22"/>
      <c r="G293" s="2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89"/>
      <c r="AG293" s="42"/>
      <c r="AH293" s="42"/>
    </row>
    <row r="294" spans="1:34" s="12" customFormat="1" ht="28.5" customHeight="1" x14ac:dyDescent="0.3">
      <c r="A294" s="3"/>
      <c r="B294" s="20"/>
      <c r="C294" s="20"/>
      <c r="D294" s="20"/>
      <c r="E294" s="20"/>
      <c r="F294" s="20"/>
      <c r="G294" s="20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90"/>
      <c r="AG294" s="42"/>
      <c r="AH294" s="42"/>
    </row>
    <row r="295" spans="1:34" s="12" customFormat="1" ht="44.45" customHeight="1" x14ac:dyDescent="0.2">
      <c r="A295" s="49" t="s">
        <v>50</v>
      </c>
      <c r="B295" s="20"/>
      <c r="C295" s="19"/>
      <c r="D295" s="19"/>
      <c r="E295" s="20"/>
      <c r="F295" s="20"/>
      <c r="G295" s="20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8"/>
      <c r="AG295" s="42"/>
      <c r="AH295" s="42"/>
    </row>
    <row r="296" spans="1:34" s="12" customFormat="1" ht="18.75" x14ac:dyDescent="0.3">
      <c r="A296" s="4" t="s">
        <v>17</v>
      </c>
      <c r="B296" s="33">
        <f>H296+J296+L296+N296+P296+R296+T296+V296+X296+Z296+AB296+AD296</f>
        <v>796351.70000000007</v>
      </c>
      <c r="C296" s="2">
        <f t="shared" ref="C296:E296" si="151">C297+C298+C299+C300</f>
        <v>94090.5</v>
      </c>
      <c r="D296" s="2">
        <f t="shared" si="151"/>
        <v>93639.5</v>
      </c>
      <c r="E296" s="2">
        <f t="shared" si="151"/>
        <v>87967.3</v>
      </c>
      <c r="F296" s="32">
        <f t="shared" ref="F296:F303" si="152">E296/B296*100</f>
        <v>11.046287714335261</v>
      </c>
      <c r="G296" s="32">
        <f t="shared" ref="G296:G303" si="153">E296/C296*100</f>
        <v>93.49222291304649</v>
      </c>
      <c r="H296" s="2">
        <f>H297+H298+H299+H300</f>
        <v>15811.3</v>
      </c>
      <c r="I296" s="2">
        <f t="shared" ref="I296:AE296" si="154">I297+I298+I299+I300</f>
        <v>7336.9000000000005</v>
      </c>
      <c r="J296" s="2">
        <f t="shared" si="154"/>
        <v>20315.800000000003</v>
      </c>
      <c r="K296" s="2">
        <f t="shared" si="154"/>
        <v>20188.8</v>
      </c>
      <c r="L296" s="2">
        <f t="shared" si="154"/>
        <v>55824.600000000006</v>
      </c>
      <c r="M296" s="2">
        <f t="shared" si="154"/>
        <v>58302.8</v>
      </c>
      <c r="N296" s="2">
        <f t="shared" si="154"/>
        <v>39050.800000000003</v>
      </c>
      <c r="O296" s="2">
        <f t="shared" si="154"/>
        <v>0</v>
      </c>
      <c r="P296" s="2">
        <f t="shared" si="154"/>
        <v>44759.6</v>
      </c>
      <c r="Q296" s="2">
        <f t="shared" si="154"/>
        <v>0</v>
      </c>
      <c r="R296" s="2">
        <f t="shared" si="154"/>
        <v>41270.5</v>
      </c>
      <c r="S296" s="2">
        <f t="shared" si="154"/>
        <v>0</v>
      </c>
      <c r="T296" s="2">
        <f t="shared" si="154"/>
        <v>45976</v>
      </c>
      <c r="U296" s="2">
        <f t="shared" si="154"/>
        <v>0</v>
      </c>
      <c r="V296" s="2">
        <f t="shared" si="154"/>
        <v>53344.9</v>
      </c>
      <c r="W296" s="2">
        <f t="shared" si="154"/>
        <v>0</v>
      </c>
      <c r="X296" s="2">
        <f t="shared" si="154"/>
        <v>88240.299999999988</v>
      </c>
      <c r="Y296" s="2">
        <f t="shared" si="154"/>
        <v>0</v>
      </c>
      <c r="Z296" s="2">
        <f t="shared" si="154"/>
        <v>75454</v>
      </c>
      <c r="AA296" s="2">
        <f t="shared" si="154"/>
        <v>0</v>
      </c>
      <c r="AB296" s="2">
        <f t="shared" si="154"/>
        <v>105746.5</v>
      </c>
      <c r="AC296" s="2">
        <f t="shared" si="154"/>
        <v>0</v>
      </c>
      <c r="AD296" s="2">
        <f>AD297+AD298+AD299+AD300</f>
        <v>210557.4</v>
      </c>
      <c r="AE296" s="2">
        <f t="shared" si="154"/>
        <v>0</v>
      </c>
      <c r="AF296" s="28"/>
      <c r="AG296" s="42"/>
      <c r="AH296" s="42"/>
    </row>
    <row r="297" spans="1:34" s="12" customFormat="1" ht="18.75" x14ac:dyDescent="0.3">
      <c r="A297" s="3" t="s">
        <v>13</v>
      </c>
      <c r="B297" s="15">
        <f>B283+B271+B253+B234+B210</f>
        <v>511196.30000000005</v>
      </c>
      <c r="C297" s="15">
        <f t="shared" ref="B297:E297" si="155">C283+C271+C253+C234+C210</f>
        <v>42418.2</v>
      </c>
      <c r="D297" s="15">
        <f t="shared" si="155"/>
        <v>42418.2</v>
      </c>
      <c r="E297" s="15">
        <f t="shared" si="155"/>
        <v>41680.5</v>
      </c>
      <c r="F297" s="22">
        <f t="shared" si="152"/>
        <v>8.1535214554565432</v>
      </c>
      <c r="G297" s="22">
        <f t="shared" si="153"/>
        <v>98.260888015050156</v>
      </c>
      <c r="H297" s="15">
        <f>H283+H271+H253+H234+H210</f>
        <v>5078</v>
      </c>
      <c r="I297" s="15">
        <f t="shared" ref="I297:AE297" si="156">I283+I271+I253+I234+I210</f>
        <v>1953.8</v>
      </c>
      <c r="J297" s="15">
        <f t="shared" si="156"/>
        <v>7797</v>
      </c>
      <c r="K297" s="15">
        <f t="shared" si="156"/>
        <v>7620.4</v>
      </c>
      <c r="L297" s="15">
        <f t="shared" si="156"/>
        <v>27404.400000000001</v>
      </c>
      <c r="M297" s="15">
        <f t="shared" si="156"/>
        <v>29967.5</v>
      </c>
      <c r="N297" s="15">
        <f t="shared" si="156"/>
        <v>26119.200000000001</v>
      </c>
      <c r="O297" s="15">
        <f t="shared" si="156"/>
        <v>0</v>
      </c>
      <c r="P297" s="15">
        <f t="shared" si="156"/>
        <v>26998.5</v>
      </c>
      <c r="Q297" s="15">
        <f t="shared" si="156"/>
        <v>0</v>
      </c>
      <c r="R297" s="15">
        <f t="shared" si="156"/>
        <v>26379.9</v>
      </c>
      <c r="S297" s="15">
        <f t="shared" si="156"/>
        <v>0</v>
      </c>
      <c r="T297" s="15">
        <f t="shared" si="156"/>
        <v>32329.8</v>
      </c>
      <c r="U297" s="15">
        <f t="shared" si="156"/>
        <v>0</v>
      </c>
      <c r="V297" s="15">
        <f t="shared" si="156"/>
        <v>37760.300000000003</v>
      </c>
      <c r="W297" s="15">
        <f t="shared" si="156"/>
        <v>0</v>
      </c>
      <c r="X297" s="15">
        <f t="shared" si="156"/>
        <v>73265.2</v>
      </c>
      <c r="Y297" s="15">
        <f t="shared" si="156"/>
        <v>0</v>
      </c>
      <c r="Z297" s="15">
        <f t="shared" si="156"/>
        <v>56630.7</v>
      </c>
      <c r="AA297" s="15">
        <f t="shared" si="156"/>
        <v>0</v>
      </c>
      <c r="AB297" s="15">
        <f t="shared" si="156"/>
        <v>87211.9</v>
      </c>
      <c r="AC297" s="15">
        <f t="shared" si="156"/>
        <v>0</v>
      </c>
      <c r="AD297" s="15">
        <f t="shared" si="156"/>
        <v>104221.4</v>
      </c>
      <c r="AE297" s="15">
        <f t="shared" si="156"/>
        <v>0</v>
      </c>
      <c r="AF297" s="28"/>
      <c r="AG297" s="42"/>
      <c r="AH297" s="42"/>
    </row>
    <row r="298" spans="1:34" s="12" customFormat="1" ht="18.75" x14ac:dyDescent="0.3">
      <c r="A298" s="3" t="s">
        <v>14</v>
      </c>
      <c r="B298" s="15">
        <f t="shared" ref="B298:E298" si="157">B211+B235+B254+B272+B284</f>
        <v>259434.30000000002</v>
      </c>
      <c r="C298" s="15">
        <f t="shared" si="157"/>
        <v>35864.800000000003</v>
      </c>
      <c r="D298" s="15">
        <f t="shared" si="157"/>
        <v>35413.800000000003</v>
      </c>
      <c r="E298" s="15">
        <f t="shared" si="157"/>
        <v>30479.3</v>
      </c>
      <c r="F298" s="22">
        <f t="shared" si="152"/>
        <v>11.74836943303179</v>
      </c>
      <c r="G298" s="22">
        <f t="shared" si="153"/>
        <v>84.983883919609198</v>
      </c>
      <c r="H298" s="15">
        <f>H211+H235+H254+H272+H284</f>
        <v>10733.3</v>
      </c>
      <c r="I298" s="15">
        <f t="shared" ref="I298:AE298" si="158">I211+I235+I254+I272+I284</f>
        <v>5383.1</v>
      </c>
      <c r="J298" s="15">
        <f t="shared" si="158"/>
        <v>12518.800000000001</v>
      </c>
      <c r="K298" s="15">
        <f t="shared" si="158"/>
        <v>12568.4</v>
      </c>
      <c r="L298" s="15">
        <f t="shared" si="158"/>
        <v>12612.7</v>
      </c>
      <c r="M298" s="15">
        <f t="shared" si="158"/>
        <v>12527.800000000001</v>
      </c>
      <c r="N298" s="15">
        <f t="shared" si="158"/>
        <v>12931.6</v>
      </c>
      <c r="O298" s="15">
        <f t="shared" si="158"/>
        <v>0</v>
      </c>
      <c r="P298" s="15">
        <f t="shared" si="158"/>
        <v>17761.099999999999</v>
      </c>
      <c r="Q298" s="15">
        <f t="shared" si="158"/>
        <v>0</v>
      </c>
      <c r="R298" s="15">
        <f t="shared" si="158"/>
        <v>14890.599999999999</v>
      </c>
      <c r="S298" s="15">
        <f t="shared" si="158"/>
        <v>0</v>
      </c>
      <c r="T298" s="15">
        <f t="shared" si="158"/>
        <v>13646.2</v>
      </c>
      <c r="U298" s="15">
        <f t="shared" si="158"/>
        <v>0</v>
      </c>
      <c r="V298" s="15">
        <f t="shared" si="158"/>
        <v>5671</v>
      </c>
      <c r="W298" s="15">
        <f t="shared" si="158"/>
        <v>0</v>
      </c>
      <c r="X298" s="15">
        <f t="shared" si="158"/>
        <v>14975.099999999999</v>
      </c>
      <c r="Y298" s="15">
        <f t="shared" si="158"/>
        <v>0</v>
      </c>
      <c r="Z298" s="15">
        <f t="shared" si="158"/>
        <v>18823.3</v>
      </c>
      <c r="AA298" s="15">
        <f t="shared" si="158"/>
        <v>0</v>
      </c>
      <c r="AB298" s="15">
        <f t="shared" si="158"/>
        <v>18534.599999999999</v>
      </c>
      <c r="AC298" s="15">
        <f t="shared" si="158"/>
        <v>0</v>
      </c>
      <c r="AD298" s="15">
        <f t="shared" si="158"/>
        <v>106336</v>
      </c>
      <c r="AE298" s="15">
        <f t="shared" si="158"/>
        <v>0</v>
      </c>
      <c r="AF298" s="28"/>
      <c r="AG298" s="42"/>
      <c r="AH298" s="42"/>
    </row>
    <row r="299" spans="1:34" s="12" customFormat="1" ht="18.75" x14ac:dyDescent="0.3">
      <c r="A299" s="3" t="s">
        <v>15</v>
      </c>
      <c r="B299" s="15">
        <f t="shared" ref="B299:E299" si="159">B292</f>
        <v>0</v>
      </c>
      <c r="C299" s="15">
        <f t="shared" si="159"/>
        <v>0</v>
      </c>
      <c r="D299" s="15">
        <f t="shared" si="159"/>
        <v>0</v>
      </c>
      <c r="E299" s="15">
        <f t="shared" si="159"/>
        <v>0</v>
      </c>
      <c r="F299" s="22" t="e">
        <f t="shared" si="152"/>
        <v>#DIV/0!</v>
      </c>
      <c r="G299" s="22" t="e">
        <f t="shared" si="153"/>
        <v>#DIV/0!</v>
      </c>
      <c r="H299" s="15">
        <f>H292</f>
        <v>0</v>
      </c>
      <c r="I299" s="15">
        <f t="shared" ref="I299:AE299" si="160">I292</f>
        <v>0</v>
      </c>
      <c r="J299" s="15">
        <f t="shared" si="160"/>
        <v>0</v>
      </c>
      <c r="K299" s="15">
        <f t="shared" si="160"/>
        <v>0</v>
      </c>
      <c r="L299" s="15">
        <f t="shared" si="160"/>
        <v>0</v>
      </c>
      <c r="M299" s="15">
        <f t="shared" si="160"/>
        <v>0</v>
      </c>
      <c r="N299" s="15">
        <f t="shared" si="160"/>
        <v>0</v>
      </c>
      <c r="O299" s="15">
        <f t="shared" si="160"/>
        <v>0</v>
      </c>
      <c r="P299" s="15">
        <f t="shared" si="160"/>
        <v>0</v>
      </c>
      <c r="Q299" s="15">
        <f t="shared" si="160"/>
        <v>0</v>
      </c>
      <c r="R299" s="15">
        <f t="shared" si="160"/>
        <v>0</v>
      </c>
      <c r="S299" s="15">
        <f t="shared" si="160"/>
        <v>0</v>
      </c>
      <c r="T299" s="15">
        <f t="shared" si="160"/>
        <v>0</v>
      </c>
      <c r="U299" s="15">
        <f t="shared" si="160"/>
        <v>0</v>
      </c>
      <c r="V299" s="15">
        <f t="shared" si="160"/>
        <v>0</v>
      </c>
      <c r="W299" s="15">
        <f t="shared" si="160"/>
        <v>0</v>
      </c>
      <c r="X299" s="15">
        <f t="shared" si="160"/>
        <v>0</v>
      </c>
      <c r="Y299" s="15">
        <f t="shared" si="160"/>
        <v>0</v>
      </c>
      <c r="Z299" s="15">
        <f t="shared" si="160"/>
        <v>0</v>
      </c>
      <c r="AA299" s="15">
        <f t="shared" si="160"/>
        <v>0</v>
      </c>
      <c r="AB299" s="15">
        <f t="shared" si="160"/>
        <v>0</v>
      </c>
      <c r="AC299" s="15">
        <f t="shared" si="160"/>
        <v>0</v>
      </c>
      <c r="AD299" s="15">
        <f t="shared" si="160"/>
        <v>0</v>
      </c>
      <c r="AE299" s="15">
        <f t="shared" si="160"/>
        <v>0</v>
      </c>
      <c r="AF299" s="28"/>
      <c r="AG299" s="42"/>
      <c r="AH299" s="42"/>
    </row>
    <row r="300" spans="1:34" s="12" customFormat="1" ht="18.75" x14ac:dyDescent="0.3">
      <c r="A300" s="3" t="s">
        <v>16</v>
      </c>
      <c r="B300" s="15">
        <f>B213+B237+B256+B274+B286</f>
        <v>25721.1</v>
      </c>
      <c r="C300" s="15">
        <f t="shared" ref="B300:E300" si="161">C213+C237+C256+C274+C286</f>
        <v>15807.5</v>
      </c>
      <c r="D300" s="15">
        <f t="shared" si="161"/>
        <v>15807.5</v>
      </c>
      <c r="E300" s="15">
        <f t="shared" si="161"/>
        <v>15807.5</v>
      </c>
      <c r="F300" s="22">
        <f t="shared" si="152"/>
        <v>61.457324920007316</v>
      </c>
      <c r="G300" s="22">
        <f t="shared" si="153"/>
        <v>100</v>
      </c>
      <c r="H300" s="15">
        <f>H213+H237+H256+H274+H286</f>
        <v>0</v>
      </c>
      <c r="I300" s="15">
        <f t="shared" ref="I300:AE300" si="162">I213+I237+I256+I274+I286</f>
        <v>0</v>
      </c>
      <c r="J300" s="15">
        <f t="shared" si="162"/>
        <v>0</v>
      </c>
      <c r="K300" s="15">
        <f t="shared" si="162"/>
        <v>0</v>
      </c>
      <c r="L300" s="15">
        <f t="shared" si="162"/>
        <v>15807.5</v>
      </c>
      <c r="M300" s="15">
        <f t="shared" si="162"/>
        <v>15807.5</v>
      </c>
      <c r="N300" s="15">
        <f t="shared" si="162"/>
        <v>0</v>
      </c>
      <c r="O300" s="15">
        <f t="shared" si="162"/>
        <v>0</v>
      </c>
      <c r="P300" s="15">
        <f t="shared" si="162"/>
        <v>0</v>
      </c>
      <c r="Q300" s="15">
        <f t="shared" si="162"/>
        <v>0</v>
      </c>
      <c r="R300" s="15">
        <f t="shared" si="162"/>
        <v>0</v>
      </c>
      <c r="S300" s="15">
        <f t="shared" si="162"/>
        <v>0</v>
      </c>
      <c r="T300" s="15">
        <f t="shared" si="162"/>
        <v>0</v>
      </c>
      <c r="U300" s="15">
        <f t="shared" si="162"/>
        <v>0</v>
      </c>
      <c r="V300" s="15">
        <f t="shared" si="162"/>
        <v>9913.6</v>
      </c>
      <c r="W300" s="15">
        <f t="shared" si="162"/>
        <v>0</v>
      </c>
      <c r="X300" s="15">
        <f t="shared" si="162"/>
        <v>0</v>
      </c>
      <c r="Y300" s="15">
        <f t="shared" si="162"/>
        <v>0</v>
      </c>
      <c r="Z300" s="15">
        <f t="shared" si="162"/>
        <v>0</v>
      </c>
      <c r="AA300" s="15">
        <f t="shared" si="162"/>
        <v>0</v>
      </c>
      <c r="AB300" s="15">
        <f t="shared" si="162"/>
        <v>0</v>
      </c>
      <c r="AC300" s="15">
        <f t="shared" si="162"/>
        <v>0</v>
      </c>
      <c r="AD300" s="15">
        <f t="shared" si="162"/>
        <v>0</v>
      </c>
      <c r="AE300" s="15">
        <f t="shared" si="162"/>
        <v>0</v>
      </c>
      <c r="AF300" s="28"/>
      <c r="AG300" s="42"/>
      <c r="AH300" s="42"/>
    </row>
    <row r="301" spans="1:34" ht="22.5" customHeight="1" x14ac:dyDescent="0.3">
      <c r="A301" s="56" t="s">
        <v>18</v>
      </c>
      <c r="B301" s="18">
        <f>H301+J301+L301+N301+P301+R301+T301+V301+X301+Z301+AB301+AD301</f>
        <v>3125893.1999999997</v>
      </c>
      <c r="C301" s="2">
        <f>C207+C140+C127+C7</f>
        <v>657353.6</v>
      </c>
      <c r="D301" s="2">
        <f>D207+D140+D127+D7</f>
        <v>652538.69999999995</v>
      </c>
      <c r="E301" s="2">
        <f>E207+E140+E127+E7</f>
        <v>505501.69999999995</v>
      </c>
      <c r="F301" s="32">
        <f t="shared" si="152"/>
        <v>16.171432216558134</v>
      </c>
      <c r="G301" s="32">
        <f t="shared" si="153"/>
        <v>76.899510400490684</v>
      </c>
      <c r="H301" s="2">
        <f>H302+H303+H304+H305</f>
        <v>163500.5</v>
      </c>
      <c r="I301" s="2">
        <f>I207+I140+I127+I7</f>
        <v>57765.399999999994</v>
      </c>
      <c r="J301" s="2">
        <f t="shared" ref="J301:AD301" si="163">J302+J303+J304+J305</f>
        <v>228656.7</v>
      </c>
      <c r="K301" s="2">
        <f t="shared" si="163"/>
        <v>205814.3</v>
      </c>
      <c r="L301" s="2">
        <f t="shared" si="163"/>
        <v>263057.59999999998</v>
      </c>
      <c r="M301" s="2">
        <f t="shared" si="163"/>
        <v>239783.2</v>
      </c>
      <c r="N301" s="2">
        <f t="shared" si="163"/>
        <v>243137.69999999998</v>
      </c>
      <c r="O301" s="2">
        <f t="shared" si="163"/>
        <v>0</v>
      </c>
      <c r="P301" s="2">
        <f t="shared" si="163"/>
        <v>423563.1</v>
      </c>
      <c r="Q301" s="2">
        <f t="shared" si="163"/>
        <v>0</v>
      </c>
      <c r="R301" s="2">
        <f t="shared" si="163"/>
        <v>247741.5</v>
      </c>
      <c r="S301" s="2">
        <f t="shared" si="163"/>
        <v>0</v>
      </c>
      <c r="T301" s="2">
        <f t="shared" si="163"/>
        <v>182547.6</v>
      </c>
      <c r="U301" s="2">
        <f t="shared" si="163"/>
        <v>0</v>
      </c>
      <c r="V301" s="2">
        <f t="shared" si="163"/>
        <v>154220.9</v>
      </c>
      <c r="W301" s="2">
        <f t="shared" si="163"/>
        <v>0</v>
      </c>
      <c r="X301" s="2">
        <f t="shared" si="163"/>
        <v>224205.3</v>
      </c>
      <c r="Y301" s="2">
        <f t="shared" si="163"/>
        <v>0</v>
      </c>
      <c r="Z301" s="2">
        <f t="shared" si="163"/>
        <v>223051.7</v>
      </c>
      <c r="AA301" s="2">
        <f t="shared" si="163"/>
        <v>0</v>
      </c>
      <c r="AB301" s="2">
        <f t="shared" si="163"/>
        <v>238211.3</v>
      </c>
      <c r="AC301" s="2">
        <f t="shared" si="163"/>
        <v>0</v>
      </c>
      <c r="AD301" s="2">
        <f t="shared" si="163"/>
        <v>533999.29999999993</v>
      </c>
      <c r="AE301" s="2">
        <f>AE207+AE140+AE127+AE7</f>
        <v>0</v>
      </c>
      <c r="AF301" s="37"/>
      <c r="AG301" s="42"/>
      <c r="AH301" s="42"/>
    </row>
    <row r="302" spans="1:34" s="12" customFormat="1" ht="22.5" customHeight="1" x14ac:dyDescent="0.3">
      <c r="A302" s="4" t="s">
        <v>13</v>
      </c>
      <c r="B302" s="18">
        <f>H302+J302+L302+N302+P302+R302+T302+V302+X302+Z302+AB302+AD302</f>
        <v>2306254.5</v>
      </c>
      <c r="C302" s="2">
        <f t="shared" ref="C302:E302" si="164">C297+C203+C123</f>
        <v>453802.00000000006</v>
      </c>
      <c r="D302" s="2">
        <f t="shared" si="164"/>
        <v>451779.9</v>
      </c>
      <c r="E302" s="2">
        <f t="shared" si="164"/>
        <v>352050.2</v>
      </c>
      <c r="F302" s="32">
        <f t="shared" si="152"/>
        <v>15.26501953708925</v>
      </c>
      <c r="G302" s="32">
        <f t="shared" si="153"/>
        <v>77.577930463065385</v>
      </c>
      <c r="H302" s="2">
        <f>H297+H203+H123</f>
        <v>102300</v>
      </c>
      <c r="I302" s="2">
        <f t="shared" ref="I302:AE302" si="165">I297+I203+I123</f>
        <v>26176.1</v>
      </c>
      <c r="J302" s="2">
        <f t="shared" si="165"/>
        <v>164466.70000000001</v>
      </c>
      <c r="K302" s="2">
        <f t="shared" si="165"/>
        <v>154845.6</v>
      </c>
      <c r="L302" s="2">
        <f t="shared" si="165"/>
        <v>184896.5</v>
      </c>
      <c r="M302" s="2">
        <f t="shared" si="165"/>
        <v>168889.7</v>
      </c>
      <c r="N302" s="2">
        <f t="shared" si="165"/>
        <v>173853.5</v>
      </c>
      <c r="O302" s="2">
        <f t="shared" si="165"/>
        <v>0</v>
      </c>
      <c r="P302" s="2">
        <f t="shared" si="165"/>
        <v>354397.2</v>
      </c>
      <c r="Q302" s="2">
        <f t="shared" si="165"/>
        <v>0</v>
      </c>
      <c r="R302" s="2">
        <f t="shared" si="165"/>
        <v>196244.9</v>
      </c>
      <c r="S302" s="2">
        <f t="shared" si="165"/>
        <v>0</v>
      </c>
      <c r="T302" s="2">
        <f t="shared" si="165"/>
        <v>126995.5</v>
      </c>
      <c r="U302" s="2">
        <f t="shared" si="165"/>
        <v>0</v>
      </c>
      <c r="V302" s="2">
        <f t="shared" si="165"/>
        <v>112532.3</v>
      </c>
      <c r="W302" s="2">
        <f t="shared" si="165"/>
        <v>0</v>
      </c>
      <c r="X302" s="2">
        <f t="shared" si="165"/>
        <v>179622.9</v>
      </c>
      <c r="Y302" s="2">
        <f t="shared" si="165"/>
        <v>0</v>
      </c>
      <c r="Z302" s="2">
        <f t="shared" si="165"/>
        <v>168333.2</v>
      </c>
      <c r="AA302" s="2">
        <f t="shared" si="165"/>
        <v>0</v>
      </c>
      <c r="AB302" s="2">
        <f t="shared" si="165"/>
        <v>186918.09999999998</v>
      </c>
      <c r="AC302" s="2">
        <f t="shared" si="165"/>
        <v>0</v>
      </c>
      <c r="AD302" s="2">
        <f t="shared" si="165"/>
        <v>355693.69999999995</v>
      </c>
      <c r="AE302" s="2">
        <f t="shared" si="165"/>
        <v>0</v>
      </c>
      <c r="AF302" s="37"/>
      <c r="AG302" s="42"/>
      <c r="AH302" s="42"/>
    </row>
    <row r="303" spans="1:34" s="12" customFormat="1" ht="22.5" customHeight="1" x14ac:dyDescent="0.3">
      <c r="A303" s="4" t="s">
        <v>14</v>
      </c>
      <c r="B303" s="18">
        <f>H303+J303+L303+N303+P303+R303+T303+V303+X303+Z303+AB303+AD303</f>
        <v>790417.59999999986</v>
      </c>
      <c r="C303" s="2">
        <f>C298+C204+C124</f>
        <v>186387.09999999998</v>
      </c>
      <c r="D303" s="2">
        <f t="shared" ref="D303" si="166">D298+D204+D124</f>
        <v>183595.09999999998</v>
      </c>
      <c r="E303" s="2">
        <f>E298+E204+E124</f>
        <v>137129.4</v>
      </c>
      <c r="F303" s="32">
        <f t="shared" si="152"/>
        <v>17.348981095562653</v>
      </c>
      <c r="G303" s="32">
        <f t="shared" si="153"/>
        <v>73.572366327927213</v>
      </c>
      <c r="H303" s="2">
        <f>H298+H204+H124</f>
        <v>61200.5</v>
      </c>
      <c r="I303" s="2">
        <f>I298+I204+I124</f>
        <v>31589.300000000003</v>
      </c>
      <c r="J303" s="2">
        <f t="shared" ref="J303:AE303" si="167">J298+J204+J124</f>
        <v>63580</v>
      </c>
      <c r="K303" s="2">
        <f t="shared" si="167"/>
        <v>50968.7</v>
      </c>
      <c r="L303" s="2">
        <f t="shared" si="167"/>
        <v>61606.6</v>
      </c>
      <c r="M303" s="2">
        <f t="shared" si="167"/>
        <v>54571.4</v>
      </c>
      <c r="N303" s="2">
        <f t="shared" si="167"/>
        <v>69284.199999999983</v>
      </c>
      <c r="O303" s="2">
        <f t="shared" si="167"/>
        <v>0</v>
      </c>
      <c r="P303" s="2">
        <f t="shared" si="167"/>
        <v>69165.899999999994</v>
      </c>
      <c r="Q303" s="2">
        <f t="shared" si="167"/>
        <v>0</v>
      </c>
      <c r="R303" s="2">
        <f t="shared" si="167"/>
        <v>51496.6</v>
      </c>
      <c r="S303" s="2">
        <f t="shared" si="167"/>
        <v>0</v>
      </c>
      <c r="T303" s="2">
        <f t="shared" si="167"/>
        <v>55552.1</v>
      </c>
      <c r="U303" s="2">
        <f t="shared" si="167"/>
        <v>0</v>
      </c>
      <c r="V303" s="2">
        <f t="shared" si="167"/>
        <v>30975</v>
      </c>
      <c r="W303" s="2">
        <f t="shared" si="167"/>
        <v>0</v>
      </c>
      <c r="X303" s="2">
        <f t="shared" si="167"/>
        <v>44582.400000000001</v>
      </c>
      <c r="Y303" s="2">
        <f t="shared" si="167"/>
        <v>0</v>
      </c>
      <c r="Z303" s="2">
        <f t="shared" si="167"/>
        <v>54718.5</v>
      </c>
      <c r="AA303" s="2">
        <f t="shared" si="167"/>
        <v>0</v>
      </c>
      <c r="AB303" s="2">
        <f t="shared" si="167"/>
        <v>49950.2</v>
      </c>
      <c r="AC303" s="2">
        <f t="shared" si="167"/>
        <v>0</v>
      </c>
      <c r="AD303" s="2">
        <f t="shared" si="167"/>
        <v>178305.59999999998</v>
      </c>
      <c r="AE303" s="2">
        <f t="shared" si="167"/>
        <v>0</v>
      </c>
      <c r="AF303" s="37"/>
      <c r="AG303" s="42"/>
      <c r="AH303" s="42"/>
    </row>
    <row r="304" spans="1:34" s="12" customFormat="1" ht="22.5" customHeight="1" x14ac:dyDescent="0.3">
      <c r="A304" s="4" t="s">
        <v>15</v>
      </c>
      <c r="B304" s="18">
        <f>H304+J304+L304+N304+P304+R304+T304+V304+X304+Z304+AB304+AD304</f>
        <v>0</v>
      </c>
      <c r="C304" s="2">
        <f t="shared" ref="C304:E304" si="168">C299+C205+C125</f>
        <v>0</v>
      </c>
      <c r="D304" s="2">
        <f t="shared" si="168"/>
        <v>0</v>
      </c>
      <c r="E304" s="2">
        <f t="shared" si="168"/>
        <v>0</v>
      </c>
      <c r="F304" s="32" t="e">
        <f t="shared" ref="F304:F305" si="169">E304/B304*100</f>
        <v>#DIV/0!</v>
      </c>
      <c r="G304" s="32" t="e">
        <f t="shared" ref="G304:G305" si="170">E304/C304*100</f>
        <v>#DIV/0!</v>
      </c>
      <c r="H304" s="2">
        <f>H299+H205+H125</f>
        <v>0</v>
      </c>
      <c r="I304" s="2">
        <f t="shared" ref="I304:AE304" si="171">I299+I205+I125</f>
        <v>0</v>
      </c>
      <c r="J304" s="2">
        <f t="shared" si="171"/>
        <v>0</v>
      </c>
      <c r="K304" s="2">
        <f t="shared" si="171"/>
        <v>0</v>
      </c>
      <c r="L304" s="2">
        <f t="shared" si="171"/>
        <v>0</v>
      </c>
      <c r="M304" s="2">
        <f t="shared" si="171"/>
        <v>0</v>
      </c>
      <c r="N304" s="2">
        <f t="shared" si="171"/>
        <v>0</v>
      </c>
      <c r="O304" s="2">
        <f t="shared" si="171"/>
        <v>0</v>
      </c>
      <c r="P304" s="2">
        <f t="shared" si="171"/>
        <v>0</v>
      </c>
      <c r="Q304" s="2">
        <f t="shared" si="171"/>
        <v>0</v>
      </c>
      <c r="R304" s="2">
        <f t="shared" si="171"/>
        <v>0</v>
      </c>
      <c r="S304" s="2">
        <f t="shared" si="171"/>
        <v>0</v>
      </c>
      <c r="T304" s="2">
        <f t="shared" si="171"/>
        <v>0</v>
      </c>
      <c r="U304" s="2">
        <f t="shared" si="171"/>
        <v>0</v>
      </c>
      <c r="V304" s="2">
        <f t="shared" si="171"/>
        <v>0</v>
      </c>
      <c r="W304" s="2">
        <f t="shared" si="171"/>
        <v>0</v>
      </c>
      <c r="X304" s="2">
        <f t="shared" si="171"/>
        <v>0</v>
      </c>
      <c r="Y304" s="2">
        <f t="shared" si="171"/>
        <v>0</v>
      </c>
      <c r="Z304" s="2">
        <f t="shared" si="171"/>
        <v>0</v>
      </c>
      <c r="AA304" s="2">
        <f t="shared" si="171"/>
        <v>0</v>
      </c>
      <c r="AB304" s="2">
        <f t="shared" si="171"/>
        <v>0</v>
      </c>
      <c r="AC304" s="2">
        <f t="shared" si="171"/>
        <v>0</v>
      </c>
      <c r="AD304" s="2">
        <f t="shared" si="171"/>
        <v>0</v>
      </c>
      <c r="AE304" s="2">
        <f t="shared" si="171"/>
        <v>0</v>
      </c>
      <c r="AF304" s="37"/>
      <c r="AG304" s="42"/>
      <c r="AH304" s="42"/>
    </row>
    <row r="305" spans="1:34" s="12" customFormat="1" ht="22.5" customHeight="1" x14ac:dyDescent="0.3">
      <c r="A305" s="4" t="s">
        <v>16</v>
      </c>
      <c r="B305" s="18">
        <f>H305+J305+L305+N305+P305+R305+T305+V305+X305+Z305+AB305+AD305</f>
        <v>29221.1</v>
      </c>
      <c r="C305" s="47">
        <f t="shared" ref="C305:E305" si="172">C300+C206+C126</f>
        <v>17164.5</v>
      </c>
      <c r="D305" s="47">
        <f t="shared" si="172"/>
        <v>17163.7</v>
      </c>
      <c r="E305" s="47">
        <f t="shared" si="172"/>
        <v>16322.1</v>
      </c>
      <c r="F305" s="32">
        <f t="shared" si="169"/>
        <v>55.857240144963747</v>
      </c>
      <c r="G305" s="32">
        <f t="shared" si="170"/>
        <v>95.092196102420701</v>
      </c>
      <c r="H305" s="47">
        <f>H300+H206+H126</f>
        <v>0</v>
      </c>
      <c r="I305" s="47">
        <f t="shared" ref="I305:AE305" si="173">I300+I206+I126</f>
        <v>0</v>
      </c>
      <c r="J305" s="47">
        <f>J300+J206+J126</f>
        <v>610</v>
      </c>
      <c r="K305" s="47">
        <f t="shared" si="173"/>
        <v>0</v>
      </c>
      <c r="L305" s="47">
        <f t="shared" si="173"/>
        <v>16554.5</v>
      </c>
      <c r="M305" s="47">
        <f t="shared" si="173"/>
        <v>16322.1</v>
      </c>
      <c r="N305" s="47">
        <f t="shared" si="173"/>
        <v>0</v>
      </c>
      <c r="O305" s="47">
        <f t="shared" si="173"/>
        <v>0</v>
      </c>
      <c r="P305" s="47">
        <f t="shared" si="173"/>
        <v>0</v>
      </c>
      <c r="Q305" s="47">
        <f t="shared" si="173"/>
        <v>0</v>
      </c>
      <c r="R305" s="47">
        <f t="shared" si="173"/>
        <v>0</v>
      </c>
      <c r="S305" s="47">
        <f t="shared" si="173"/>
        <v>0</v>
      </c>
      <c r="T305" s="47">
        <f t="shared" si="173"/>
        <v>0</v>
      </c>
      <c r="U305" s="47">
        <f t="shared" si="173"/>
        <v>0</v>
      </c>
      <c r="V305" s="47">
        <f t="shared" si="173"/>
        <v>10713.6</v>
      </c>
      <c r="W305" s="47">
        <f t="shared" si="173"/>
        <v>0</v>
      </c>
      <c r="X305" s="47">
        <f t="shared" si="173"/>
        <v>0</v>
      </c>
      <c r="Y305" s="47">
        <f t="shared" si="173"/>
        <v>0</v>
      </c>
      <c r="Z305" s="47">
        <f t="shared" si="173"/>
        <v>0</v>
      </c>
      <c r="AA305" s="47">
        <f t="shared" si="173"/>
        <v>0</v>
      </c>
      <c r="AB305" s="47">
        <f t="shared" si="173"/>
        <v>1343</v>
      </c>
      <c r="AC305" s="47">
        <f t="shared" si="173"/>
        <v>0</v>
      </c>
      <c r="AD305" s="47">
        <f t="shared" si="173"/>
        <v>0</v>
      </c>
      <c r="AE305" s="47">
        <f t="shared" si="173"/>
        <v>0</v>
      </c>
      <c r="AF305" s="37"/>
      <c r="AG305" s="42"/>
      <c r="AH305" s="42"/>
    </row>
    <row r="306" spans="1:34" s="12" customFormat="1" ht="27.75" customHeight="1" x14ac:dyDescent="0.3">
      <c r="A306" s="46"/>
      <c r="B306" s="50"/>
      <c r="C306" s="51"/>
      <c r="D306" s="50"/>
      <c r="E306" s="51"/>
      <c r="F306" s="52"/>
      <c r="G306" s="52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45"/>
      <c r="AG306" s="42"/>
      <c r="AH306" s="42"/>
    </row>
    <row r="307" spans="1:34" ht="39" customHeight="1" x14ac:dyDescent="0.2">
      <c r="A307" s="84" t="s">
        <v>77</v>
      </c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F307" s="39"/>
    </row>
    <row r="308" spans="1:34" ht="19.5" customHeight="1" x14ac:dyDescent="0.2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AF308" s="40"/>
    </row>
    <row r="309" spans="1:34" ht="24.75" customHeight="1" x14ac:dyDescent="0.2">
      <c r="A309" s="84" t="s">
        <v>48</v>
      </c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</row>
    <row r="310" spans="1:34" ht="19.5" customHeight="1" x14ac:dyDescent="0.2"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</row>
    <row r="311" spans="1:34" ht="48.75" customHeight="1" x14ac:dyDescent="0.2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1:34" ht="18.75" x14ac:dyDescent="0.2">
      <c r="B312" s="25"/>
      <c r="C312" s="25"/>
      <c r="D312" s="25"/>
      <c r="E312" s="25"/>
      <c r="F312" s="25"/>
      <c r="G312" s="25"/>
    </row>
  </sheetData>
  <mergeCells count="44">
    <mergeCell ref="AF75:AF82"/>
    <mergeCell ref="AF281:AF294"/>
    <mergeCell ref="AF38:AF43"/>
    <mergeCell ref="AF26:AF31"/>
    <mergeCell ref="AF3:AF4"/>
    <mergeCell ref="AF20:AF23"/>
    <mergeCell ref="AF227:AF231"/>
    <mergeCell ref="AF147:AF152"/>
    <mergeCell ref="AF44:AF54"/>
    <mergeCell ref="AF101:AF106"/>
    <mergeCell ref="AF107:AF112"/>
    <mergeCell ref="AF113:AF118"/>
    <mergeCell ref="AF153:AF156"/>
    <mergeCell ref="AF165:AF170"/>
    <mergeCell ref="AF178:AF186"/>
    <mergeCell ref="AF68:AF74"/>
    <mergeCell ref="AF195:AF200"/>
    <mergeCell ref="AF275:AF278"/>
    <mergeCell ref="AF221:AF225"/>
    <mergeCell ref="AF252:AF262"/>
    <mergeCell ref="AF239:AF243"/>
    <mergeCell ref="AF244:AF250"/>
    <mergeCell ref="N3:O3"/>
    <mergeCell ref="P3:Q3"/>
    <mergeCell ref="R3:S3"/>
    <mergeCell ref="T3:U3"/>
    <mergeCell ref="A309:AD309"/>
    <mergeCell ref="A307:AD307"/>
    <mergeCell ref="A1:AD1"/>
    <mergeCell ref="A3:A4"/>
    <mergeCell ref="B3:B4"/>
    <mergeCell ref="C3:C4"/>
    <mergeCell ref="D3:D4"/>
    <mergeCell ref="E3:E4"/>
    <mergeCell ref="F3:G3"/>
    <mergeCell ref="H3:I3"/>
    <mergeCell ref="J3:K3"/>
    <mergeCell ref="X3:Y3"/>
    <mergeCell ref="A2:N2"/>
    <mergeCell ref="V3:W3"/>
    <mergeCell ref="AB3:AC3"/>
    <mergeCell ref="AD3:AE3"/>
    <mergeCell ref="Z3:AA3"/>
    <mergeCell ref="L3:M3"/>
  </mergeCells>
  <printOptions horizontalCentered="1"/>
  <pageMargins left="0" right="0" top="0.19685039370078741" bottom="0.19685039370078741" header="0" footer="0"/>
  <pageSetup paperSize="9" scale="45" fitToHeight="0" orientation="landscape" r:id="rId1"/>
  <headerFooter alignWithMargins="0"/>
  <rowBreaks count="3" manualBreakCount="3">
    <brk id="32" max="31" man="1"/>
    <brk id="152" max="31" man="1"/>
    <brk id="187" max="3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opLeftCell="A4" zoomScale="75" zoomScaleNormal="75" workbookViewId="0">
      <selection activeCell="E9" sqref="E9"/>
    </sheetView>
  </sheetViews>
  <sheetFormatPr defaultRowHeight="12.75" x14ac:dyDescent="0.2"/>
  <cols>
    <col min="1" max="1" width="9.140625" style="63"/>
    <col min="2" max="2" width="30.42578125" style="63" customWidth="1"/>
    <col min="3" max="3" width="18.5703125" style="63" customWidth="1"/>
    <col min="4" max="4" width="25.140625" style="63" customWidth="1"/>
    <col min="5" max="5" width="19.28515625" style="63" customWidth="1"/>
    <col min="6" max="6" width="18" style="63" customWidth="1"/>
    <col min="7" max="7" width="11" style="63" customWidth="1"/>
    <col min="8" max="8" width="14" style="63" customWidth="1"/>
    <col min="9" max="9" width="11.28515625" style="63" customWidth="1"/>
    <col min="10" max="10" width="11.85546875" style="63" customWidth="1"/>
    <col min="11" max="15" width="9.140625" style="63"/>
    <col min="16" max="16" width="56.28515625" style="63" customWidth="1"/>
    <col min="17" max="17" width="32.7109375" style="63" customWidth="1"/>
    <col min="18" max="16384" width="9.140625" style="63"/>
  </cols>
  <sheetData>
    <row r="1" spans="1:21" s="61" customFormat="1" ht="25.5" x14ac:dyDescent="0.35">
      <c r="A1" s="117" t="s">
        <v>93</v>
      </c>
      <c r="B1" s="118" t="s">
        <v>94</v>
      </c>
      <c r="C1" s="118" t="s">
        <v>95</v>
      </c>
      <c r="D1" s="120" t="s">
        <v>105</v>
      </c>
      <c r="E1" s="120"/>
      <c r="F1" s="120"/>
      <c r="G1" s="120"/>
      <c r="H1" s="120"/>
      <c r="I1" s="120"/>
      <c r="J1" s="58"/>
      <c r="K1" s="121" t="s">
        <v>96</v>
      </c>
      <c r="L1" s="121"/>
      <c r="M1" s="121"/>
      <c r="N1" s="121"/>
      <c r="O1" s="121"/>
      <c r="P1" s="121"/>
      <c r="Q1" s="59"/>
      <c r="R1" s="60"/>
      <c r="S1" s="60"/>
      <c r="T1" s="60"/>
      <c r="U1" s="60"/>
    </row>
    <row r="2" spans="1:21" s="61" customFormat="1" ht="131.25" x14ac:dyDescent="0.35">
      <c r="A2" s="117"/>
      <c r="B2" s="119"/>
      <c r="C2" s="118"/>
      <c r="D2" s="62" t="s">
        <v>106</v>
      </c>
      <c r="E2" s="62" t="s">
        <v>107</v>
      </c>
      <c r="F2" s="62" t="s">
        <v>97</v>
      </c>
      <c r="G2" s="62" t="s">
        <v>98</v>
      </c>
      <c r="H2" s="62" t="s">
        <v>108</v>
      </c>
      <c r="I2" s="62" t="s">
        <v>99</v>
      </c>
      <c r="J2" s="62" t="s">
        <v>109</v>
      </c>
      <c r="K2" s="121"/>
      <c r="L2" s="121"/>
      <c r="M2" s="121"/>
      <c r="N2" s="121"/>
      <c r="O2" s="121"/>
      <c r="P2" s="121"/>
      <c r="Q2" s="59"/>
      <c r="R2" s="60"/>
      <c r="S2" s="60"/>
      <c r="T2" s="60"/>
      <c r="U2" s="60"/>
    </row>
    <row r="3" spans="1:21" ht="20.25" x14ac:dyDescent="0.3">
      <c r="C3" s="64"/>
    </row>
    <row r="4" spans="1:21" s="61" customFormat="1" ht="162.75" customHeight="1" x14ac:dyDescent="0.35">
      <c r="A4" s="65"/>
      <c r="B4" s="115" t="s">
        <v>100</v>
      </c>
      <c r="C4" s="66" t="s">
        <v>13</v>
      </c>
      <c r="D4" s="67">
        <v>20677.900000000001</v>
      </c>
      <c r="E4" s="67"/>
      <c r="F4" s="67"/>
      <c r="G4" s="68">
        <f>F4/D4*100</f>
        <v>0</v>
      </c>
      <c r="H4" s="67"/>
      <c r="I4" s="68">
        <f>IFERROR(H4/F4*100,0)</f>
        <v>0</v>
      </c>
      <c r="J4" s="68">
        <f>IFERROR(H4/E4*100,0)</f>
        <v>0</v>
      </c>
      <c r="K4" s="99" t="s">
        <v>110</v>
      </c>
      <c r="L4" s="100"/>
      <c r="M4" s="100"/>
      <c r="N4" s="100"/>
      <c r="O4" s="100"/>
      <c r="P4" s="101"/>
      <c r="Q4" s="69"/>
      <c r="R4" s="60"/>
      <c r="S4" s="60"/>
      <c r="T4" s="60"/>
      <c r="U4" s="60"/>
    </row>
    <row r="5" spans="1:21" s="61" customFormat="1" ht="139.5" customHeight="1" x14ac:dyDescent="0.35">
      <c r="A5" s="65"/>
      <c r="B5" s="116"/>
      <c r="C5" s="66" t="s">
        <v>101</v>
      </c>
      <c r="D5" s="67">
        <v>5158.6000000000004</v>
      </c>
      <c r="E5" s="67"/>
      <c r="F5" s="67"/>
      <c r="G5" s="68">
        <f>F5/D5*100</f>
        <v>0</v>
      </c>
      <c r="H5" s="67"/>
      <c r="I5" s="68">
        <f t="shared" ref="I5" si="0">IFERROR(H5/F5*100,0)</f>
        <v>0</v>
      </c>
      <c r="J5" s="68">
        <f t="shared" ref="J5" si="1">IFERROR(H5/E5*100,0)</f>
        <v>0</v>
      </c>
      <c r="K5" s="105"/>
      <c r="L5" s="106"/>
      <c r="M5" s="106"/>
      <c r="N5" s="106"/>
      <c r="O5" s="106"/>
      <c r="P5" s="107"/>
      <c r="Q5" s="69"/>
      <c r="R5" s="60"/>
      <c r="S5" s="60"/>
      <c r="T5" s="60"/>
      <c r="U5" s="60"/>
    </row>
    <row r="7" spans="1:21" s="61" customFormat="1" ht="93" customHeight="1" x14ac:dyDescent="0.2">
      <c r="A7" s="65"/>
      <c r="B7" s="96" t="s">
        <v>102</v>
      </c>
      <c r="C7" s="66" t="s">
        <v>15</v>
      </c>
      <c r="D7" s="67">
        <v>56535.4</v>
      </c>
      <c r="E7" s="67"/>
      <c r="F7" s="67"/>
      <c r="G7" s="68">
        <f>F7/D7*100</f>
        <v>0</v>
      </c>
      <c r="H7" s="67"/>
      <c r="I7" s="68">
        <f t="shared" ref="I7:I9" si="2">IFERROR(H7/F7*100,0)</f>
        <v>0</v>
      </c>
      <c r="J7" s="68">
        <f t="shared" ref="J7:J9" si="3">IFERROR(H7/E7*100,0)</f>
        <v>0</v>
      </c>
      <c r="K7" s="99" t="s">
        <v>111</v>
      </c>
      <c r="L7" s="100"/>
      <c r="M7" s="100"/>
      <c r="N7" s="100"/>
      <c r="O7" s="100"/>
      <c r="P7" s="101"/>
      <c r="Q7" s="108"/>
      <c r="R7" s="60"/>
      <c r="S7" s="60"/>
      <c r="T7" s="60"/>
      <c r="U7" s="60"/>
    </row>
    <row r="8" spans="1:21" s="61" customFormat="1" ht="93" customHeight="1" x14ac:dyDescent="0.2">
      <c r="A8" s="65"/>
      <c r="B8" s="97"/>
      <c r="C8" s="66" t="s">
        <v>13</v>
      </c>
      <c r="D8" s="67">
        <v>307343.2</v>
      </c>
      <c r="E8" s="67"/>
      <c r="F8" s="67"/>
      <c r="G8" s="68">
        <f>F8/D8*100</f>
        <v>0</v>
      </c>
      <c r="H8" s="67"/>
      <c r="I8" s="68">
        <f t="shared" si="2"/>
        <v>0</v>
      </c>
      <c r="J8" s="68">
        <f t="shared" si="3"/>
        <v>0</v>
      </c>
      <c r="K8" s="102"/>
      <c r="L8" s="103"/>
      <c r="M8" s="103"/>
      <c r="N8" s="103"/>
      <c r="O8" s="103"/>
      <c r="P8" s="104"/>
      <c r="Q8" s="109"/>
      <c r="R8" s="60"/>
      <c r="S8" s="60"/>
      <c r="T8" s="60"/>
      <c r="U8" s="60"/>
    </row>
    <row r="9" spans="1:21" s="61" customFormat="1" ht="93" customHeight="1" x14ac:dyDescent="0.2">
      <c r="A9" s="65"/>
      <c r="B9" s="98"/>
      <c r="C9" s="66" t="s">
        <v>101</v>
      </c>
      <c r="D9" s="67">
        <v>24324</v>
      </c>
      <c r="E9" s="67">
        <v>862.1</v>
      </c>
      <c r="F9" s="67">
        <v>862.1</v>
      </c>
      <c r="G9" s="68">
        <f>F9/D9*100</f>
        <v>3.5442361453708271</v>
      </c>
      <c r="H9" s="67">
        <v>862.1</v>
      </c>
      <c r="I9" s="68">
        <f t="shared" si="2"/>
        <v>100</v>
      </c>
      <c r="J9" s="68">
        <f t="shared" si="3"/>
        <v>100</v>
      </c>
      <c r="K9" s="105"/>
      <c r="L9" s="106"/>
      <c r="M9" s="106"/>
      <c r="N9" s="106"/>
      <c r="O9" s="106"/>
      <c r="P9" s="107"/>
      <c r="Q9" s="110"/>
      <c r="R9" s="60"/>
      <c r="S9" s="60"/>
      <c r="T9" s="60"/>
      <c r="U9" s="60"/>
    </row>
    <row r="11" spans="1:21" s="61" customFormat="1" ht="72.75" customHeight="1" x14ac:dyDescent="0.35">
      <c r="A11" s="65"/>
      <c r="B11" s="96" t="s">
        <v>103</v>
      </c>
      <c r="C11" s="66" t="s">
        <v>13</v>
      </c>
      <c r="D11" s="67">
        <v>62180.800000000003</v>
      </c>
      <c r="E11" s="67">
        <v>0</v>
      </c>
      <c r="F11" s="67">
        <v>0</v>
      </c>
      <c r="G11" s="68"/>
      <c r="H11" s="67">
        <v>0</v>
      </c>
      <c r="I11" s="68">
        <f t="shared" ref="I11:I12" si="4">IFERROR(H11/F11*100,0)</f>
        <v>0</v>
      </c>
      <c r="J11" s="68">
        <f t="shared" ref="J11:J12" si="5">IFERROR(H11/E11*100,0)</f>
        <v>0</v>
      </c>
      <c r="K11" s="108" t="s">
        <v>112</v>
      </c>
      <c r="L11" s="111"/>
      <c r="M11" s="111"/>
      <c r="N11" s="111"/>
      <c r="O11" s="111"/>
      <c r="P11" s="112"/>
      <c r="Q11" s="69"/>
      <c r="R11" s="60"/>
      <c r="S11" s="60"/>
      <c r="T11" s="60"/>
      <c r="U11" s="60"/>
    </row>
    <row r="12" spans="1:21" s="61" customFormat="1" ht="72.75" customHeight="1" x14ac:dyDescent="0.35">
      <c r="A12" s="65"/>
      <c r="B12" s="98"/>
      <c r="C12" s="66" t="s">
        <v>101</v>
      </c>
      <c r="D12" s="67">
        <v>6909</v>
      </c>
      <c r="E12" s="67">
        <v>0</v>
      </c>
      <c r="F12" s="67">
        <v>0</v>
      </c>
      <c r="G12" s="68"/>
      <c r="H12" s="67">
        <v>0</v>
      </c>
      <c r="I12" s="68">
        <f t="shared" si="4"/>
        <v>0</v>
      </c>
      <c r="J12" s="68">
        <f t="shared" si="5"/>
        <v>0</v>
      </c>
      <c r="K12" s="110"/>
      <c r="L12" s="113"/>
      <c r="M12" s="113"/>
      <c r="N12" s="113"/>
      <c r="O12" s="113"/>
      <c r="P12" s="114"/>
      <c r="Q12" s="69"/>
      <c r="R12" s="60"/>
      <c r="S12" s="60"/>
      <c r="T12" s="60"/>
      <c r="U12" s="60"/>
    </row>
    <row r="13" spans="1:21" s="61" customFormat="1" ht="25.5" x14ac:dyDescent="0.35">
      <c r="A13" s="63"/>
      <c r="B13" s="63"/>
      <c r="C13" s="70" t="s">
        <v>104</v>
      </c>
      <c r="D13" s="71">
        <f>SUM(D4:D12)</f>
        <v>483128.89999999997</v>
      </c>
      <c r="E13" s="71">
        <f>SUM(E4:E12)</f>
        <v>862.1</v>
      </c>
      <c r="F13" s="71">
        <f>SUM(F4:F12)</f>
        <v>862.1</v>
      </c>
      <c r="G13" s="68">
        <f>F13/D13*100</f>
        <v>0.17844099162770019</v>
      </c>
      <c r="H13" s="71">
        <f>SUM(H4:H12)</f>
        <v>862.1</v>
      </c>
      <c r="I13" s="71">
        <f>IFERROR(H13/F13*100,0)</f>
        <v>100</v>
      </c>
      <c r="J13" s="68">
        <f>IFERROR(H13/E13*100,0)</f>
        <v>100</v>
      </c>
      <c r="K13" s="63"/>
      <c r="L13" s="63"/>
      <c r="M13" s="63"/>
      <c r="N13" s="63"/>
      <c r="O13" s="63"/>
      <c r="P13" s="63"/>
      <c r="Q13" s="69"/>
      <c r="R13" s="60"/>
      <c r="S13" s="60"/>
      <c r="T13" s="60"/>
      <c r="U13" s="60"/>
    </row>
    <row r="18" spans="4:4" x14ac:dyDescent="0.2">
      <c r="D18" s="72">
        <f>D4+D8+D11</f>
        <v>390201.9</v>
      </c>
    </row>
    <row r="21" spans="4:4" x14ac:dyDescent="0.2">
      <c r="D21" s="72">
        <f>D5+D9+D12</f>
        <v>36391.599999999999</v>
      </c>
    </row>
  </sheetData>
  <mergeCells count="12">
    <mergeCell ref="B4:B5"/>
    <mergeCell ref="K4:P5"/>
    <mergeCell ref="A1:A2"/>
    <mergeCell ref="B1:B2"/>
    <mergeCell ref="C1:C2"/>
    <mergeCell ref="D1:I1"/>
    <mergeCell ref="K1:P2"/>
    <mergeCell ref="B7:B9"/>
    <mergeCell ref="K7:P9"/>
    <mergeCell ref="Q7:Q9"/>
    <mergeCell ref="B11:B12"/>
    <mergeCell ref="K11:P12"/>
  </mergeCells>
  <pageMargins left="0" right="0" top="0" bottom="0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 год </vt:lpstr>
      <vt:lpstr>ВКС</vt:lpstr>
      <vt:lpstr>'2020 год '!Заголовки_для_печати</vt:lpstr>
      <vt:lpstr>'2020 год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Малофеева Ольга Александровна</cp:lastModifiedBy>
  <cp:lastPrinted>2020-04-06T11:19:22Z</cp:lastPrinted>
  <dcterms:created xsi:type="dcterms:W3CDTF">1996-10-08T23:32:33Z</dcterms:created>
  <dcterms:modified xsi:type="dcterms:W3CDTF">2020-04-06T11:22:32Z</dcterms:modified>
</cp:coreProperties>
</file>