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1" i="1" l="1"/>
  <c r="I61" i="1" s="1"/>
  <c r="F61" i="1"/>
  <c r="F60" i="1" s="1"/>
  <c r="E61" i="1"/>
  <c r="D61" i="1"/>
  <c r="AG60" i="1"/>
  <c r="AF60" i="1"/>
  <c r="AE60" i="1"/>
  <c r="AD60" i="1"/>
  <c r="AC60" i="1"/>
  <c r="AB60" i="1"/>
  <c r="AA60" i="1"/>
  <c r="Z60" i="1"/>
  <c r="Y60" i="1"/>
  <c r="X60" i="1"/>
  <c r="W60" i="1"/>
  <c r="V60" i="1"/>
  <c r="U60" i="1"/>
  <c r="T60" i="1"/>
  <c r="S60" i="1"/>
  <c r="R60" i="1"/>
  <c r="Q60" i="1"/>
  <c r="P60" i="1"/>
  <c r="N60" i="1"/>
  <c r="M60" i="1"/>
  <c r="L60" i="1"/>
  <c r="K60" i="1"/>
  <c r="J60" i="1"/>
  <c r="G60" i="1"/>
  <c r="E60" i="1"/>
  <c r="D60" i="1"/>
  <c r="G59" i="1"/>
  <c r="H59" i="1" s="1"/>
  <c r="F59" i="1"/>
  <c r="E59" i="1"/>
  <c r="E58" i="1" s="1"/>
  <c r="D59" i="1"/>
  <c r="AG58" i="1"/>
  <c r="AF58" i="1"/>
  <c r="AE58" i="1"/>
  <c r="AD58" i="1"/>
  <c r="AC58" i="1"/>
  <c r="AB58" i="1"/>
  <c r="AA58" i="1"/>
  <c r="Z58" i="1"/>
  <c r="Y58" i="1"/>
  <c r="X58" i="1"/>
  <c r="W58" i="1"/>
  <c r="V58" i="1"/>
  <c r="U58" i="1"/>
  <c r="T58" i="1"/>
  <c r="S58" i="1"/>
  <c r="R58" i="1"/>
  <c r="Q58" i="1"/>
  <c r="P58" i="1"/>
  <c r="O58" i="1"/>
  <c r="N58" i="1"/>
  <c r="M58" i="1"/>
  <c r="L58" i="1"/>
  <c r="J58" i="1"/>
  <c r="G58" i="1"/>
  <c r="F58" i="1"/>
  <c r="D58" i="1"/>
  <c r="H58" i="1" s="1"/>
  <c r="G57" i="1"/>
  <c r="I57" i="1" s="1"/>
  <c r="F57" i="1"/>
  <c r="E57" i="1"/>
  <c r="D57" i="1"/>
  <c r="D56" i="1" s="1"/>
  <c r="H56" i="1" s="1"/>
  <c r="AG56" i="1"/>
  <c r="AF56" i="1"/>
  <c r="AE56" i="1"/>
  <c r="AD56" i="1"/>
  <c r="AC56" i="1"/>
  <c r="AB56" i="1"/>
  <c r="AA56" i="1"/>
  <c r="Z56" i="1"/>
  <c r="Y56" i="1"/>
  <c r="X56" i="1"/>
  <c r="W56" i="1"/>
  <c r="V56" i="1"/>
  <c r="U56" i="1"/>
  <c r="T56" i="1"/>
  <c r="S56" i="1"/>
  <c r="R56" i="1"/>
  <c r="Q56" i="1"/>
  <c r="P56" i="1"/>
  <c r="O56" i="1"/>
  <c r="N56" i="1"/>
  <c r="M56" i="1"/>
  <c r="L56" i="1"/>
  <c r="K56" i="1"/>
  <c r="J56" i="1"/>
  <c r="G56" i="1"/>
  <c r="I56" i="1" s="1"/>
  <c r="F56" i="1"/>
  <c r="E56" i="1"/>
  <c r="AG55" i="1"/>
  <c r="AF55" i="1"/>
  <c r="AF54" i="1" s="1"/>
  <c r="AE55" i="1"/>
  <c r="AD55" i="1"/>
  <c r="AC55" i="1"/>
  <c r="AB55" i="1"/>
  <c r="AB54" i="1" s="1"/>
  <c r="AA55" i="1"/>
  <c r="Z55" i="1"/>
  <c r="Y55" i="1"/>
  <c r="X55" i="1"/>
  <c r="X54" i="1" s="1"/>
  <c r="W55" i="1"/>
  <c r="V55" i="1"/>
  <c r="U55" i="1"/>
  <c r="T55" i="1"/>
  <c r="T54" i="1" s="1"/>
  <c r="S55" i="1"/>
  <c r="R55" i="1"/>
  <c r="Q55" i="1"/>
  <c r="P55" i="1"/>
  <c r="P54" i="1" s="1"/>
  <c r="O55" i="1"/>
  <c r="N55" i="1"/>
  <c r="M55" i="1"/>
  <c r="L55" i="1"/>
  <c r="L54" i="1" s="1"/>
  <c r="K55" i="1"/>
  <c r="J55" i="1"/>
  <c r="G55" i="1"/>
  <c r="F55" i="1"/>
  <c r="AG54" i="1"/>
  <c r="AE54" i="1"/>
  <c r="AD54" i="1"/>
  <c r="AC54" i="1"/>
  <c r="AA54" i="1"/>
  <c r="Z54" i="1"/>
  <c r="Y54" i="1"/>
  <c r="W54" i="1"/>
  <c r="V54" i="1"/>
  <c r="U54" i="1"/>
  <c r="S54" i="1"/>
  <c r="R54" i="1"/>
  <c r="Q54" i="1"/>
  <c r="O54" i="1"/>
  <c r="N54" i="1"/>
  <c r="M54" i="1"/>
  <c r="K54" i="1"/>
  <c r="J54" i="1"/>
  <c r="G54" i="1"/>
  <c r="F54" i="1"/>
  <c r="G52" i="1"/>
  <c r="I52" i="1" s="1"/>
  <c r="F52" i="1"/>
  <c r="E52" i="1"/>
  <c r="D52" i="1"/>
  <c r="D51" i="1" s="1"/>
  <c r="H51" i="1" s="1"/>
  <c r="AG51" i="1"/>
  <c r="AF51" i="1"/>
  <c r="AE51" i="1"/>
  <c r="AD51" i="1"/>
  <c r="AC51" i="1"/>
  <c r="AB51" i="1"/>
  <c r="AA51" i="1"/>
  <c r="Z51" i="1"/>
  <c r="Y51" i="1"/>
  <c r="X51" i="1"/>
  <c r="W51" i="1"/>
  <c r="V51" i="1"/>
  <c r="U51" i="1"/>
  <c r="T51" i="1"/>
  <c r="S51" i="1"/>
  <c r="R51" i="1"/>
  <c r="Q51" i="1"/>
  <c r="P51" i="1"/>
  <c r="O51" i="1"/>
  <c r="N51" i="1"/>
  <c r="M51" i="1"/>
  <c r="L51" i="1"/>
  <c r="K51" i="1"/>
  <c r="J51" i="1"/>
  <c r="G51" i="1"/>
  <c r="F51" i="1"/>
  <c r="E51" i="1"/>
  <c r="I51" i="1" s="1"/>
  <c r="G50" i="1"/>
  <c r="I50" i="1" s="1"/>
  <c r="F50" i="1"/>
  <c r="E50" i="1"/>
  <c r="D50" i="1"/>
  <c r="D49" i="1" s="1"/>
  <c r="H49" i="1" s="1"/>
  <c r="AG49" i="1"/>
  <c r="AF49" i="1"/>
  <c r="AE49" i="1"/>
  <c r="AD49" i="1"/>
  <c r="AC49" i="1"/>
  <c r="AB49" i="1"/>
  <c r="AA49" i="1"/>
  <c r="Z49" i="1"/>
  <c r="Y49" i="1"/>
  <c r="X49" i="1"/>
  <c r="W49" i="1"/>
  <c r="V49" i="1"/>
  <c r="U49" i="1"/>
  <c r="T49" i="1"/>
  <c r="S49" i="1"/>
  <c r="R49" i="1"/>
  <c r="Q49" i="1"/>
  <c r="P49" i="1"/>
  <c r="O49" i="1"/>
  <c r="N49" i="1"/>
  <c r="M49" i="1"/>
  <c r="L49" i="1"/>
  <c r="K49" i="1"/>
  <c r="J49" i="1"/>
  <c r="G49" i="1"/>
  <c r="F49" i="1"/>
  <c r="E49" i="1"/>
  <c r="I49" i="1" s="1"/>
  <c r="AG48" i="1"/>
  <c r="AF48" i="1"/>
  <c r="AF30" i="1" s="1"/>
  <c r="AF29" i="1" s="1"/>
  <c r="AE48" i="1"/>
  <c r="AD48" i="1"/>
  <c r="AC48" i="1"/>
  <c r="AB48" i="1"/>
  <c r="AB30" i="1" s="1"/>
  <c r="AB29" i="1" s="1"/>
  <c r="AA48" i="1"/>
  <c r="Z48" i="1"/>
  <c r="X48" i="1"/>
  <c r="V48" i="1"/>
  <c r="U48" i="1"/>
  <c r="T48" i="1"/>
  <c r="S48" i="1"/>
  <c r="R48" i="1"/>
  <c r="Q48" i="1"/>
  <c r="P48" i="1"/>
  <c r="O48" i="1"/>
  <c r="N48" i="1"/>
  <c r="N47" i="1" s="1"/>
  <c r="M48" i="1"/>
  <c r="L48" i="1"/>
  <c r="K48" i="1"/>
  <c r="J48" i="1"/>
  <c r="G48" i="1"/>
  <c r="I48" i="1" s="1"/>
  <c r="F48" i="1"/>
  <c r="F47" i="1" s="1"/>
  <c r="E48" i="1"/>
  <c r="AG47" i="1"/>
  <c r="AF47" i="1"/>
  <c r="AE47" i="1"/>
  <c r="AD47" i="1"/>
  <c r="AC47" i="1"/>
  <c r="AB47" i="1"/>
  <c r="AA47" i="1"/>
  <c r="Z47" i="1"/>
  <c r="Y47" i="1"/>
  <c r="X47" i="1"/>
  <c r="W47" i="1"/>
  <c r="U47" i="1"/>
  <c r="T47" i="1"/>
  <c r="S47" i="1"/>
  <c r="Q47" i="1"/>
  <c r="P47" i="1"/>
  <c r="O47" i="1"/>
  <c r="M47" i="1"/>
  <c r="L47" i="1"/>
  <c r="K47" i="1"/>
  <c r="G47" i="1"/>
  <c r="E47" i="1"/>
  <c r="I47" i="1" s="1"/>
  <c r="H46" i="1"/>
  <c r="G46" i="1"/>
  <c r="I46" i="1" s="1"/>
  <c r="F46" i="1"/>
  <c r="E46" i="1"/>
  <c r="G45" i="1"/>
  <c r="E45" i="1"/>
  <c r="D45" i="1"/>
  <c r="AG44" i="1"/>
  <c r="AF44" i="1"/>
  <c r="AE44" i="1"/>
  <c r="AD44" i="1"/>
  <c r="AC44" i="1"/>
  <c r="AB44" i="1"/>
  <c r="AA44" i="1"/>
  <c r="Z44" i="1"/>
  <c r="Y44" i="1"/>
  <c r="X44" i="1"/>
  <c r="W44" i="1"/>
  <c r="V44" i="1"/>
  <c r="U44" i="1"/>
  <c r="T44" i="1"/>
  <c r="S44" i="1"/>
  <c r="R44" i="1"/>
  <c r="Q44" i="1"/>
  <c r="P44" i="1"/>
  <c r="O44" i="1"/>
  <c r="N44" i="1"/>
  <c r="M44" i="1"/>
  <c r="L44" i="1"/>
  <c r="K44" i="1"/>
  <c r="J44" i="1"/>
  <c r="E44" i="1"/>
  <c r="D44" i="1"/>
  <c r="G43" i="1"/>
  <c r="E43" i="1"/>
  <c r="D43" i="1"/>
  <c r="D42" i="1" s="1"/>
  <c r="AG42" i="1"/>
  <c r="AF42" i="1"/>
  <c r="AE42" i="1"/>
  <c r="AD42" i="1"/>
  <c r="AC42" i="1"/>
  <c r="AB42" i="1"/>
  <c r="AA42" i="1"/>
  <c r="Z42" i="1"/>
  <c r="Y42" i="1"/>
  <c r="X42" i="1"/>
  <c r="W42" i="1"/>
  <c r="V42" i="1"/>
  <c r="U42" i="1"/>
  <c r="T42" i="1"/>
  <c r="S42" i="1"/>
  <c r="R42" i="1"/>
  <c r="Q42" i="1"/>
  <c r="P42" i="1"/>
  <c r="O42" i="1"/>
  <c r="N42" i="1"/>
  <c r="M42" i="1"/>
  <c r="L42" i="1"/>
  <c r="K42" i="1"/>
  <c r="J42" i="1"/>
  <c r="E42" i="1"/>
  <c r="G41" i="1"/>
  <c r="G40" i="1" s="1"/>
  <c r="E41" i="1"/>
  <c r="D41" i="1"/>
  <c r="AF40" i="1"/>
  <c r="AD40" i="1"/>
  <c r="AC40" i="1"/>
  <c r="AB40" i="1"/>
  <c r="AA40" i="1"/>
  <c r="Z40" i="1"/>
  <c r="Y40" i="1"/>
  <c r="X40" i="1"/>
  <c r="W40" i="1"/>
  <c r="V40" i="1"/>
  <c r="U40" i="1"/>
  <c r="T40" i="1"/>
  <c r="S40" i="1"/>
  <c r="R40" i="1"/>
  <c r="Q40" i="1"/>
  <c r="P40" i="1"/>
  <c r="O40" i="1"/>
  <c r="N40" i="1"/>
  <c r="M40" i="1"/>
  <c r="L40" i="1"/>
  <c r="K40" i="1"/>
  <c r="J40" i="1"/>
  <c r="E40" i="1"/>
  <c r="D40" i="1"/>
  <c r="I39" i="1"/>
  <c r="G39" i="1"/>
  <c r="H39" i="1" s="1"/>
  <c r="F39" i="1"/>
  <c r="E39" i="1"/>
  <c r="D39" i="1"/>
  <c r="AG38" i="1"/>
  <c r="AF38" i="1"/>
  <c r="AD38" i="1"/>
  <c r="AC38" i="1"/>
  <c r="AB38" i="1"/>
  <c r="AA38" i="1"/>
  <c r="Z38" i="1"/>
  <c r="Y38" i="1"/>
  <c r="X38" i="1"/>
  <c r="W38" i="1"/>
  <c r="V38" i="1"/>
  <c r="U38" i="1"/>
  <c r="T38" i="1"/>
  <c r="S38" i="1"/>
  <c r="R38" i="1"/>
  <c r="Q38" i="1"/>
  <c r="P38" i="1"/>
  <c r="O38" i="1"/>
  <c r="N38" i="1"/>
  <c r="M38" i="1"/>
  <c r="L38" i="1"/>
  <c r="K38" i="1"/>
  <c r="J38" i="1"/>
  <c r="D38" i="1"/>
  <c r="G37" i="1"/>
  <c r="I37" i="1" s="1"/>
  <c r="F37" i="1"/>
  <c r="F36" i="1" s="1"/>
  <c r="E37" i="1"/>
  <c r="D37" i="1"/>
  <c r="D36" i="1" s="1"/>
  <c r="AG36" i="1"/>
  <c r="AF36" i="1"/>
  <c r="AD36" i="1"/>
  <c r="AC36" i="1"/>
  <c r="AB36" i="1"/>
  <c r="AA36" i="1"/>
  <c r="Z36" i="1"/>
  <c r="Y36" i="1"/>
  <c r="X36" i="1"/>
  <c r="W36" i="1"/>
  <c r="V36" i="1"/>
  <c r="U36" i="1"/>
  <c r="T36" i="1"/>
  <c r="S36" i="1"/>
  <c r="R36" i="1"/>
  <c r="Q36" i="1"/>
  <c r="P36" i="1"/>
  <c r="O36" i="1"/>
  <c r="N36" i="1"/>
  <c r="M36" i="1"/>
  <c r="L36" i="1"/>
  <c r="K36" i="1"/>
  <c r="J36" i="1"/>
  <c r="I36" i="1"/>
  <c r="G36" i="1"/>
  <c r="E36" i="1"/>
  <c r="AG35" i="1"/>
  <c r="AF35" i="1"/>
  <c r="AE35" i="1"/>
  <c r="AD35" i="1"/>
  <c r="AC35" i="1"/>
  <c r="AB35" i="1"/>
  <c r="AA35" i="1"/>
  <c r="Z35" i="1"/>
  <c r="Y35" i="1"/>
  <c r="X35" i="1"/>
  <c r="W35" i="1"/>
  <c r="V35" i="1"/>
  <c r="U35" i="1"/>
  <c r="T35" i="1"/>
  <c r="S35" i="1"/>
  <c r="G35" i="1" s="1"/>
  <c r="R35" i="1"/>
  <c r="P35" i="1"/>
  <c r="P34" i="1" s="1"/>
  <c r="O35" i="1"/>
  <c r="N35" i="1"/>
  <c r="M35" i="1"/>
  <c r="L35" i="1"/>
  <c r="D35" i="1" s="1"/>
  <c r="D34" i="1" s="1"/>
  <c r="J35" i="1"/>
  <c r="E35" i="1"/>
  <c r="E34" i="1" s="1"/>
  <c r="AG34" i="1"/>
  <c r="AF34" i="1"/>
  <c r="AE34" i="1"/>
  <c r="AD34" i="1"/>
  <c r="AC34" i="1"/>
  <c r="AB34" i="1"/>
  <c r="AA34" i="1"/>
  <c r="Z34" i="1"/>
  <c r="Y34" i="1"/>
  <c r="X34" i="1"/>
  <c r="W34" i="1"/>
  <c r="V34" i="1"/>
  <c r="U34" i="1"/>
  <c r="T34" i="1"/>
  <c r="S34" i="1"/>
  <c r="R34" i="1"/>
  <c r="Q34" i="1"/>
  <c r="O34" i="1"/>
  <c r="M34" i="1"/>
  <c r="K34" i="1"/>
  <c r="J34" i="1"/>
  <c r="G34" i="1"/>
  <c r="G33" i="1"/>
  <c r="H33" i="1" s="1"/>
  <c r="E33" i="1"/>
  <c r="E32" i="1" s="1"/>
  <c r="D33" i="1"/>
  <c r="D32" i="1" s="1"/>
  <c r="AG32" i="1"/>
  <c r="AF32" i="1"/>
  <c r="AE32" i="1"/>
  <c r="AD32" i="1"/>
  <c r="AC32" i="1"/>
  <c r="AB32" i="1"/>
  <c r="AA32" i="1"/>
  <c r="Z32" i="1"/>
  <c r="Y32" i="1"/>
  <c r="X32" i="1"/>
  <c r="W32" i="1"/>
  <c r="V32" i="1"/>
  <c r="U32" i="1"/>
  <c r="T32" i="1"/>
  <c r="S32" i="1"/>
  <c r="R32" i="1"/>
  <c r="Q32" i="1"/>
  <c r="P32" i="1"/>
  <c r="O32" i="1"/>
  <c r="N32" i="1"/>
  <c r="M32" i="1"/>
  <c r="L32" i="1"/>
  <c r="K32" i="1"/>
  <c r="J32" i="1"/>
  <c r="G32" i="1"/>
  <c r="AG31" i="1"/>
  <c r="AG10" i="1" s="1"/>
  <c r="AF31" i="1"/>
  <c r="AE31" i="1"/>
  <c r="AD31" i="1"/>
  <c r="AC31" i="1"/>
  <c r="AC10" i="1" s="1"/>
  <c r="AB31" i="1"/>
  <c r="AA31" i="1"/>
  <c r="Z31" i="1"/>
  <c r="Y31" i="1"/>
  <c r="Y10" i="1" s="1"/>
  <c r="X31" i="1"/>
  <c r="W31" i="1"/>
  <c r="V31" i="1"/>
  <c r="U31" i="1"/>
  <c r="U10" i="1" s="1"/>
  <c r="T31" i="1"/>
  <c r="S31" i="1"/>
  <c r="R31" i="1"/>
  <c r="Q31" i="1"/>
  <c r="Q10" i="1" s="1"/>
  <c r="P31" i="1"/>
  <c r="O31" i="1"/>
  <c r="N31" i="1"/>
  <c r="M31" i="1"/>
  <c r="L31" i="1"/>
  <c r="K31" i="1"/>
  <c r="J31" i="1"/>
  <c r="E31" i="1"/>
  <c r="D31" i="1"/>
  <c r="AG30" i="1"/>
  <c r="AE30" i="1"/>
  <c r="AE29" i="1" s="1"/>
  <c r="AD30" i="1"/>
  <c r="AC30" i="1"/>
  <c r="AA30" i="1"/>
  <c r="AA29" i="1" s="1"/>
  <c r="Z30" i="1"/>
  <c r="Y30" i="1"/>
  <c r="X30" i="1"/>
  <c r="W30" i="1"/>
  <c r="W29" i="1" s="1"/>
  <c r="U30" i="1"/>
  <c r="T30" i="1"/>
  <c r="S30" i="1"/>
  <c r="S29" i="1" s="1"/>
  <c r="Q30" i="1"/>
  <c r="P30" i="1"/>
  <c r="O30" i="1"/>
  <c r="O29" i="1" s="1"/>
  <c r="M30" i="1"/>
  <c r="L30" i="1"/>
  <c r="K30" i="1"/>
  <c r="K29" i="1" s="1"/>
  <c r="AG29" i="1"/>
  <c r="AD29" i="1"/>
  <c r="AC29" i="1"/>
  <c r="Z29" i="1"/>
  <c r="Y29" i="1"/>
  <c r="X29" i="1"/>
  <c r="U29" i="1"/>
  <c r="T29" i="1"/>
  <c r="Q29" i="1"/>
  <c r="P29" i="1"/>
  <c r="M29" i="1"/>
  <c r="L29" i="1"/>
  <c r="G27" i="1"/>
  <c r="F27" i="1"/>
  <c r="E27" i="1"/>
  <c r="D27" i="1"/>
  <c r="I26" i="1"/>
  <c r="G26" i="1"/>
  <c r="H26" i="1" s="1"/>
  <c r="F26" i="1"/>
  <c r="E26" i="1"/>
  <c r="E25" i="1" s="1"/>
  <c r="D26" i="1"/>
  <c r="AG25" i="1"/>
  <c r="AF25" i="1"/>
  <c r="AE25" i="1"/>
  <c r="AE24" i="1" s="1"/>
  <c r="AD25" i="1"/>
  <c r="AC25" i="1"/>
  <c r="AB25" i="1"/>
  <c r="AA25" i="1"/>
  <c r="AA24" i="1" s="1"/>
  <c r="Z25" i="1"/>
  <c r="Y25" i="1"/>
  <c r="X25" i="1"/>
  <c r="W25" i="1"/>
  <c r="W24" i="1" s="1"/>
  <c r="V25" i="1"/>
  <c r="U25" i="1"/>
  <c r="T25" i="1"/>
  <c r="S25" i="1"/>
  <c r="S24" i="1" s="1"/>
  <c r="R25" i="1"/>
  <c r="Q25" i="1"/>
  <c r="P25" i="1"/>
  <c r="O25" i="1"/>
  <c r="O24" i="1" s="1"/>
  <c r="N25" i="1"/>
  <c r="M25" i="1"/>
  <c r="L25" i="1"/>
  <c r="K25" i="1"/>
  <c r="K24" i="1" s="1"/>
  <c r="J25" i="1"/>
  <c r="G25" i="1"/>
  <c r="F25" i="1"/>
  <c r="D25" i="1"/>
  <c r="AG24" i="1"/>
  <c r="AF24" i="1"/>
  <c r="AD24" i="1"/>
  <c r="AC24" i="1"/>
  <c r="AB24" i="1"/>
  <c r="Z24" i="1"/>
  <c r="Y24" i="1"/>
  <c r="X24" i="1"/>
  <c r="V24" i="1"/>
  <c r="U24" i="1"/>
  <c r="T24" i="1"/>
  <c r="R24" i="1"/>
  <c r="Q24" i="1"/>
  <c r="P24" i="1"/>
  <c r="N24" i="1"/>
  <c r="M24" i="1"/>
  <c r="L24" i="1"/>
  <c r="J24" i="1"/>
  <c r="F24" i="1"/>
  <c r="E24" i="1"/>
  <c r="D24" i="1"/>
  <c r="G22" i="1"/>
  <c r="E22" i="1"/>
  <c r="D22" i="1"/>
  <c r="D21" i="1" s="1"/>
  <c r="AG21" i="1"/>
  <c r="AF21" i="1"/>
  <c r="AE21" i="1"/>
  <c r="AD21" i="1"/>
  <c r="AC21" i="1"/>
  <c r="AB21" i="1"/>
  <c r="AA21" i="1"/>
  <c r="Z21" i="1"/>
  <c r="Y21" i="1"/>
  <c r="X21" i="1"/>
  <c r="W21" i="1"/>
  <c r="V21" i="1"/>
  <c r="U21" i="1"/>
  <c r="T21" i="1"/>
  <c r="S21" i="1"/>
  <c r="R21" i="1"/>
  <c r="Q21" i="1"/>
  <c r="P21" i="1"/>
  <c r="O21" i="1"/>
  <c r="N21" i="1"/>
  <c r="M21" i="1"/>
  <c r="L21" i="1"/>
  <c r="K21" i="1"/>
  <c r="J21" i="1"/>
  <c r="E21" i="1"/>
  <c r="G19" i="1"/>
  <c r="E19" i="1"/>
  <c r="D19" i="1"/>
  <c r="D18" i="1" s="1"/>
  <c r="AG18" i="1"/>
  <c r="AF18" i="1"/>
  <c r="AE18" i="1"/>
  <c r="AD18" i="1"/>
  <c r="AC18" i="1"/>
  <c r="AB18" i="1"/>
  <c r="AA18" i="1"/>
  <c r="Z18" i="1"/>
  <c r="Y18" i="1"/>
  <c r="X18" i="1"/>
  <c r="W18" i="1"/>
  <c r="V18" i="1"/>
  <c r="U18" i="1"/>
  <c r="T18" i="1"/>
  <c r="S18" i="1"/>
  <c r="R18" i="1"/>
  <c r="Q18" i="1"/>
  <c r="P18" i="1"/>
  <c r="O18" i="1"/>
  <c r="N18" i="1"/>
  <c r="M18" i="1"/>
  <c r="L18" i="1"/>
  <c r="K18" i="1"/>
  <c r="J18" i="1"/>
  <c r="E18" i="1"/>
  <c r="G17" i="1"/>
  <c r="E17" i="1"/>
  <c r="D17" i="1"/>
  <c r="D16" i="1" s="1"/>
  <c r="AG16" i="1"/>
  <c r="AF16" i="1"/>
  <c r="AE16" i="1"/>
  <c r="AD16" i="1"/>
  <c r="AC16" i="1"/>
  <c r="AB16" i="1"/>
  <c r="AA16" i="1"/>
  <c r="Z16" i="1"/>
  <c r="Y16" i="1"/>
  <c r="X16" i="1"/>
  <c r="W16" i="1"/>
  <c r="V16" i="1"/>
  <c r="U16" i="1"/>
  <c r="T16" i="1"/>
  <c r="S16" i="1"/>
  <c r="R16" i="1"/>
  <c r="Q16" i="1"/>
  <c r="P16" i="1"/>
  <c r="O16" i="1"/>
  <c r="N16" i="1"/>
  <c r="M16" i="1"/>
  <c r="L16" i="1"/>
  <c r="K16" i="1"/>
  <c r="J16" i="1"/>
  <c r="G16" i="1"/>
  <c r="E16" i="1"/>
  <c r="I15" i="1"/>
  <c r="G15" i="1"/>
  <c r="E15" i="1"/>
  <c r="D15" i="1"/>
  <c r="AF14" i="1"/>
  <c r="AE14" i="1"/>
  <c r="AD14" i="1"/>
  <c r="AC14" i="1"/>
  <c r="AB14" i="1"/>
  <c r="AA14" i="1"/>
  <c r="Z14" i="1"/>
  <c r="Y14" i="1"/>
  <c r="X14" i="1"/>
  <c r="W14" i="1"/>
  <c r="V14" i="1"/>
  <c r="U14" i="1"/>
  <c r="T14" i="1"/>
  <c r="S14" i="1"/>
  <c r="R14" i="1"/>
  <c r="Q14" i="1"/>
  <c r="P14" i="1"/>
  <c r="O14" i="1"/>
  <c r="N14" i="1"/>
  <c r="M14" i="1"/>
  <c r="L14" i="1"/>
  <c r="K14" i="1"/>
  <c r="J14" i="1"/>
  <c r="D14" i="1"/>
  <c r="AG13" i="1"/>
  <c r="AF13" i="1"/>
  <c r="AE13" i="1"/>
  <c r="AE12" i="1" s="1"/>
  <c r="AD13" i="1"/>
  <c r="AC13" i="1"/>
  <c r="AB13" i="1"/>
  <c r="AA13" i="1"/>
  <c r="Z13" i="1"/>
  <c r="Y13" i="1"/>
  <c r="X13" i="1"/>
  <c r="W13" i="1"/>
  <c r="V13" i="1"/>
  <c r="U13" i="1"/>
  <c r="T13" i="1"/>
  <c r="S13" i="1"/>
  <c r="R13" i="1"/>
  <c r="Q13" i="1"/>
  <c r="P13" i="1"/>
  <c r="O13" i="1"/>
  <c r="N13" i="1"/>
  <c r="M13" i="1"/>
  <c r="L13" i="1"/>
  <c r="K13" i="1"/>
  <c r="G13" i="1" s="1"/>
  <c r="J13" i="1"/>
  <c r="D13" i="1"/>
  <c r="AG12" i="1"/>
  <c r="AF12" i="1"/>
  <c r="AD12" i="1"/>
  <c r="AC12" i="1"/>
  <c r="AB12" i="1"/>
  <c r="Z12" i="1"/>
  <c r="Y12" i="1"/>
  <c r="X12" i="1"/>
  <c r="V12" i="1"/>
  <c r="U12" i="1"/>
  <c r="T12" i="1"/>
  <c r="R12" i="1"/>
  <c r="Q12" i="1"/>
  <c r="P12" i="1"/>
  <c r="N12" i="1"/>
  <c r="M12" i="1"/>
  <c r="L12" i="1"/>
  <c r="J12" i="1"/>
  <c r="D12" i="1"/>
  <c r="AF10" i="1"/>
  <c r="AE10" i="1"/>
  <c r="AD10" i="1"/>
  <c r="AB10" i="1"/>
  <c r="AB8" i="1" s="1"/>
  <c r="AA10" i="1"/>
  <c r="Z10" i="1"/>
  <c r="X10" i="1"/>
  <c r="W10" i="1"/>
  <c r="V10" i="1"/>
  <c r="T10" i="1"/>
  <c r="T8" i="1" s="1"/>
  <c r="S10" i="1"/>
  <c r="R10" i="1"/>
  <c r="P10" i="1"/>
  <c r="O10" i="1"/>
  <c r="N10" i="1"/>
  <c r="L10" i="1"/>
  <c r="L8" i="1" s="1"/>
  <c r="K10" i="1"/>
  <c r="J10" i="1"/>
  <c r="AG9" i="1"/>
  <c r="AG8" i="1" s="1"/>
  <c r="AF9" i="1"/>
  <c r="AF8" i="1" s="1"/>
  <c r="AD9" i="1"/>
  <c r="AC9" i="1"/>
  <c r="AC8" i="1" s="1"/>
  <c r="AB9" i="1"/>
  <c r="Z9" i="1"/>
  <c r="Z8" i="1" s="1"/>
  <c r="Y9" i="1"/>
  <c r="Y8" i="1" s="1"/>
  <c r="X9" i="1"/>
  <c r="U9" i="1"/>
  <c r="U8" i="1" s="1"/>
  <c r="T9" i="1"/>
  <c r="Q9" i="1"/>
  <c r="Q8" i="1" s="1"/>
  <c r="P9" i="1"/>
  <c r="P8" i="1" s="1"/>
  <c r="M9" i="1"/>
  <c r="L9" i="1"/>
  <c r="AD8" i="1"/>
  <c r="X8" i="1"/>
  <c r="G12" i="1" l="1"/>
  <c r="H13" i="1"/>
  <c r="F13" i="1"/>
  <c r="F12" i="1" s="1"/>
  <c r="F40" i="1"/>
  <c r="I40" i="1"/>
  <c r="H40" i="1"/>
  <c r="H37" i="1"/>
  <c r="I60" i="1"/>
  <c r="H60" i="1"/>
  <c r="I25" i="1"/>
  <c r="G24" i="1"/>
  <c r="H25" i="1"/>
  <c r="G30" i="1"/>
  <c r="F45" i="1"/>
  <c r="F44" i="1" s="1"/>
  <c r="I45" i="1"/>
  <c r="G44" i="1"/>
  <c r="H45" i="1"/>
  <c r="J30" i="1"/>
  <c r="D48" i="1"/>
  <c r="J47" i="1"/>
  <c r="R30" i="1"/>
  <c r="R47" i="1"/>
  <c r="V30" i="1"/>
  <c r="V47" i="1"/>
  <c r="I58" i="1"/>
  <c r="I59" i="1"/>
  <c r="K12" i="1"/>
  <c r="K9" i="1"/>
  <c r="S12" i="1"/>
  <c r="S9" i="1"/>
  <c r="S8" i="1" s="1"/>
  <c r="AA12" i="1"/>
  <c r="AA9" i="1"/>
  <c r="AA8" i="1" s="1"/>
  <c r="F22" i="1"/>
  <c r="F21" i="1" s="1"/>
  <c r="I22" i="1"/>
  <c r="G21" i="1"/>
  <c r="H22" i="1"/>
  <c r="I34" i="1"/>
  <c r="H34" i="1"/>
  <c r="E10" i="1"/>
  <c r="E13" i="1"/>
  <c r="E12" i="1" s="1"/>
  <c r="E14" i="1"/>
  <c r="H16" i="1"/>
  <c r="F17" i="1"/>
  <c r="F16" i="1" s="1"/>
  <c r="I17" i="1"/>
  <c r="H17" i="1"/>
  <c r="I27" i="1"/>
  <c r="H27" i="1"/>
  <c r="M10" i="1"/>
  <c r="G10" i="1" s="1"/>
  <c r="G31" i="1"/>
  <c r="F41" i="1"/>
  <c r="I41" i="1"/>
  <c r="H41" i="1"/>
  <c r="H50" i="1"/>
  <c r="H52" i="1"/>
  <c r="H57" i="1"/>
  <c r="O12" i="1"/>
  <c r="O9" i="1"/>
  <c r="O8" i="1" s="1"/>
  <c r="W12" i="1"/>
  <c r="W9" i="1"/>
  <c r="W8" i="1" s="1"/>
  <c r="D10" i="1"/>
  <c r="F15" i="1"/>
  <c r="F14" i="1" s="1"/>
  <c r="G14" i="1"/>
  <c r="H15" i="1"/>
  <c r="I16" i="1"/>
  <c r="F19" i="1"/>
  <c r="F18" i="1" s="1"/>
  <c r="I19" i="1"/>
  <c r="G18" i="1"/>
  <c r="H19" i="1"/>
  <c r="I32" i="1"/>
  <c r="H32" i="1"/>
  <c r="I33" i="1"/>
  <c r="I35" i="1"/>
  <c r="N34" i="1"/>
  <c r="N30" i="1"/>
  <c r="H35" i="1"/>
  <c r="F35" i="1"/>
  <c r="F34" i="1" s="1"/>
  <c r="H36" i="1"/>
  <c r="F43" i="1"/>
  <c r="F42" i="1" s="1"/>
  <c r="I43" i="1"/>
  <c r="G42" i="1"/>
  <c r="H43" i="1"/>
  <c r="D55" i="1"/>
  <c r="E55" i="1"/>
  <c r="E54" i="1" s="1"/>
  <c r="I54" i="1" s="1"/>
  <c r="F33" i="1"/>
  <c r="F32" i="1" s="1"/>
  <c r="L34" i="1"/>
  <c r="G38" i="1"/>
  <c r="H61" i="1"/>
  <c r="AE9" i="1"/>
  <c r="AE8" i="1" s="1"/>
  <c r="E30" i="1" l="1"/>
  <c r="E29" i="1" s="1"/>
  <c r="D30" i="1"/>
  <c r="D29" i="1" s="1"/>
  <c r="J29" i="1"/>
  <c r="J9" i="1"/>
  <c r="H38" i="1"/>
  <c r="F38" i="1"/>
  <c r="E38" i="1" s="1"/>
  <c r="I38" i="1" s="1"/>
  <c r="D54" i="1"/>
  <c r="H54" i="1" s="1"/>
  <c r="H55" i="1"/>
  <c r="H18" i="1"/>
  <c r="I18" i="1"/>
  <c r="G9" i="1"/>
  <c r="K8" i="1"/>
  <c r="I55" i="1"/>
  <c r="R29" i="1"/>
  <c r="R9" i="1"/>
  <c r="R8" i="1" s="1"/>
  <c r="F30" i="1"/>
  <c r="I30" i="1"/>
  <c r="H30" i="1"/>
  <c r="I10" i="1"/>
  <c r="F10" i="1"/>
  <c r="G8" i="1"/>
  <c r="H10" i="1"/>
  <c r="N29" i="1"/>
  <c r="N9" i="1"/>
  <c r="N8" i="1" s="1"/>
  <c r="I14" i="1"/>
  <c r="H14" i="1"/>
  <c r="M8" i="1"/>
  <c r="H21" i="1"/>
  <c r="I21" i="1"/>
  <c r="H44" i="1"/>
  <c r="I44" i="1"/>
  <c r="H12" i="1"/>
  <c r="I12" i="1"/>
  <c r="H42" i="1"/>
  <c r="I42" i="1"/>
  <c r="H31" i="1"/>
  <c r="G29" i="1"/>
  <c r="F31" i="1"/>
  <c r="F29" i="1" s="1"/>
  <c r="I31" i="1"/>
  <c r="V29" i="1"/>
  <c r="V9" i="1"/>
  <c r="V8" i="1" s="1"/>
  <c r="H48" i="1"/>
  <c r="D47" i="1"/>
  <c r="H47" i="1" s="1"/>
  <c r="H24" i="1"/>
  <c r="I24" i="1"/>
  <c r="I13" i="1"/>
  <c r="D9" i="1" l="1"/>
  <c r="D8" i="1" s="1"/>
  <c r="E9" i="1"/>
  <c r="E8" i="1" s="1"/>
  <c r="J8" i="1"/>
  <c r="H29" i="1"/>
  <c r="I29" i="1"/>
  <c r="I8" i="1"/>
  <c r="H8" i="1"/>
  <c r="F8" i="1"/>
  <c r="H9" i="1"/>
  <c r="F9" i="1"/>
  <c r="I9" i="1" l="1"/>
</calcChain>
</file>

<file path=xl/sharedStrings.xml><?xml version="1.0" encoding="utf-8"?>
<sst xmlns="http://schemas.openxmlformats.org/spreadsheetml/2006/main" count="154" uniqueCount="86">
  <si>
    <t xml:space="preserve">Отчет о ходе реализации муниципальной программы </t>
  </si>
  <si>
    <t xml:space="preserve"> "Развитие гражданского общества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</si>
  <si>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</si>
  <si>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</si>
  <si>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</si>
  <si>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</si>
  <si>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</si>
  <si>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</si>
  <si>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</si>
  <si>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</si>
  <si>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</si>
  <si>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</si>
  <si>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</si>
  <si>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</si>
  <si>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</si>
  <si>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</si>
  <si>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</si>
  <si>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</si>
  <si>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</si>
  <si>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</si>
  <si>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</si>
  <si>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</si>
  <si>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</si>
  <si>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</si>
  <si>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</si>
  <si>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</si>
  <si>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</si>
  <si>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</si>
  <si>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</si>
  <si>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</si>
  <si>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источики</t>
  </si>
  <si>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</si>
  <si>
    <t xml:space="preserve"> 1.1</t>
  </si>
  <si>
    <t>Комплекс процессных мероприятий «Обеспечение поддержки гражданских инициатив», в том числе:</t>
  </si>
  <si>
    <t>бюджет города Когалыма</t>
  </si>
  <si>
    <t>1.  Организован и проведен конкурс социально значимых проектов среди социально ориентированных
некоммерческих организаций города Когалыма</t>
  </si>
  <si>
    <t xml:space="preserve">Прием заявок на участие в отборе на предоставление гранта в рамках Конкурс социально значимых проектов среди социально ориентированных некоммерческих организаций города Когалыма в период с 19.11 до 15.12 2025 года </t>
  </si>
  <si>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</si>
  <si>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-95 :   22 очных, 35 по телефо-ну, 38 . ИТОГО: 95; Март -79:  – 19 очных, 31 по телефону, 29 – электронная почта и мессенджеры; апрель -52: май: 36; июнь -65. июль - 45 , август -46 (по вопросам реализации проектов и участия в мероприятиях в сфере межнациональных (межэтнических) отношений, профилактики экстремизма –8 очных, 15 по телефону, 23 – электронная почта и мессенджеры), сентябрь: 56 (11 очных, 16 по телефону, 29 – электронная почта и мессенджеры), октябрь -40 (5 очных, 14 по телефону, 21 – электронная почта и мессенджеры), ноябрь -45 (6 очных, 22 по телефону, 17 – электронная почта и мессенджеры), декабрь - 48. Итого: 678.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 xml:space="preserve">Победителями признаны   АНО «ЕРМАК» и АНО «Камертон».                                                                                                                                                                                                                                                                                        На второй конкурс Гранта Губернатора Югры2025 года  были поданы проекты от АНО «ТОС ПРИПОЛЯРНЫЙ», АНО «ДА.БРО», АНО «Алые Паруса», МОО «Курултай (собрание) башкир Когалыма», АНО «Ермак», АНО «Ресурсный центр поддержки НКО города Когалыма», КГТБОО «НУР». На ПФКИ было подано 4 проекта. Ведутся консультации по конкурсу на грантовый конкурс в сфере культуры, искусства и креативных индустрий.                                                                                                                                                                                                                                                                                  Победители первого конкурса Грант губернатора Югры для НКО 2025: 
         - МОО «Курултай (собрание) башкир Когалыма», «Национальный семейный проект Счастливые невестки», грантовое направление «Межнациональное и межконфессиональное согласие», Размер гранта - 536 720,00 рублей. В рамках проекта  проводятся образовательные мероприятия с охватом не менее 30 женщин, находящихся в браке или планирующих его, с целью повышения их семейных компетенций и укрепления межличностных отношений, что позволит снизить уровень семейных конфликтов и повысить стабильность семей в Когалыме. Сроки реализации проекта: 01.10.2025 - 30.12.2026; 
         - Автономная некоммерческая организация поддержки участников СВО города Когалыма «Великие подвиги отцов нашими руками», грантовое направление «Сохранение исторической памяти», размер гранта - 464 110,00 рублей. Целью проекта является создание условий для организации качественного досуга, а также воспитания мужественности и ответственности среди не менее 40 детей, в том числе из семей участников СВО, посредством проведения не менее 16 практических занятий по воссозданию макетов (диорам) реконструкций реальных военных боев, не менее 3-х встреч с участниками СВО, выставки, участия в конкурсе диорам, а также созданию видеороликов о деятельности.     Срок реализации проекта: 01.10.2025 - 31.12.2026
</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16.05.2025 состоялся «Круглый стол» по вопросам взаимодей-ствия национально-культурных обществ, органов власти и системы здравоохранения;                                                                                                    -05.06.2025 сотрудники РЦ НКО приняли участие в онлайн-марафоне ля специалистов и руководителей НКО.  
-16.06.2025 специалисты РЦ провели Школу актива НКО по грантовым заявкам конкурс на Грант Губернатора Югры. 16.05.2025 состоялся «Круглый стол» по вопросам взаимодей-ствия национально-культурных обществ, органов власти и системы здравоохранения.                                                                                                                                                                                                                                                                     - 16.08.2025 специалисты РЦ приняли участие в организации и проведе-ние праздничного события открытия парка Дружбы в г. Когалыме. 
- 03.09.2025 специалисты РЦ приняли участие в ежегодном мероприя-тии, посвященном Дню солидарности в борьбе с терроризмом.
-11.09.2025 команда РЦ приняла участие в роли спикеров на Всерос-сийский Форум развития гражданского общества «Добрино». Провели полезную программу для участников на тему патриотизма, противо-действия экстремизму и терроризму в жизни и социальных сетях. 
- 20.09.2025 На базе РЦ прошло мероприятие с привлечением спикеров «Открытые НКО» из г. Когалыма
- 21.09.2025 Специалисты РЦ посетили открытие «Сквера вблизи СК «Олимп», победителя Регионального конкурса инициативных проектов 2025 года в Югре. Команда РЦ выступила в роли инициативной группы по созданию данного проекта. 
- 23-26.10.2025 в Когалыме прошла образовательная программа «НКО 360» Команда РЦ выступила соорганизаторами интенсива. 
01.11.Специалисты РЦ получили премию Губернатора Югры «За вклад в развитие межэтнических отношений». 
04.11.2025 Команда РЦ провела свой ежегодный Гражданский форум ко Дню народного единства в МЦ Метро. Подвели итоги уходящего года, отметили наградами отличившихся когалымчан. 
13.11.2025 в г. Мегионе прошел межмуниципальный форум «Гармонизация межнациональных отношений в ХМАО-Югре» в рамках проекта Гранта Губернатора Югры. 
21-24.11.2025 Делегация г. Когалыма приняла участие программы «Добрино» международный проект  «НКО без границ», получили сертификаты . 
25.11.2025 Специалисты РЦ презентовали методические материалы для работы с мигрантами и деятельность ресурсного центра поддержки НКО города Когалыма и патриотическую игру от автономной некоммерческой организации культурного наследия народов России «Ермак» на международной ознакомительной стажировки волонтерских объединений. 
25.11.2025 Специалист РЦ приняла участие в заседании Координационного совета по вопросам взаимодействия органов местного самоуправления с общественными, национально-культурными и религиозными объединениями по итогам работы за 2025 год. 
- 02.12.2025 специалисты ресурсного центра приняли участие в сессии завершающей конференции «ГРАНИ делового сотрудничества НКО: Мыслить. Действовать. Объединять». Ссылка на пресс-релиз: https://vk.com/wall-203821726_2249
09.12.2025 команда ресурсного центра приняла участие в вебинаре «Правила работы с ПО» Фонда гражданских инициатив. Ссылка на пресс-релиз https://vk.com/wall-203821726_2250
23-24.12.2025 состоялось участие специалистов ресурсного центра в программе «Добрино» для модераторов Ссылка на публикацию https://vk.com/wall-
 3) Урок вежливости» для мигрантов прошел 21.03.2025. Даны разъяснения по личному запросу от лидеров национально-культурных объединений города Когалыма;
   «Урок вежливости» для мигрантов прошел 04.04.2025. Даны разъяснения по личному запросу от лидеров национально-культурных объединений города Когалыма;                                                                        -  «Урок вежливости» для мигрантов прошел 27.06.2025. Даны разъяснения по личному запросу от лидеров национально-культурных объединений города Когалыма;                                                                  -«Урок вежливости» для мигрантов прошел 09.07.2025.  Даны разъяснения по личному запросу от лидеров национально-культурных объединений города Когалыма.
-«Урок вежливости» для мигрантов прошел 27.08.2025. Даны разъяснения по личному запросу от лидеров национально-культурных объединений города Когалыма.                                                                           «Урок вежливости» для мигрантов 24.09.2025 с привлечением представителей  УСЗНОиП по г. Когалыму 
«Урок вежливости» для мигрантов прошел 24.09.2025. Даны разъяснения по личному запросу от лидеров национально-культурных объединений города Когалыма. 
«Урок вежливости» для мигрантов прошел 13.10.2025. Даны разъяснения по личному запросу от лидеров национально-культурных объединений города Когалыма. 
«Урок вежливости» для мигрантов прошел 06.11.2025 Даны разъяснения по личному запросу от лидеров национально-культурных объединений города Когалыма.                                                                        «Урок вежливости» для мигрантов прошел 17.12.2025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В июне проведено 2 индивидуальное и 1 групповое занятие по РКИ (русский как иностранный) для взрослых. За отчетный период проведено 3 обучающих занятий по РКИ (русский как иностранный) для групп детей-школьников. Занятия проходят на базе АНО «РЦ НКО Когалыма. Пр. Нефтяников 2а. Индивидуальные занятия проходят по сколь-зящему графику.                                                                                                                                                    В июле - проведено 3 индивидуальных занятия по РКИ для взрослых; проведено 7 индивидуальных занятий с детьми - иностранными гражданами, прожи-вающими в городе Когалым по РКИ . В августе проведено 3 индивидуальных занятия по РКИ для взрослых. За отчетный период проведено 8 групповых и 11 индивидуальных занятий с детьми - иностранными гражданами, проживающими в городе Когалым по РКИ.      В сентябре проведено 2 индивидуальных занятия по РКИ (русский как иностранный) и одно групповое занятие для взрослых. За от-четный период проведено 6 групповых и 17 индивидуальных занятий с детьми - иностранными гражданами, проживающими в городе Когалым по РКИ (русский как иностранный). Октябрь - проведено 2 индивидуальных занятия по РКИ (русский как иностранный) и 1 групповое занятие для взрослых. За отчетный период проведено 20 групповых и 9 индивидуальных занятий с детьми - иностранными гражданами, проживающими в городе Когалым по РКИ. Ноябрь: проведено 1 индивидуальное занятия по РКИ и 1 групповое занятие для взрослых, проведено 18 групповых и 12 индивидуальных занятий с детьми - иностранными гражданами, проживающими в городе Когалым по РКИ. Декабрь : проведено 1 индивидуальное занятия по РКИ (русский как иностран-ный) и одно групповое занятие для взрослых. За отчетный период про-ведено 9 групповых и 22 индивидуальных занятия с детьми - иностран-ными гражданами, проживающими в городе Когалым по РКИ (русский как иностранный).                                                                                                    
5) Публикации : январь -18, февраль -14, март-15 , апрель -  24, май- 22,июнь - 16 , июль -8  публикаций на различных площадках, август -  размещено 17 публикаций на различных площадках, сентябрь -27 публикаций на различных площадках, октябрь - 25 публикаций на различных площадках, ноябрь -24 публикаций на различных площадках, декабрь -9  Всего -  219. Все ссылки на посты в социальных сетях РЦ и на официальном сайте: https://vk.com/public203821726 .                                                                                                                                                                                                                               Подготовлен и издан 1 печатный методический сборник об опыте работы социально ориентированных некоммерческих организаций города Когалыма «Территория содружества» (сборник формата A5) размещен на странице организации ВКонтакте: https://vk.com/wall-203821726_2255.
6) реализация проекта "Школа актива НКО":                                                                                                                                                                                                                                                                                                                   - 16.01.2025 и 25.02.2025 с привлечением специалистов  проектного офиса ПФКИ г.Ханты-Мансийска «Школа актива НКО» ; 15.05.2025 с привлечением спикера Лучкиной О.М.; «Школа актива НКО» состоялась 16.06.2025;
    -14.08.2025 состоялпась онлайн «Школа актива НКО» с привлечением спикеров А.А.Спасибина и директора проектного офиса ПФКИ г. Ханты-Мансийска М.В.Дмитриевой;                                                          -19.11.2025 Специалисты РЦ провели "Школу актива НКО: Подача заявок на ПФКИ" совместно с проектным офисом ПФКИ;                                                                                                                                                      - 28.11.2025 Специалисты провели «Тренинг: Школа актива НКО по работе с электронным бюджетом» с привлечением федерального эксперта Спасибина А.С. Ссылка на пресс-релиз: https://vk.com/wall-203821726_2248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«Библионочь 2025», «в гости к Ветерану».
</t>
    </r>
  </si>
  <si>
    <t>3.    Организован и проведен отбор на предоставление субсидий ТОС города Когалыма на осуществление собственных инициатив по вопросам местного значения</t>
  </si>
  <si>
    <t>Поддержка граждан, внесших значительный вклад в развитие гражданского общества</t>
  </si>
  <si>
    <t xml:space="preserve"> 2.1</t>
  </si>
  <si>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</si>
  <si>
    <t>остаток денежных средств 215,5000 рублей сложился по фактическим выплатам мер (всего  предоставлена мера поддержки 13  гражданам, удостоенным звания "Почетный гражданин города Когалыма", в 2025 году ) в соответсвии с распоряжением Администрации города Когалыма от 28.07.2025 №127-р.</t>
  </si>
  <si>
    <t>Информационная открытость деятельности Администрации города Когалыма</t>
  </si>
  <si>
    <t xml:space="preserve"> 3.1. </t>
  </si>
  <si>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</si>
  <si>
    <t>Оосвещение деятельности  структурных подразделенийАдминистрации города Когалыма  в телевизионных эфирах</t>
  </si>
  <si>
    <t>Обеспечение осуществления деятельности муниципального тказенного учреждения "Редакция газеты "Когалымский вестник"</t>
  </si>
  <si>
    <t xml:space="preserve">Экономия средств в сумме 1239,06тыс.руб.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</si>
  <si>
    <t>Молодежь города Когалыма</t>
  </si>
  <si>
    <t xml:space="preserve"> 4.1.</t>
  </si>
  <si>
    <t xml:space="preserve">Комплекс процессных мероприятий «Молодёжь города Когалыма» всего,
в том числе
</t>
  </si>
  <si>
    <t>1    Создание условий для развития духовно-нравственных и гражданско-патриотических качеств детей и молодёжи</t>
  </si>
  <si>
    <t>По данному пункту мероприятия осуществлялись слекдующие расходы: Сборы по парашютно-дисантной подготовке (факт -352,96 тыс.руб); мероприпятия посвещенные 80-летию Победы в Великой Отечественной войне (фактические - 272,26 тыс. руб. );  торжественная программа в рамках весенне-осеннего призыва в ряды Вооруженных сил Российской Федерации -00,00(будет проводится  во 2 полугодии); мероприятие на сохранение и укрепление традиций (фактические расходы составили 2, 345 тыс.руб ) ; Семейный фестиваль "Папа может" (факт-53, 79 тыс.руб. );финал  военно-спортивной игы "Зарница 2.0"  (расходы -53,79 тыс.руб );мероприятия, посвященные Дню Победы в Великой Отечественной войне  (расходв -7,00 тыс.руб.); городская военно-спортивная  игра  "Зарница 2.0" (расходы составили - 21,15 тыс. руб ); мероприятие, посвященное Дню защиты детей - 0,00 (запланированы средства на март - 3, 64 тыс.руб.); мероприятия в рамках празднования Дня города Когалыма и Дня работника нефтяной и газовой промышленности (фактическте расходы - 3,45 тыс. руб.); мероприятие в рамках Дня России (факт. расходы - 17,25 тыс.руб.); мероприятие"Молодежная спортивно-патриотическая игра" (всего рсходы-40 ,0 тыс. руб.);  слет военно-патриотических клубов и юнармейских отрядов (факт. расходы -00,00 руб.); мероприятия в рамках проекта «Вертикаль» - факт - 0,00 руб.; патриотический велоквест(факт расходов -00,0 тыс.руб.); улучшение материально-технического оснащения ВПК "Возрождение" (факт - 1340, 00); молодежая спортивная-патриотическая игра ZOV (фактические расходы составили -123,60 тыс.руб ).</t>
  </si>
  <si>
    <t>Средстав по распоряжению Правительства ТО 224-рп от 17.03.2025 за счет средств резервного фонда  для  МАУ МКЦ "Феникс" на приобретение комплекса оборудования  лазертаг. Проведено 6 игр в лазертаг: 3.06, 19.06, 25.06 на территории центра организовано 3 игры с использованием лазертаг-оборудования для курсантов ВПК "Возрождение" (13 чел.), воспитанников пришкольного лагеря МАОУ «СОШ №6 (67 чел) и  МОО «КФК» киокусинкай каратэ (14 чел.); общий охват – 94 чел.: 01.07. 07 -15.07.2025  на территории центра организованы игры с использованием лазертаг-оборудования, воспитанников спортивного лагеря "Спартак" (25 чел.), пришкольных лагерей МАОУ «СОШ №3 (40 чел.) и МАОУ СОШ №7 (99 чел).</t>
  </si>
  <si>
    <t xml:space="preserve"> 2.    Создание условий для разностороннего развития, самореализации и роста созидательной активности молодёж», (всего), в том числе: </t>
  </si>
  <si>
    <t>09.05.2025 В рамках празднования 50-летия Победы МАУ "МКЦ "Феникс" была организована работа нескольких площадок:
- «Вахта Памяти», воспитанники ВПК «Возрождение» и СПК «Юнармеец» в течение праздничного дня стояли  в почётном карауле у вечного огня.
- Организация тематической площадки «Исторический маршрут «Навстречу Победы»
Участники площадки вспомнили ключевые события и битвы Великой Отечественной войны,  услышали голос Победы - Юрия Борисовича Левитана, вещающего об окончании Войны и подписании Акта о безоговорочной капитуляции фашистской Германии и посмотрели документальную хронику водружения знамени Победы. Самые активные и любознательные смогли проявить себя на интерактивных площадках:  разгадать кроссворд о Городах-героях, попробовать себя в качестве связиста и расшифровать сообщения с помощью азбуки Морзе.
- Творческий мастер-класс «Брошь «Победа»
Для юных жителей города была организована творческая площадка, где они своими руками делали брошь, посвящённую празднику Победы..
- Площадка «Оружие Победы»
С помощью игры от активиста Движения Первых,  познакомились с оружием, используемым в период Великой Отечественной войны, а воспитанники СПК "Юнармеец" МЦ»Феникс» знакомили участников площадки с современным оружием - автоматом Калашникова. Все желающие смогли попробовать угадать правильное название его деталей, а также разобрать и собрать его.
-участие в акции «Бессмертный полк»
В акции «Бессмертный полк» активно участвовали воспитанники ВПК «Возрождение», которые с гордостью несли растяжку, символизирующую память о героях. Волонтёры Победы также сыграли важную роль, создавая ограничения в движении и обеспечивая безопасность граждан во время проведения этого значимого события. 12.06.2025 в рамках празднования Дня России молодежным центром был организован городской велопробег, протянувшийся на расстояние от молодежного центра до железно-дорожного вокзала и обратно. Перед стартом участники получили памятные ленты в цветах триколора и флаги Российской Федерации (охват 200 чел.)
https://vk.com/wall-37471708_6497
https://vk.com/wall-37471708_650</t>
  </si>
  <si>
    <t xml:space="preserve">Расхождение плановых от фактических показателей сочставляет 600,00 тыс.руб </t>
  </si>
  <si>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</si>
  <si>
    <t>28.06.2025 Молодёжным центром  на Центральной площади для молодёжи города была организована работа тематических площадок - "Молодёжь в творчестве", "ЛитМол", "Юнармейская карусель", "Открытка на память", "Кубик- Рубика", "Дворовые игры", "Мастер-класс «Мишка талисман», "Аквагрим", "Витамин за никотин", "Настольные игры от Клуба настольных игр "Games &amp; Co", Мастер-класс «Проращивание», "Интерактивная игра «Я беру с собой в поход» (охват 300 чел).
В завершении программы от Молодёжного центра состоялось награждение активной молодёжи города и общественных организаций и движений сделавших значимы вклад в развитие молодёжной политики на территории города Когалыма.09.07.2025 специалисты Молодёжного центра «Феникс» приняли участие во Всероссийской акции Федерального подросткового центра #ДарюТепло.В рамках акции специалисты Центра посетили трудовые бригады и рассказали ребятам о молодёжных пространствах «Феникса», а также о работе пространств Добро.центра «Навигатор добра» и Движения Первых в Когалыме, раздали листовки с кьюар-кодами на социальные сети центра.
28-29.08.2025 организованы и проведены мероприятия, направленные на организацию участия молодёжи в грантовых конкурсах «Росмолодёжь.Гранты» и развитие навыков проектирования и реализации молодёжных инициатив - двухдневный грантовый интенсив «Молодёжь в теме.Гранты» (охват 69 чел.). .</t>
  </si>
  <si>
    <t>2 ./  2.2   Организован и проведен конкурс молодёжных инициатив города Когалыма</t>
  </si>
  <si>
    <t xml:space="preserve">         Порядок предоставления гранта в форме субсидий физическим лицам - победителям конкурса молодежных инициатив города Когалыма на реализацию проекта» утвержден в соответствии с Постановлением Администрации города Когалыма от 31.05.2021 №1146. Прием заявок осуществлялся с 05.09.2025 до 08.10.2025.          
 Определены победители конкурса, которым предоставлены  гранты в форме субсидий из бюджета города Когалыма:
1.Васневу Дмитрию Вячеславовичу, победителю конкурсного отбора первой степени – получателю гранта в рамках конкурса молодёжных инициатив города Когалыма в размере 300 000 (триста тысяч) рублей 00 копеек на реализацию проекта «ФиджиталСпортАрктика ФСА»;
2. Колеватых Светлане Николаевне, победителю конкурсного отбора первой степени – получателю гранта в рамках конкурса молодёжных инициатив города Когалыма в размере 300 000 (триста тысяч) рублей 00 копеек на реализацию проекта «Дети и Наука».
(в соответствии с распоряжением Администрации города Когалыима О предоставлении грантов в форме субсидий из бюджета города Когалыма победителям отбора – получателям гранта
в рамках конкурса молодёжных инициатив города Когалыма на реализацию проектов)</t>
  </si>
  <si>
    <t>2 / 2.3    Организованы и проведены мероприятия, проекты по вовлечению молодёжи в добровольческую деятельность</t>
  </si>
  <si>
    <t>Волонтёры Победы в День Государственного флага Российской Федерации раздавали прохожим и участникам городских праздничных мероприятий ленты триколор, как главный символ Государственного праздника. https://vk.com/wall-37471708_6714</t>
  </si>
  <si>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</si>
  <si>
    <t>Субсидия предоставлена АНО "Центр развития и добровольчества "Навигатор Добра" , в соответсвии с распоряжением Администрации горожда Когалыма "О предоставлении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и развития добровольчества в городе Когалыме" от 03.12.2024 № 210-р.</t>
  </si>
  <si>
    <t xml:space="preserve"> 3.     Обеспечение деятельности учреждения сферы работы с молодёжью и развитие его материально-технической базы </t>
  </si>
  <si>
    <t>Включает следующие расходы: комунальные услуги "Феникс", коммунальные услуги , пр.Нефтяников , оплата работ, услуг  пр.Нефтяников, прочие приобритения, проезд в отпуск и обратно, компенсация стоимости путёвок на санаторно-курортное лечение,прочие услуги (пожарно-техн. минимум, охрана труда, сан.минимум, отчисления профсоюзным организациям),нормативные затраты, непосредственно связанные с оказанием муниципальной услуги и нормативные затраты на общехозяйсвтенные нужды,оплата труда и начисления на выплаты по оплате труда,оплата работ, услуг,увеличение стоимости материальных запасов, основных средств.</t>
  </si>
  <si>
    <t>В соответствии с решением Думы города Когалыма от 18.06.2025 №541-ГД внесены изменения (сентябрь) с увеличением финансирования  "Феникс"  (выделение на игровой комплекс Гранскат SDM-014,  2,45 тыс.руб. и ремонтные работы по замене облицовочной плитики на объекте Парк Победы в сумме 12391,30 тыс.руб).</t>
  </si>
  <si>
    <t xml:space="preserve"> 4.    Реализация мероприятий в целях организации досуга детей, подростков и молодёжи (всего), в том числ:</t>
  </si>
  <si>
    <t>Отклонение плановых от фактических показателей составило 294,00 рублей. Финансовые средства будут исполнены после заключения соглашений с победителем (-ями) конкурса.</t>
  </si>
  <si>
    <t>4. / 4.1    Реализованы мероприятия в целях организации досуга детей, подростков и молодёжи</t>
  </si>
  <si>
    <t xml:space="preserve">В течение трёх месяцев: в июне, июле и в августе были организованы Дни семейного отдыха. Дислокацией Дней семейного отдыха стала территория Молодёжного центра «Феникс». Для родителей и детей была организована развлекательная программа, работа площадок спортивной и творческой направленности.  Общий охват по итогам проведения Дней семейного отдыха составил 555 человек.В летний период 2025 года МАУ «Молодёжный комплексный центр «Феникс» была организована работа 4 летних досуговых площадок в разных микрорайонах города (июнь – 2 площадки, июль, август – по одной площадке).
Площадки работали три дня в неделю с 16.00 до 19.30 часов. Работа площадок осуществлялась по следующим адресам: 
1. ул. Прибалтийская, 43 (сквер «Югорочка») - июнь
2. Рябиновый бульвар (площадка «Нефтеград») – июнь
3. Набережная р. Ингу-Ягун - июль
4. Зона отдыха по ул. Сибирская (Парк Победы)- август 
На площадках были реализованы досуговые программы 4-х тематических направлений:
«Возьмемся за руки, друзья!» (профилактика экстремизма) - июнь
«Все профессии важны - все профессии нужны!» (профориентация) - июнь
«Моя семья-моё богатство» (духовно-нравственное) - июль
«Патриотизм начинается с меня!» (гражданско-патриотическое) – август
На каждой площадке работал 1 специалист по работе с молодёжью.
Охват составил 1638 детей и  подростков.
</t>
  </si>
  <si>
    <t>4 ./  4.2   Предоставлена субсидия в связи с выполнением муниципальной работы «Организация досуга детей, подростков и молодёжи»</t>
  </si>
  <si>
    <t xml:space="preserve">         В соответствии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конкурс на прием заявок стартовал 08.08.2025. Финансовые средства будут исполнены после заключения соглашений с победителем (-ями) конкурса.
     Субсидия предоставления Колеватых С.Н по по программе «Лето в Когалыме» (147 тыс.руб), Колеватых С.Н. по программе «Краски России» (147 тыс.руб).</t>
  </si>
  <si>
    <t>Структурные элементы, не входящие в направления (подпрограммы)</t>
  </si>
  <si>
    <t xml:space="preserve">  5.2.</t>
  </si>
  <si>
    <t>Комплекс процессных мероприятий «Обеспечение деятельности органов местного самоуправления города Когалыма», в том числе:</t>
  </si>
  <si>
    <t>Расхождение по пункту составляет всего: 1947,60</t>
  </si>
  <si>
    <t>1 Обеспечено функционирование СпоСВ</t>
  </si>
  <si>
    <t xml:space="preserve">Экономия сложилась в сумме  422,60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</si>
  <si>
    <t xml:space="preserve">2 Обеспечено функционирование сектора пресс-службы </t>
  </si>
  <si>
    <t>Экономия в сумме 280,77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 г., наличие вакантной ставки).</t>
  </si>
  <si>
    <t>3 Обеспечено функционирование УВП</t>
  </si>
  <si>
    <t>Экономия в сумме 1143,07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</si>
</sst>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9" x14ac:knownFonts="1">
    <font>
      <sz val="11"/>
      <color theme="1"/>
      <name val="Calibri"/>
      <family val="2"/>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sz val="11"/>
      <name val="Calibri"/>
      <family val="2"/>
      <charset val="204"/>
      <scheme val="minor"/>
    </font>
    <font>
      <sz val="11"/>
      <name val="Times New Roman"/>
      <family val="1"/>
      <charset val="204"/>
    </font>
    <font>
      <sz val="12"/>
      <name val="Times New Roman"/>
      <family val="1"/>
      <charset val="204"/>
    </font>
    <font>
      <sz val="16"/>
      <name val="Times New Roman"/>
      <family val="1"/>
      <charset val="204"/>
    </font>
    <font>
      <sz val="14"/>
      <name val="Times New Roman"/>
      <family val="1"/>
      <charset val="204"/>
    </font>
    <font>
      <sz val="12"/>
      <name val="Calibri"/>
      <family val="2"/>
      <charset val="204"/>
      <scheme val="minor"/>
    </font>
    <font>
      <b/>
      <sz val="12"/>
      <name val="Times New Roman"/>
      <family val="1"/>
      <charset val="204"/>
    </font>
    <font>
      <b/>
      <sz val="11"/>
      <name val="Times New Roman"/>
      <family val="1"/>
      <charset val="204"/>
    </font>
    <font>
      <b/>
      <sz val="12"/>
      <name val="Calibri"/>
      <family val="2"/>
      <charset val="204"/>
      <scheme val="minor"/>
    </font>
    <font>
      <b/>
      <sz val="11"/>
      <name val="Calibri"/>
      <family val="2"/>
      <charset val="204"/>
      <scheme val="minor"/>
    </font>
    <font>
      <sz val="12"/>
      <color rgb="FFFF0000"/>
      <name val="Calibri"/>
      <family val="2"/>
      <charset val="204"/>
      <scheme val="minor"/>
    </font>
    <font>
      <sz val="12"/>
      <color rgb="FFFF0000"/>
      <name val="Times New Roman"/>
      <family val="1"/>
      <charset val="204"/>
    </font>
    <font>
      <sz val="16"/>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name val="Times New Roman"/>
      <family val="1"/>
      <charset val="204"/>
    </font>
    <font>
      <i/>
      <sz val="12"/>
      <color theme="1"/>
      <name val="Times New Roman"/>
      <family val="1"/>
      <charset val="204"/>
    </font>
    <font>
      <b/>
      <i/>
      <sz val="12"/>
      <name val="Times New Roman"/>
      <family val="1"/>
      <charset val="204"/>
    </font>
    <font>
      <sz val="16"/>
      <color rgb="FFFF0000"/>
      <name val="Calibri"/>
      <family val="2"/>
      <charset val="204"/>
      <scheme val="minor"/>
    </font>
    <font>
      <sz val="14"/>
      <name val="Calibri"/>
      <family val="2"/>
      <charset val="204"/>
      <scheme val="minor"/>
    </font>
    <font>
      <b/>
      <sz val="14"/>
      <name val="Calibri"/>
      <family val="2"/>
      <charset val="204"/>
      <scheme val="minor"/>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1">
    <xf numFmtId="0" fontId="0" fillId="0" borderId="0" xfId="0"/>
    <xf numFmtId="0" fontId="4" fillId="0" borderId="0" xfId="1" applyFont="1" applyProtection="1"/>
    <xf numFmtId="0" fontId="5" fillId="0" borderId="0" xfId="1" applyFont="1" applyAlignment="1" applyProtection="1">
      <alignment horizontal="left" vertical="top" wrapText="1"/>
    </xf>
    <xf numFmtId="0" fontId="6" fillId="0" borderId="0" xfId="1" applyFont="1" applyFill="1" applyAlignment="1" applyProtection="1">
      <alignment horizontal="justify" vertical="center" wrapText="1"/>
    </xf>
    <xf numFmtId="0" fontId="6" fillId="0" borderId="0" xfId="1" applyFont="1" applyAlignment="1" applyProtection="1">
      <alignment horizontal="justify" vertical="center" wrapText="1"/>
    </xf>
    <xf numFmtId="0" fontId="6" fillId="0" borderId="0" xfId="1" applyFont="1" applyAlignment="1" applyProtection="1">
      <alignment vertical="center" wrapText="1"/>
    </xf>
    <xf numFmtId="164" fontId="6" fillId="0" borderId="0" xfId="1" applyNumberFormat="1" applyFont="1" applyAlignment="1" applyProtection="1">
      <alignment vertical="center" wrapText="1"/>
    </xf>
    <xf numFmtId="164" fontId="7" fillId="0" borderId="0" xfId="1" applyNumberFormat="1" applyFont="1" applyAlignment="1" applyProtection="1">
      <alignment horizontal="left" vertical="center" wrapText="1"/>
    </xf>
    <xf numFmtId="0" fontId="8" fillId="0" borderId="0" xfId="1" applyFont="1" applyAlignment="1" applyProtection="1">
      <alignment vertical="center" wrapText="1"/>
    </xf>
    <xf numFmtId="0" fontId="9" fillId="0" borderId="0" xfId="1" applyFont="1" applyProtection="1"/>
    <xf numFmtId="164" fontId="10" fillId="0" borderId="0" xfId="1" applyNumberFormat="1" applyFont="1" applyAlignment="1" applyProtection="1">
      <alignment horizontal="center" vertical="center" wrapText="1"/>
    </xf>
    <xf numFmtId="164" fontId="10" fillId="0" borderId="0" xfId="1" applyNumberFormat="1" applyFont="1" applyAlignment="1" applyProtection="1">
      <alignment vertical="center" wrapText="1"/>
    </xf>
    <xf numFmtId="164" fontId="10" fillId="0" borderId="1" xfId="1" applyNumberFormat="1" applyFont="1" applyBorder="1" applyAlignment="1" applyProtection="1">
      <alignment horizontal="center" vertical="center" wrapText="1"/>
    </xf>
    <xf numFmtId="164" fontId="10" fillId="0" borderId="1" xfId="1" applyNumberFormat="1" applyFont="1" applyBorder="1" applyAlignment="1" applyProtection="1">
      <alignment vertical="center" wrapText="1"/>
    </xf>
    <xf numFmtId="164" fontId="6" fillId="0" borderId="1" xfId="1" applyNumberFormat="1" applyFont="1" applyBorder="1" applyAlignment="1" applyProtection="1">
      <alignment horizontal="right" vertical="center" wrapText="1"/>
    </xf>
    <xf numFmtId="0" fontId="10" fillId="0" borderId="2" xfId="1" applyFont="1" applyBorder="1" applyAlignment="1" applyProtection="1">
      <alignment horizontal="left" vertical="top" wrapText="1"/>
    </xf>
    <xf numFmtId="0" fontId="10" fillId="0" borderId="2" xfId="1" applyFont="1" applyBorder="1" applyAlignment="1" applyProtection="1">
      <alignment horizontal="center" vertical="top" wrapText="1"/>
    </xf>
    <xf numFmtId="0" fontId="11" fillId="0" borderId="2" xfId="1" applyFont="1" applyBorder="1" applyAlignment="1" applyProtection="1">
      <alignment horizontal="center" vertical="top" wrapText="1"/>
    </xf>
    <xf numFmtId="164" fontId="10" fillId="0" borderId="2" xfId="1" applyNumberFormat="1" applyFont="1" applyFill="1" applyBorder="1" applyAlignment="1" applyProtection="1">
      <alignment horizontal="center" vertical="center" wrapText="1"/>
    </xf>
    <xf numFmtId="164" fontId="10" fillId="0" borderId="2" xfId="1" applyNumberFormat="1" applyFont="1" applyBorder="1" applyAlignment="1" applyProtection="1">
      <alignment horizontal="center" vertical="center" wrapText="1"/>
    </xf>
    <xf numFmtId="164" fontId="10" fillId="0" borderId="3" xfId="1" applyNumberFormat="1" applyFont="1" applyBorder="1" applyAlignment="1" applyProtection="1">
      <alignment horizontal="center" vertical="center" wrapText="1"/>
    </xf>
    <xf numFmtId="164" fontId="10" fillId="0" borderId="4" xfId="1" applyNumberFormat="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5" xfId="1" applyFont="1" applyBorder="1" applyAlignment="1" applyProtection="1">
      <alignment horizontal="left" vertical="top" wrapText="1"/>
    </xf>
    <xf numFmtId="0" fontId="10" fillId="0" borderId="5" xfId="1" applyFont="1" applyBorder="1" applyAlignment="1" applyProtection="1">
      <alignment horizontal="center" vertical="top" wrapText="1"/>
    </xf>
    <xf numFmtId="0" fontId="11" fillId="0" borderId="5" xfId="1" applyFont="1" applyBorder="1" applyAlignment="1" applyProtection="1">
      <alignment horizontal="center" vertical="top" wrapText="1"/>
    </xf>
    <xf numFmtId="164" fontId="10" fillId="0" borderId="5" xfId="1" applyNumberFormat="1" applyFont="1" applyFill="1" applyBorder="1" applyAlignment="1" applyProtection="1">
      <alignment horizontal="center" vertical="center" wrapText="1"/>
    </xf>
    <xf numFmtId="164" fontId="10" fillId="0" borderId="5" xfId="1" applyNumberFormat="1" applyFont="1" applyBorder="1" applyAlignment="1" applyProtection="1">
      <alignment horizontal="center" vertical="center" wrapText="1"/>
    </xf>
    <xf numFmtId="164" fontId="10" fillId="0" borderId="6" xfId="1" applyNumberFormat="1" applyFont="1" applyBorder="1" applyAlignment="1" applyProtection="1">
      <alignment horizontal="center" vertical="center" wrapText="1"/>
    </xf>
    <xf numFmtId="164" fontId="10" fillId="0" borderId="7" xfId="1" applyNumberFormat="1" applyFont="1" applyBorder="1" applyAlignment="1" applyProtection="1">
      <alignment horizontal="center" vertical="center" wrapText="1"/>
    </xf>
    <xf numFmtId="0" fontId="10" fillId="0" borderId="5" xfId="1" applyFont="1" applyBorder="1" applyAlignment="1" applyProtection="1">
      <alignment horizontal="center" vertical="center" wrapText="1"/>
    </xf>
    <xf numFmtId="0" fontId="10" fillId="0" borderId="8" xfId="1" applyFont="1" applyBorder="1" applyAlignment="1" applyProtection="1">
      <alignment horizontal="left" vertical="top" wrapText="1"/>
    </xf>
    <xf numFmtId="0" fontId="10" fillId="0" borderId="8"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0" fillId="0" borderId="9" xfId="1" applyFont="1" applyFill="1" applyBorder="1" applyAlignment="1" applyProtection="1">
      <alignment horizontal="center" vertical="center" wrapText="1"/>
    </xf>
    <xf numFmtId="14" fontId="10" fillId="0" borderId="9" xfId="1" applyNumberFormat="1" applyFont="1" applyBorder="1" applyAlignment="1" applyProtection="1">
      <alignment horizontal="center" vertical="center" wrapText="1"/>
    </xf>
    <xf numFmtId="49" fontId="10" fillId="0" borderId="9" xfId="1" applyNumberFormat="1" applyFont="1" applyBorder="1" applyAlignment="1" applyProtection="1">
      <alignment horizontal="center" vertical="center" wrapText="1"/>
    </xf>
    <xf numFmtId="0" fontId="10" fillId="0" borderId="8" xfId="1" applyFont="1" applyBorder="1" applyAlignment="1" applyProtection="1">
      <alignment horizontal="center" vertical="center" wrapText="1"/>
    </xf>
    <xf numFmtId="165" fontId="6" fillId="0" borderId="9" xfId="1" applyNumberFormat="1" applyFont="1" applyFill="1" applyBorder="1" applyAlignment="1" applyProtection="1">
      <alignment horizontal="center" vertical="center" wrapText="1"/>
    </xf>
    <xf numFmtId="165" fontId="5" fillId="0" borderId="9" xfId="1" applyNumberFormat="1" applyFont="1" applyFill="1" applyBorder="1" applyAlignment="1" applyProtection="1">
      <alignment horizontal="center" vertical="center" wrapText="1"/>
    </xf>
    <xf numFmtId="0" fontId="4" fillId="0" borderId="0" xfId="1" applyFont="1" applyFill="1" applyProtection="1"/>
    <xf numFmtId="0" fontId="12" fillId="0" borderId="2" xfId="1" applyFont="1" applyFill="1" applyBorder="1" applyAlignment="1" applyProtection="1">
      <alignment horizontal="center" vertical="center"/>
    </xf>
    <xf numFmtId="0" fontId="10" fillId="2" borderId="2" xfId="1" applyFont="1" applyFill="1" applyBorder="1" applyAlignment="1" applyProtection="1">
      <alignment horizontal="center" vertical="center" wrapText="1"/>
    </xf>
    <xf numFmtId="0" fontId="11" fillId="2" borderId="9" xfId="1" applyFont="1" applyFill="1" applyBorder="1" applyAlignment="1" applyProtection="1">
      <alignment horizontal="left" vertical="center" wrapText="1"/>
    </xf>
    <xf numFmtId="166" fontId="10" fillId="2" borderId="9" xfId="1" applyNumberFormat="1" applyFont="1" applyFill="1" applyBorder="1" applyAlignment="1" applyProtection="1">
      <alignment horizontal="center" vertical="center"/>
    </xf>
    <xf numFmtId="166" fontId="10" fillId="2" borderId="9" xfId="1" applyNumberFormat="1" applyFont="1" applyFill="1" applyBorder="1" applyAlignment="1" applyProtection="1">
      <alignment horizontal="center" vertical="center"/>
      <protection locked="0"/>
    </xf>
    <xf numFmtId="0" fontId="10" fillId="0" borderId="9" xfId="1" applyFont="1" applyFill="1" applyBorder="1" applyAlignment="1" applyProtection="1">
      <alignment vertical="center" wrapText="1"/>
    </xf>
    <xf numFmtId="0" fontId="13" fillId="0" borderId="0" xfId="1" applyFont="1" applyFill="1" applyAlignment="1" applyProtection="1">
      <alignment vertical="center"/>
    </xf>
    <xf numFmtId="0" fontId="12" fillId="0" borderId="5" xfId="1" applyFont="1" applyFill="1" applyBorder="1" applyAlignment="1" applyProtection="1">
      <alignment horizontal="center" vertical="center"/>
    </xf>
    <xf numFmtId="0" fontId="10" fillId="2" borderId="5" xfId="1" applyFont="1" applyFill="1" applyBorder="1" applyAlignment="1" applyProtection="1">
      <alignment horizontal="center" vertical="center" wrapText="1"/>
    </xf>
    <xf numFmtId="166" fontId="5" fillId="2" borderId="9" xfId="1" applyNumberFormat="1" applyFont="1" applyFill="1" applyBorder="1" applyAlignment="1" applyProtection="1">
      <alignment horizontal="left" vertical="center" wrapText="1"/>
    </xf>
    <xf numFmtId="166" fontId="6" fillId="2" borderId="9" xfId="1" applyNumberFormat="1" applyFont="1" applyFill="1" applyBorder="1" applyAlignment="1" applyProtection="1">
      <alignment horizontal="center" vertical="center"/>
    </xf>
    <xf numFmtId="0" fontId="6" fillId="0" borderId="9" xfId="1" applyFont="1" applyFill="1" applyBorder="1" applyAlignment="1" applyProtection="1">
      <alignment vertical="center" wrapText="1"/>
    </xf>
    <xf numFmtId="0" fontId="4" fillId="0" borderId="0" xfId="1" applyFont="1" applyFill="1" applyAlignment="1" applyProtection="1">
      <alignment vertical="center"/>
    </xf>
    <xf numFmtId="0" fontId="12" fillId="0" borderId="8" xfId="1" applyFont="1" applyFill="1" applyBorder="1" applyAlignment="1" applyProtection="1">
      <alignment horizontal="center" vertical="center"/>
    </xf>
    <xf numFmtId="0" fontId="10" fillId="2" borderId="8" xfId="1" applyFont="1" applyFill="1" applyBorder="1" applyAlignment="1" applyProtection="1">
      <alignment horizontal="center" vertical="center" wrapText="1"/>
    </xf>
    <xf numFmtId="0" fontId="5" fillId="2" borderId="9" xfId="1" applyFont="1" applyFill="1" applyBorder="1" applyAlignment="1" applyProtection="1">
      <alignment horizontal="left" vertical="center" wrapText="1"/>
    </xf>
    <xf numFmtId="0" fontId="14" fillId="0" borderId="9" xfId="1" applyFont="1" applyBorder="1" applyAlignment="1" applyProtection="1">
      <alignment vertical="center"/>
    </xf>
    <xf numFmtId="0" fontId="6" fillId="0" borderId="10" xfId="1" applyFont="1" applyBorder="1" applyAlignment="1" applyProtection="1">
      <alignment horizontal="left" vertical="center" wrapText="1"/>
    </xf>
    <xf numFmtId="0" fontId="6" fillId="0" borderId="11" xfId="1" applyFont="1" applyBorder="1" applyAlignment="1" applyProtection="1">
      <alignment horizontal="left" vertical="center" wrapText="1"/>
    </xf>
    <xf numFmtId="0" fontId="6" fillId="0" borderId="12" xfId="1" applyFont="1" applyBorder="1" applyAlignment="1" applyProtection="1">
      <alignment horizontal="left" vertical="center" wrapText="1"/>
    </xf>
    <xf numFmtId="0" fontId="15" fillId="0" borderId="9" xfId="1" applyFont="1" applyBorder="1" applyAlignment="1" applyProtection="1">
      <alignment vertical="center" wrapText="1"/>
    </xf>
    <xf numFmtId="0" fontId="4" fillId="0" borderId="0" xfId="1" applyFont="1" applyAlignment="1" applyProtection="1">
      <alignment vertical="center"/>
    </xf>
    <xf numFmtId="0" fontId="10" fillId="3" borderId="2" xfId="1" applyFont="1" applyFill="1" applyBorder="1" applyAlignment="1" applyProtection="1">
      <alignment horizontal="center" vertical="center"/>
    </xf>
    <xf numFmtId="0" fontId="10" fillId="3" borderId="2" xfId="1" applyFont="1" applyFill="1" applyBorder="1" applyAlignment="1" applyProtection="1">
      <alignment horizontal="left" vertical="center" wrapText="1"/>
    </xf>
    <xf numFmtId="0" fontId="11" fillId="3" borderId="9" xfId="1" applyFont="1" applyFill="1" applyBorder="1" applyAlignment="1" applyProtection="1">
      <alignment horizontal="left" vertical="center" wrapText="1"/>
    </xf>
    <xf numFmtId="166" fontId="10" fillId="3" borderId="9" xfId="1" applyNumberFormat="1" applyFont="1" applyFill="1" applyBorder="1" applyAlignment="1" applyProtection="1">
      <alignment horizontal="center" vertical="center"/>
    </xf>
    <xf numFmtId="0" fontId="10" fillId="0" borderId="9" xfId="1" applyFont="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10" fillId="3" borderId="8" xfId="1" applyFont="1" applyFill="1" applyBorder="1" applyAlignment="1" applyProtection="1">
      <alignment horizontal="center" vertical="center"/>
    </xf>
    <xf numFmtId="0" fontId="10" fillId="3" borderId="8" xfId="1" applyFont="1" applyFill="1" applyBorder="1" applyAlignment="1" applyProtection="1">
      <alignment horizontal="left" vertical="center" wrapText="1"/>
    </xf>
    <xf numFmtId="0" fontId="5" fillId="3" borderId="9" xfId="1" applyFont="1" applyFill="1" applyBorder="1" applyAlignment="1" applyProtection="1">
      <alignment horizontal="left" vertical="center" wrapText="1"/>
    </xf>
    <xf numFmtId="166" fontId="6" fillId="3" borderId="9" xfId="1" applyNumberFormat="1" applyFont="1" applyFill="1" applyBorder="1" applyAlignment="1" applyProtection="1">
      <alignment horizontal="center" vertical="center"/>
    </xf>
    <xf numFmtId="166" fontId="6" fillId="3" borderId="9" xfId="1" applyNumberFormat="1" applyFont="1" applyFill="1" applyBorder="1" applyAlignment="1" applyProtection="1">
      <alignment horizontal="center" vertical="center"/>
      <protection locked="0"/>
    </xf>
    <xf numFmtId="0" fontId="6" fillId="0" borderId="9" xfId="1" applyFont="1" applyBorder="1" applyAlignment="1" applyProtection="1">
      <alignment vertical="center" wrapText="1"/>
    </xf>
    <xf numFmtId="166" fontId="16" fillId="0" borderId="0" xfId="1" applyNumberFormat="1" applyFont="1" applyAlignment="1" applyProtection="1">
      <alignment vertical="center"/>
    </xf>
    <xf numFmtId="0" fontId="10" fillId="0" borderId="2" xfId="1" applyFont="1" applyBorder="1" applyAlignment="1" applyProtection="1">
      <alignment horizontal="center" vertical="center"/>
    </xf>
    <xf numFmtId="0" fontId="6" fillId="0" borderId="2" xfId="1" applyFont="1" applyBorder="1" applyAlignment="1" applyProtection="1">
      <alignment horizontal="left" vertical="center" wrapText="1"/>
    </xf>
    <xf numFmtId="0" fontId="11" fillId="0" borderId="9" xfId="1" applyFont="1" applyBorder="1" applyAlignment="1" applyProtection="1">
      <alignment horizontal="left" vertical="center" wrapText="1"/>
    </xf>
    <xf numFmtId="166" fontId="10" fillId="0" borderId="9" xfId="1" applyNumberFormat="1" applyFont="1" applyFill="1" applyBorder="1" applyAlignment="1" applyProtection="1">
      <alignment horizontal="center" vertical="center"/>
    </xf>
    <xf numFmtId="166" fontId="10" fillId="0" borderId="9" xfId="1" applyNumberFormat="1" applyFont="1" applyBorder="1" applyAlignment="1" applyProtection="1">
      <alignment horizontal="center" vertical="center"/>
    </xf>
    <xf numFmtId="0" fontId="6" fillId="0" borderId="2" xfId="1" applyFont="1" applyBorder="1" applyAlignment="1" applyProtection="1">
      <alignment horizontal="left" vertical="center" wrapText="1"/>
    </xf>
    <xf numFmtId="0" fontId="10" fillId="0" borderId="8" xfId="1" applyFont="1" applyBorder="1" applyAlignment="1" applyProtection="1">
      <alignment horizontal="center" vertical="center"/>
    </xf>
    <xf numFmtId="0" fontId="6" fillId="0" borderId="8" xfId="1" applyFont="1" applyBorder="1" applyAlignment="1" applyProtection="1">
      <alignment horizontal="left" vertical="center" wrapText="1"/>
    </xf>
    <xf numFmtId="0" fontId="5" fillId="0" borderId="9" xfId="1" applyFont="1" applyBorder="1" applyAlignment="1" applyProtection="1">
      <alignment horizontal="left" vertical="center" wrapText="1"/>
    </xf>
    <xf numFmtId="166" fontId="6" fillId="0" borderId="9" xfId="1" applyNumberFormat="1" applyFont="1" applyFill="1" applyBorder="1" applyAlignment="1" applyProtection="1">
      <alignment horizontal="center" vertical="center"/>
    </xf>
    <xf numFmtId="166" fontId="6" fillId="0" borderId="9" xfId="1" applyNumberFormat="1" applyFont="1" applyBorder="1" applyAlignment="1" applyProtection="1">
      <alignment horizontal="center" vertical="center"/>
    </xf>
    <xf numFmtId="166" fontId="6" fillId="0" borderId="9" xfId="1" applyNumberFormat="1" applyFont="1" applyFill="1" applyBorder="1" applyAlignment="1" applyProtection="1">
      <alignment horizontal="center" vertical="center"/>
      <protection locked="0"/>
    </xf>
    <xf numFmtId="0" fontId="6" fillId="0" borderId="8" xfId="1" applyFont="1" applyBorder="1" applyAlignment="1" applyProtection="1">
      <alignment horizontal="left" vertical="center" wrapText="1"/>
    </xf>
    <xf numFmtId="0" fontId="10" fillId="0" borderId="5" xfId="1" applyFont="1" applyBorder="1" applyAlignment="1" applyProtection="1">
      <alignment horizontal="center" vertical="center"/>
    </xf>
    <xf numFmtId="0" fontId="10" fillId="0" borderId="2" xfId="1" applyFont="1" applyBorder="1" applyAlignment="1" applyProtection="1">
      <alignment horizontal="left" vertical="center" wrapText="1"/>
    </xf>
    <xf numFmtId="0" fontId="10" fillId="0" borderId="8" xfId="1" applyFont="1" applyBorder="1" applyAlignment="1" applyProtection="1">
      <alignment horizontal="left" vertical="center" wrapText="1"/>
    </xf>
    <xf numFmtId="0" fontId="17" fillId="3" borderId="2" xfId="1" applyFont="1" applyFill="1" applyBorder="1" applyAlignment="1" applyProtection="1">
      <alignment horizontal="center" vertical="center"/>
    </xf>
    <xf numFmtId="0" fontId="17" fillId="3" borderId="2" xfId="1" applyFont="1" applyFill="1" applyBorder="1" applyAlignment="1" applyProtection="1">
      <alignment horizontal="left" vertical="center" wrapText="1"/>
    </xf>
    <xf numFmtId="0" fontId="18" fillId="3" borderId="9" xfId="1" applyFont="1" applyFill="1" applyBorder="1" applyAlignment="1" applyProtection="1">
      <alignment horizontal="left" vertical="center" wrapText="1"/>
    </xf>
    <xf numFmtId="166" fontId="17" fillId="3" borderId="9" xfId="1" applyNumberFormat="1" applyFont="1" applyFill="1" applyBorder="1" applyAlignment="1" applyProtection="1">
      <alignment horizontal="center" vertical="center"/>
    </xf>
    <xf numFmtId="166" fontId="17" fillId="3" borderId="9" xfId="1" applyNumberFormat="1" applyFont="1" applyFill="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0" fontId="17" fillId="3" borderId="5" xfId="1" applyFont="1" applyFill="1" applyBorder="1" applyAlignment="1" applyProtection="1">
      <alignment horizontal="center" vertical="center"/>
    </xf>
    <xf numFmtId="0" fontId="17" fillId="3" borderId="5" xfId="1" applyFont="1" applyFill="1" applyBorder="1" applyAlignment="1" applyProtection="1">
      <alignment horizontal="left" vertical="center" wrapText="1"/>
    </xf>
    <xf numFmtId="0" fontId="19" fillId="3" borderId="2" xfId="1" applyFont="1" applyFill="1" applyBorder="1" applyAlignment="1" applyProtection="1">
      <alignment horizontal="left" vertical="center" wrapText="1"/>
    </xf>
    <xf numFmtId="166" fontId="20" fillId="3" borderId="2" xfId="1" applyNumberFormat="1" applyFont="1" applyFill="1" applyBorder="1" applyAlignment="1" applyProtection="1">
      <alignment horizontal="center" vertical="center"/>
    </xf>
    <xf numFmtId="166" fontId="20" fillId="3" borderId="2" xfId="1" applyNumberFormat="1" applyFont="1" applyFill="1" applyBorder="1" applyAlignment="1" applyProtection="1">
      <alignment horizontal="center" vertical="center"/>
      <protection locked="0"/>
    </xf>
    <xf numFmtId="0" fontId="20" fillId="3" borderId="9" xfId="1" applyFont="1" applyFill="1" applyBorder="1" applyAlignment="1" applyProtection="1">
      <alignment vertical="center" wrapText="1"/>
    </xf>
    <xf numFmtId="166" fontId="21" fillId="0" borderId="0" xfId="1" applyNumberFormat="1" applyFont="1" applyAlignment="1" applyProtection="1">
      <alignment vertical="center"/>
    </xf>
    <xf numFmtId="0" fontId="1" fillId="0" borderId="0" xfId="1" applyFont="1" applyAlignment="1" applyProtection="1">
      <alignment vertical="center"/>
    </xf>
    <xf numFmtId="0" fontId="17" fillId="3" borderId="9" xfId="1" applyFont="1" applyFill="1" applyBorder="1" applyAlignment="1" applyProtection="1">
      <alignment horizontal="center" vertical="center"/>
    </xf>
    <xf numFmtId="0" fontId="17" fillId="3" borderId="9" xfId="1" applyFont="1" applyFill="1" applyBorder="1" applyAlignment="1" applyProtection="1">
      <alignment horizontal="left" vertical="center" wrapText="1"/>
    </xf>
    <xf numFmtId="0" fontId="20" fillId="3" borderId="2" xfId="1" applyFont="1" applyFill="1" applyBorder="1" applyAlignment="1" applyProtection="1">
      <alignment vertical="center" wrapText="1"/>
    </xf>
    <xf numFmtId="0" fontId="17" fillId="3" borderId="5" xfId="1" applyFont="1" applyFill="1" applyBorder="1" applyAlignment="1" applyProtection="1">
      <alignment horizontal="center" vertical="center"/>
    </xf>
    <xf numFmtId="0" fontId="17" fillId="3" borderId="8" xfId="1" applyFont="1" applyFill="1" applyBorder="1" applyAlignment="1" applyProtection="1">
      <alignment horizontal="left" vertical="center" wrapText="1"/>
    </xf>
    <xf numFmtId="0" fontId="19" fillId="3" borderId="9" xfId="1" applyFont="1" applyFill="1" applyBorder="1" applyAlignment="1" applyProtection="1">
      <alignment horizontal="left" vertical="center" wrapText="1"/>
    </xf>
    <xf numFmtId="166" fontId="20" fillId="3" borderId="9" xfId="1" applyNumberFormat="1" applyFont="1" applyFill="1" applyBorder="1" applyAlignment="1" applyProtection="1">
      <alignment horizontal="center" vertical="center"/>
      <protection locked="0"/>
    </xf>
    <xf numFmtId="166" fontId="20" fillId="3" borderId="9" xfId="1" applyNumberFormat="1" applyFont="1" applyFill="1" applyBorder="1" applyAlignment="1" applyProtection="1">
      <alignment horizontal="center" vertical="center"/>
    </xf>
    <xf numFmtId="0" fontId="6" fillId="0" borderId="6" xfId="1" applyFont="1" applyBorder="1" applyAlignment="1" applyProtection="1">
      <alignment horizontal="left" vertical="center" wrapText="1"/>
    </xf>
    <xf numFmtId="0" fontId="6" fillId="0" borderId="1" xfId="1" applyFont="1" applyBorder="1" applyAlignment="1" applyProtection="1">
      <alignment horizontal="left" vertical="center" wrapText="1"/>
    </xf>
    <xf numFmtId="0" fontId="6" fillId="0" borderId="7" xfId="1" applyFont="1" applyBorder="1" applyAlignment="1" applyProtection="1">
      <alignment horizontal="left" vertical="center" wrapText="1"/>
    </xf>
    <xf numFmtId="0" fontId="6" fillId="0" borderId="8" xfId="1" applyFont="1" applyBorder="1" applyAlignment="1" applyProtection="1">
      <alignment vertical="center" wrapText="1"/>
    </xf>
    <xf numFmtId="16" fontId="17" fillId="3" borderId="2" xfId="1" applyNumberFormat="1" applyFont="1" applyFill="1" applyBorder="1" applyAlignment="1" applyProtection="1">
      <alignment horizontal="left" vertical="center"/>
    </xf>
    <xf numFmtId="0" fontId="17" fillId="3" borderId="2" xfId="1" applyFont="1" applyFill="1" applyBorder="1" applyAlignment="1" applyProtection="1">
      <alignment horizontal="left" vertical="center" wrapText="1"/>
    </xf>
    <xf numFmtId="166" fontId="10" fillId="3" borderId="9" xfId="1" applyNumberFormat="1" applyFont="1" applyFill="1" applyBorder="1" applyAlignment="1" applyProtection="1">
      <alignment horizontal="center" vertical="center"/>
      <protection locked="0"/>
    </xf>
    <xf numFmtId="0" fontId="10" fillId="3" borderId="9" xfId="1" applyFont="1" applyFill="1" applyBorder="1" applyAlignment="1" applyProtection="1">
      <alignment vertical="center" wrapText="1"/>
    </xf>
    <xf numFmtId="16" fontId="17" fillId="3" borderId="5" xfId="1" applyNumberFormat="1" applyFont="1" applyFill="1" applyBorder="1" applyAlignment="1" applyProtection="1">
      <alignment horizontal="left" vertical="center"/>
    </xf>
    <xf numFmtId="0" fontId="17" fillId="3" borderId="5" xfId="1" applyFont="1" applyFill="1" applyBorder="1" applyAlignment="1" applyProtection="1">
      <alignment horizontal="left" vertical="center" wrapText="1"/>
    </xf>
    <xf numFmtId="166" fontId="16" fillId="0" borderId="0" xfId="1" applyNumberFormat="1" applyFont="1" applyFill="1" applyAlignment="1" applyProtection="1">
      <alignment vertical="center"/>
    </xf>
    <xf numFmtId="0" fontId="17" fillId="3" borderId="5" xfId="1" applyFont="1" applyFill="1" applyBorder="1" applyAlignment="1" applyProtection="1">
      <alignment horizontal="left" vertical="center"/>
    </xf>
    <xf numFmtId="0" fontId="17" fillId="0" borderId="2" xfId="1" applyFont="1" applyFill="1" applyBorder="1" applyAlignment="1" applyProtection="1">
      <alignment horizontal="center" vertical="center"/>
    </xf>
    <xf numFmtId="0" fontId="22" fillId="0" borderId="2" xfId="1" applyFont="1" applyFill="1" applyBorder="1" applyAlignment="1" applyProtection="1">
      <alignment horizontal="left" vertical="center" wrapText="1"/>
    </xf>
    <xf numFmtId="0" fontId="18" fillId="0" borderId="9" xfId="1" applyFont="1" applyFill="1" applyBorder="1" applyAlignment="1" applyProtection="1">
      <alignment horizontal="left" vertical="center" wrapText="1"/>
    </xf>
    <xf numFmtId="166" fontId="17" fillId="0" borderId="9" xfId="1" applyNumberFormat="1" applyFont="1" applyFill="1" applyBorder="1" applyAlignment="1" applyProtection="1">
      <alignment horizontal="center" vertical="center"/>
    </xf>
    <xf numFmtId="166" fontId="17" fillId="0" borderId="9" xfId="1" applyNumberFormat="1" applyFont="1" applyBorder="1" applyAlignment="1" applyProtection="1">
      <alignment horizontal="center" vertical="center"/>
    </xf>
    <xf numFmtId="166" fontId="17" fillId="0" borderId="9" xfId="1" applyNumberFormat="1" applyFont="1" applyBorder="1" applyAlignment="1" applyProtection="1">
      <alignment horizontal="center" vertical="center"/>
      <protection locked="0"/>
    </xf>
    <xf numFmtId="166" fontId="17" fillId="0" borderId="9" xfId="1" applyNumberFormat="1" applyFont="1" applyFill="1" applyBorder="1" applyAlignment="1" applyProtection="1">
      <alignment horizontal="center" vertical="center"/>
      <protection locked="0"/>
    </xf>
    <xf numFmtId="166" fontId="6" fillId="0" borderId="9" xfId="1" applyNumberFormat="1" applyFont="1" applyBorder="1" applyAlignment="1" applyProtection="1">
      <alignment horizontal="center" vertical="center"/>
      <protection locked="0"/>
    </xf>
    <xf numFmtId="0" fontId="20" fillId="0" borderId="9" xfId="1" applyFont="1" applyBorder="1" applyAlignment="1" applyProtection="1">
      <alignment vertical="center" wrapText="1"/>
    </xf>
    <xf numFmtId="0" fontId="17" fillId="0" borderId="8" xfId="1" applyFont="1" applyFill="1" applyBorder="1" applyAlignment="1" applyProtection="1">
      <alignment horizontal="center" vertical="center"/>
    </xf>
    <xf numFmtId="0" fontId="22" fillId="0" borderId="5" xfId="1" applyFont="1" applyFill="1" applyBorder="1" applyAlignment="1" applyProtection="1">
      <alignment horizontal="left" vertical="center" wrapText="1"/>
    </xf>
    <xf numFmtId="0" fontId="19" fillId="0" borderId="9" xfId="1" applyFont="1" applyFill="1" applyBorder="1" applyAlignment="1" applyProtection="1">
      <alignment horizontal="left" vertical="center" wrapText="1"/>
    </xf>
    <xf numFmtId="166" fontId="20" fillId="0" borderId="9" xfId="1" applyNumberFormat="1" applyFont="1" applyFill="1" applyBorder="1" applyAlignment="1" applyProtection="1">
      <alignment horizontal="center" vertical="center"/>
    </xf>
    <xf numFmtId="166" fontId="20" fillId="0" borderId="9" xfId="1" applyNumberFormat="1" applyFont="1" applyBorder="1" applyAlignment="1" applyProtection="1">
      <alignment horizontal="center" vertical="center"/>
    </xf>
    <xf numFmtId="166" fontId="20" fillId="0" borderId="9" xfId="1" applyNumberFormat="1" applyFont="1" applyBorder="1" applyAlignment="1" applyProtection="1">
      <alignment horizontal="center" vertical="center"/>
      <protection locked="0"/>
    </xf>
    <xf numFmtId="166" fontId="20" fillId="0" borderId="9" xfId="1" applyNumberFormat="1" applyFont="1" applyFill="1" applyBorder="1" applyAlignment="1" applyProtection="1">
      <alignment horizontal="center" vertical="center"/>
      <protection locked="0"/>
    </xf>
    <xf numFmtId="16" fontId="17" fillId="0" borderId="2" xfId="1" applyNumberFormat="1" applyFont="1" applyBorder="1" applyAlignment="1" applyProtection="1">
      <alignment horizontal="center" vertical="center"/>
    </xf>
    <xf numFmtId="0" fontId="22" fillId="0" borderId="2" xfId="1" applyFont="1" applyBorder="1" applyAlignment="1" applyProtection="1">
      <alignment horizontal="left" vertical="center" wrapText="1"/>
    </xf>
    <xf numFmtId="0" fontId="18" fillId="0" borderId="9" xfId="1" applyFont="1" applyBorder="1" applyAlignment="1" applyProtection="1">
      <alignment horizontal="left" vertical="center" wrapText="1"/>
    </xf>
    <xf numFmtId="16" fontId="17" fillId="0" borderId="5" xfId="1" applyNumberFormat="1" applyFont="1" applyBorder="1" applyAlignment="1" applyProtection="1">
      <alignment horizontal="center" vertical="center"/>
    </xf>
    <xf numFmtId="0" fontId="22" fillId="0" borderId="5" xfId="1" applyFont="1" applyBorder="1" applyAlignment="1" applyProtection="1">
      <alignment horizontal="left" vertical="center" wrapText="1"/>
    </xf>
    <xf numFmtId="0" fontId="19" fillId="0" borderId="9" xfId="1" applyFont="1" applyBorder="1" applyAlignment="1" applyProtection="1">
      <alignment horizontal="left" vertical="center" wrapText="1"/>
    </xf>
    <xf numFmtId="16" fontId="6" fillId="0" borderId="2" xfId="1" applyNumberFormat="1" applyFont="1" applyBorder="1" applyAlignment="1" applyProtection="1">
      <alignment horizontal="center" vertical="center"/>
    </xf>
    <xf numFmtId="0" fontId="23" fillId="0" borderId="2" xfId="1" applyFont="1" applyBorder="1" applyAlignment="1" applyProtection="1">
      <alignment horizontal="left" vertical="center" wrapText="1"/>
    </xf>
    <xf numFmtId="16" fontId="6" fillId="0" borderId="5" xfId="1" applyNumberFormat="1" applyFont="1" applyBorder="1" applyAlignment="1" applyProtection="1">
      <alignment horizontal="center" vertical="center"/>
    </xf>
    <xf numFmtId="0" fontId="23" fillId="0" borderId="5" xfId="1" applyFont="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15" fillId="0" borderId="9" xfId="1" applyFont="1" applyFill="1" applyBorder="1" applyAlignment="1" applyProtection="1">
      <alignment vertical="center" wrapText="1"/>
    </xf>
    <xf numFmtId="0" fontId="20" fillId="0" borderId="5" xfId="1" applyFont="1" applyBorder="1" applyAlignment="1" applyProtection="1">
      <alignment horizontal="center" vertical="center"/>
    </xf>
    <xf numFmtId="0" fontId="24" fillId="0" borderId="9" xfId="1" applyFont="1" applyBorder="1" applyAlignment="1" applyProtection="1">
      <alignment horizontal="left" vertical="center" wrapText="1"/>
    </xf>
    <xf numFmtId="16" fontId="20" fillId="0" borderId="2" xfId="1" applyNumberFormat="1" applyFont="1" applyBorder="1" applyAlignment="1" applyProtection="1">
      <alignment horizontal="center" vertical="center"/>
    </xf>
    <xf numFmtId="0" fontId="24" fillId="0" borderId="2" xfId="1" applyFont="1" applyBorder="1" applyAlignment="1" applyProtection="1">
      <alignment horizontal="left" vertical="center" wrapText="1"/>
    </xf>
    <xf numFmtId="16" fontId="20" fillId="0" borderId="5" xfId="1" applyNumberFormat="1" applyFont="1" applyBorder="1" applyAlignment="1" applyProtection="1">
      <alignment horizontal="center" vertical="center"/>
    </xf>
    <xf numFmtId="0" fontId="24" fillId="0" borderId="5" xfId="1" applyFont="1" applyBorder="1" applyAlignment="1" applyProtection="1">
      <alignment horizontal="left" vertical="center" wrapText="1"/>
    </xf>
    <xf numFmtId="0" fontId="25" fillId="0" borderId="2"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166" fontId="10" fillId="0" borderId="9" xfId="1" applyNumberFormat="1" applyFont="1" applyBorder="1" applyAlignment="1" applyProtection="1">
      <alignment horizontal="center" vertical="center"/>
      <protection locked="0"/>
    </xf>
    <xf numFmtId="0" fontId="10" fillId="0" borderId="5" xfId="1" applyFont="1" applyBorder="1" applyAlignment="1" applyProtection="1">
      <alignment horizontal="center" vertical="center"/>
    </xf>
    <xf numFmtId="0" fontId="25" fillId="0" borderId="5" xfId="1" applyFont="1" applyFill="1" applyBorder="1" applyAlignment="1" applyProtection="1">
      <alignment horizontal="left" vertical="center" wrapText="1"/>
    </xf>
    <xf numFmtId="16" fontId="10" fillId="0" borderId="2" xfId="1" applyNumberFormat="1" applyFont="1" applyBorder="1" applyAlignment="1" applyProtection="1">
      <alignment horizontal="center" vertical="center"/>
    </xf>
    <xf numFmtId="0" fontId="25" fillId="3" borderId="2" xfId="1" applyFont="1" applyFill="1" applyBorder="1" applyAlignment="1" applyProtection="1">
      <alignment horizontal="left" vertical="center" wrapText="1"/>
    </xf>
    <xf numFmtId="16" fontId="10" fillId="0" borderId="5" xfId="1" applyNumberFormat="1" applyFont="1" applyBorder="1" applyAlignment="1" applyProtection="1">
      <alignment horizontal="center" vertical="center"/>
    </xf>
    <xf numFmtId="0" fontId="25" fillId="3" borderId="5" xfId="1" applyFont="1" applyFill="1" applyBorder="1" applyAlignment="1" applyProtection="1">
      <alignment horizontal="left" vertical="center" wrapText="1"/>
    </xf>
    <xf numFmtId="16" fontId="6" fillId="0" borderId="2" xfId="1" applyNumberFormat="1" applyFont="1" applyBorder="1" applyAlignment="1" applyProtection="1">
      <alignment horizontal="center" vertical="center"/>
    </xf>
    <xf numFmtId="0" fontId="23" fillId="0" borderId="2" xfId="1" applyFont="1" applyBorder="1" applyAlignment="1" applyProtection="1">
      <alignment horizontal="left" vertical="center" wrapText="1"/>
    </xf>
    <xf numFmtId="16" fontId="6" fillId="0" borderId="5" xfId="1" applyNumberFormat="1" applyFont="1" applyBorder="1" applyAlignment="1" applyProtection="1">
      <alignment horizontal="center" vertical="center"/>
    </xf>
    <xf numFmtId="0" fontId="23" fillId="0" borderId="5" xfId="1" applyFont="1" applyBorder="1" applyAlignment="1" applyProtection="1">
      <alignment horizontal="left" vertical="center" wrapText="1"/>
    </xf>
    <xf numFmtId="0" fontId="6" fillId="0" borderId="5" xfId="1" applyFont="1" applyBorder="1" applyAlignment="1" applyProtection="1">
      <alignment horizontal="center" vertical="center"/>
    </xf>
    <xf numFmtId="0" fontId="23" fillId="0" borderId="9" xfId="1" applyFont="1" applyBorder="1" applyAlignment="1" applyProtection="1">
      <alignment horizontal="left" vertical="center" wrapText="1"/>
    </xf>
    <xf numFmtId="0" fontId="15" fillId="0" borderId="5" xfId="1" applyFont="1" applyBorder="1" applyAlignment="1" applyProtection="1">
      <alignment horizontal="center" vertical="center"/>
    </xf>
    <xf numFmtId="166" fontId="26" fillId="0" borderId="0" xfId="1" applyNumberFormat="1" applyFont="1" applyAlignment="1" applyProtection="1">
      <alignment vertical="center"/>
    </xf>
    <xf numFmtId="0" fontId="2" fillId="0" borderId="0" xfId="1" applyFont="1" applyAlignment="1" applyProtection="1">
      <alignment vertical="center"/>
    </xf>
    <xf numFmtId="166" fontId="27" fillId="0" borderId="0" xfId="1" applyNumberFormat="1" applyFont="1" applyFill="1" applyAlignment="1" applyProtection="1">
      <alignment vertical="center"/>
    </xf>
    <xf numFmtId="0" fontId="28" fillId="0" borderId="0" xfId="1" applyFont="1" applyFill="1" applyAlignment="1" applyProtection="1">
      <alignment vertical="center"/>
    </xf>
    <xf numFmtId="0" fontId="27" fillId="0" borderId="0" xfId="1" applyFont="1" applyFill="1" applyAlignment="1" applyProtection="1">
      <alignment vertical="center"/>
    </xf>
    <xf numFmtId="0" fontId="10" fillId="0" borderId="2" xfId="1" applyFont="1" applyFill="1" applyBorder="1" applyAlignment="1" applyProtection="1">
      <alignment horizontal="center" vertical="center"/>
    </xf>
    <xf numFmtId="166" fontId="10" fillId="0" borderId="9" xfId="1" applyNumberFormat="1" applyFont="1" applyFill="1" applyBorder="1" applyAlignment="1" applyProtection="1">
      <alignment horizontal="center" vertical="center"/>
      <protection locked="0"/>
    </xf>
    <xf numFmtId="0" fontId="10" fillId="0" borderId="8" xfId="1" applyFont="1" applyFill="1" applyBorder="1" applyAlignment="1" applyProtection="1">
      <alignment horizontal="center" vertical="center"/>
    </xf>
    <xf numFmtId="0" fontId="6" fillId="0" borderId="5" xfId="1" applyFont="1" applyBorder="1" applyAlignment="1" applyProtection="1">
      <alignment horizontal="left" vertical="center" wrapText="1"/>
    </xf>
    <xf numFmtId="0" fontId="6" fillId="0" borderId="9" xfId="1" applyFont="1" applyBorder="1" applyAlignment="1" applyProtection="1">
      <alignment horizontal="left" vertical="center" wrapText="1"/>
    </xf>
    <xf numFmtId="0" fontId="2" fillId="0" borderId="0" xfId="1" applyFont="1" applyProtection="1"/>
    <xf numFmtId="0" fontId="2" fillId="0" borderId="0" xfId="1" applyFont="1" applyAlignment="1" applyProtection="1">
      <alignment vertical="top"/>
    </xf>
    <xf numFmtId="0" fontId="2" fillId="0" borderId="0" xfId="1" applyFont="1" applyFill="1" applyProtection="1"/>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tabSelected="1" topLeftCell="A10" workbookViewId="0">
      <selection sqref="A1:XFD1048576"/>
    </sheetView>
  </sheetViews>
  <sheetFormatPr defaultColWidth="9.109375" defaultRowHeight="14.4" x14ac:dyDescent="0.3"/>
  <cols>
    <col min="1" max="1" width="6.5546875" style="188" customWidth="1"/>
    <col min="2" max="2" width="34.5546875" style="188" customWidth="1"/>
    <col min="3" max="3" width="20.88671875" style="189" customWidth="1"/>
    <col min="4" max="4" width="18" style="190" customWidth="1"/>
    <col min="5" max="5" width="14.6640625" style="188" customWidth="1"/>
    <col min="6" max="6" width="15" style="188" customWidth="1"/>
    <col min="7" max="7" width="13.88671875" style="188" customWidth="1"/>
    <col min="8" max="8" width="12.109375" style="188" customWidth="1"/>
    <col min="9" max="9" width="10.88671875" style="188" customWidth="1"/>
    <col min="10" max="10" width="14.33203125" style="188" customWidth="1"/>
    <col min="11" max="11" width="13.5546875" style="188" customWidth="1"/>
    <col min="12" max="12" width="15.109375" style="188" customWidth="1"/>
    <col min="13" max="13" width="13" style="188" customWidth="1"/>
    <col min="14" max="14" width="15.33203125" style="188" customWidth="1"/>
    <col min="15" max="15" width="11.5546875" style="188" customWidth="1"/>
    <col min="16" max="16" width="15" style="188" customWidth="1"/>
    <col min="17" max="17" width="11.5546875" style="188" customWidth="1"/>
    <col min="18" max="18" width="14.44140625" style="188" customWidth="1"/>
    <col min="19" max="19" width="11.5546875" style="188" customWidth="1"/>
    <col min="20" max="20" width="13" style="188" customWidth="1"/>
    <col min="21" max="21" width="11.5546875" style="188" customWidth="1"/>
    <col min="22" max="22" width="14.33203125" style="188" customWidth="1"/>
    <col min="23" max="23" width="11.5546875" style="188" customWidth="1"/>
    <col min="24" max="24" width="15" style="188" customWidth="1"/>
    <col min="25" max="25" width="11.5546875" style="188" customWidth="1"/>
    <col min="26" max="26" width="16.109375" style="188" customWidth="1"/>
    <col min="27" max="27" width="11.5546875" style="188" customWidth="1"/>
    <col min="28" max="28" width="14.88671875" style="188" customWidth="1"/>
    <col min="29" max="29" width="11.5546875" style="188" customWidth="1"/>
    <col min="30" max="30" width="13.44140625" style="188" customWidth="1"/>
    <col min="31" max="31" width="11.5546875" style="188" customWidth="1"/>
    <col min="32" max="32" width="13.6640625" style="188" customWidth="1"/>
    <col min="33" max="33" width="11.5546875" style="188" customWidth="1"/>
    <col min="34" max="34" width="124.44140625" style="188" customWidth="1"/>
    <col min="35" max="16384" width="9.109375" style="188"/>
  </cols>
  <sheetData>
    <row r="1" spans="1:35" s="1" customFormat="1" ht="23.25" customHeight="1" x14ac:dyDescent="0.3">
      <c r="C1" s="2"/>
      <c r="D1" s="3"/>
      <c r="E1" s="4"/>
      <c r="F1" s="4"/>
      <c r="G1" s="4"/>
      <c r="H1" s="4"/>
      <c r="I1" s="4"/>
      <c r="J1" s="5"/>
      <c r="K1" s="5"/>
      <c r="L1" s="5"/>
      <c r="M1" s="5"/>
      <c r="N1" s="5"/>
      <c r="O1" s="5"/>
      <c r="P1" s="5"/>
      <c r="Q1" s="5"/>
      <c r="R1" s="5"/>
      <c r="S1" s="5"/>
      <c r="T1" s="5"/>
      <c r="U1" s="5"/>
      <c r="V1" s="6"/>
      <c r="W1" s="6"/>
      <c r="X1" s="6"/>
      <c r="Y1" s="6"/>
      <c r="Z1" s="6"/>
      <c r="AA1" s="6"/>
      <c r="AB1" s="6"/>
      <c r="AC1" s="6"/>
      <c r="AD1" s="7"/>
      <c r="AE1" s="7"/>
      <c r="AF1" s="7"/>
      <c r="AG1" s="5"/>
      <c r="AH1" s="8"/>
    </row>
    <row r="2" spans="1:35" s="1" customFormat="1" ht="15.6" x14ac:dyDescent="0.3">
      <c r="A2" s="9"/>
      <c r="B2" s="9"/>
      <c r="C2" s="10" t="s">
        <v>0</v>
      </c>
      <c r="D2" s="10"/>
      <c r="E2" s="10"/>
      <c r="F2" s="10"/>
      <c r="G2" s="10"/>
      <c r="H2" s="10"/>
      <c r="I2" s="10"/>
      <c r="J2" s="10"/>
      <c r="K2" s="10"/>
      <c r="L2" s="10"/>
      <c r="M2" s="10"/>
      <c r="N2" s="10"/>
      <c r="O2" s="10"/>
      <c r="P2" s="10"/>
      <c r="Q2" s="10"/>
      <c r="R2" s="10"/>
      <c r="S2" s="10"/>
      <c r="T2" s="11"/>
      <c r="U2" s="11"/>
      <c r="V2" s="11"/>
      <c r="W2" s="11"/>
      <c r="X2" s="11"/>
      <c r="Y2" s="11"/>
      <c r="Z2" s="11"/>
      <c r="AA2" s="11"/>
      <c r="AB2" s="11"/>
      <c r="AC2" s="11"/>
      <c r="AD2" s="11"/>
      <c r="AE2" s="11"/>
      <c r="AF2" s="11"/>
      <c r="AG2" s="11"/>
      <c r="AH2" s="11"/>
    </row>
    <row r="3" spans="1:35" s="1" customFormat="1" ht="27" customHeight="1" x14ac:dyDescent="0.3">
      <c r="A3" s="9"/>
      <c r="B3" s="9"/>
      <c r="C3" s="12" t="s">
        <v>1</v>
      </c>
      <c r="D3" s="12"/>
      <c r="E3" s="12"/>
      <c r="F3" s="12"/>
      <c r="G3" s="12"/>
      <c r="H3" s="12"/>
      <c r="I3" s="12"/>
      <c r="J3" s="12"/>
      <c r="K3" s="12"/>
      <c r="L3" s="12"/>
      <c r="M3" s="12"/>
      <c r="N3" s="12"/>
      <c r="O3" s="12"/>
      <c r="P3" s="12"/>
      <c r="Q3" s="12"/>
      <c r="R3" s="12"/>
      <c r="S3" s="12"/>
      <c r="T3" s="13"/>
      <c r="U3" s="13"/>
      <c r="V3" s="13"/>
      <c r="W3" s="13"/>
      <c r="X3" s="13"/>
      <c r="Y3" s="13"/>
      <c r="Z3" s="13"/>
      <c r="AA3" s="13"/>
      <c r="AB3" s="13"/>
      <c r="AC3" s="13"/>
      <c r="AD3" s="14"/>
      <c r="AE3" s="14"/>
      <c r="AF3" s="14"/>
      <c r="AG3" s="14" t="s">
        <v>2</v>
      </c>
      <c r="AH3" s="14"/>
    </row>
    <row r="4" spans="1:35" s="1" customFormat="1" ht="15" customHeight="1" x14ac:dyDescent="0.3">
      <c r="A4" s="15" t="s">
        <v>3</v>
      </c>
      <c r="B4" s="16" t="s">
        <v>4</v>
      </c>
      <c r="C4" s="17" t="s">
        <v>5</v>
      </c>
      <c r="D4" s="18" t="s">
        <v>6</v>
      </c>
      <c r="E4" s="19" t="s">
        <v>6</v>
      </c>
      <c r="F4" s="19" t="s">
        <v>7</v>
      </c>
      <c r="G4" s="19" t="s">
        <v>8</v>
      </c>
      <c r="H4" s="20" t="s">
        <v>9</v>
      </c>
      <c r="I4" s="21"/>
      <c r="J4" s="20" t="s">
        <v>10</v>
      </c>
      <c r="K4" s="21"/>
      <c r="L4" s="20" t="s">
        <v>11</v>
      </c>
      <c r="M4" s="21"/>
      <c r="N4" s="20" t="s">
        <v>12</v>
      </c>
      <c r="O4" s="21"/>
      <c r="P4" s="20" t="s">
        <v>13</v>
      </c>
      <c r="Q4" s="21"/>
      <c r="R4" s="20" t="s">
        <v>14</v>
      </c>
      <c r="S4" s="21"/>
      <c r="T4" s="20" t="s">
        <v>15</v>
      </c>
      <c r="U4" s="21"/>
      <c r="V4" s="20" t="s">
        <v>16</v>
      </c>
      <c r="W4" s="21"/>
      <c r="X4" s="20" t="s">
        <v>17</v>
      </c>
      <c r="Y4" s="21"/>
      <c r="Z4" s="20" t="s">
        <v>18</v>
      </c>
      <c r="AA4" s="21"/>
      <c r="AB4" s="20" t="s">
        <v>19</v>
      </c>
      <c r="AC4" s="21"/>
      <c r="AD4" s="20" t="s">
        <v>20</v>
      </c>
      <c r="AE4" s="21"/>
      <c r="AF4" s="20" t="s">
        <v>21</v>
      </c>
      <c r="AG4" s="21"/>
      <c r="AH4" s="22" t="s">
        <v>22</v>
      </c>
    </row>
    <row r="5" spans="1:35" s="1" customFormat="1" ht="39" customHeight="1" x14ac:dyDescent="0.3">
      <c r="A5" s="23"/>
      <c r="B5" s="24"/>
      <c r="C5" s="25"/>
      <c r="D5" s="26"/>
      <c r="E5" s="27"/>
      <c r="F5" s="27"/>
      <c r="G5" s="27"/>
      <c r="H5" s="28"/>
      <c r="I5" s="29"/>
      <c r="J5" s="28"/>
      <c r="K5" s="29"/>
      <c r="L5" s="28"/>
      <c r="M5" s="29"/>
      <c r="N5" s="28"/>
      <c r="O5" s="29"/>
      <c r="P5" s="28"/>
      <c r="Q5" s="29"/>
      <c r="R5" s="28"/>
      <c r="S5" s="29"/>
      <c r="T5" s="28"/>
      <c r="U5" s="29"/>
      <c r="V5" s="28"/>
      <c r="W5" s="29"/>
      <c r="X5" s="28"/>
      <c r="Y5" s="29"/>
      <c r="Z5" s="28"/>
      <c r="AA5" s="29"/>
      <c r="AB5" s="28"/>
      <c r="AC5" s="29"/>
      <c r="AD5" s="28"/>
      <c r="AE5" s="29"/>
      <c r="AF5" s="28"/>
      <c r="AG5" s="29"/>
      <c r="AH5" s="30"/>
    </row>
    <row r="6" spans="1:35" s="1" customFormat="1" ht="64.5" customHeight="1" x14ac:dyDescent="0.3">
      <c r="A6" s="31"/>
      <c r="B6" s="32"/>
      <c r="C6" s="33"/>
      <c r="D6" s="34">
        <v>2025</v>
      </c>
      <c r="E6" s="35">
        <v>46022</v>
      </c>
      <c r="F6" s="35">
        <v>46022</v>
      </c>
      <c r="G6" s="35">
        <v>46022</v>
      </c>
      <c r="H6" s="36" t="s">
        <v>23</v>
      </c>
      <c r="I6" s="36" t="s">
        <v>24</v>
      </c>
      <c r="J6" s="36" t="s">
        <v>25</v>
      </c>
      <c r="K6" s="36" t="s">
        <v>26</v>
      </c>
      <c r="L6" s="36" t="s">
        <v>25</v>
      </c>
      <c r="M6" s="36" t="s">
        <v>26</v>
      </c>
      <c r="N6" s="36" t="s">
        <v>25</v>
      </c>
      <c r="O6" s="36" t="s">
        <v>26</v>
      </c>
      <c r="P6" s="36" t="s">
        <v>25</v>
      </c>
      <c r="Q6" s="36" t="s">
        <v>26</v>
      </c>
      <c r="R6" s="36" t="s">
        <v>25</v>
      </c>
      <c r="S6" s="36" t="s">
        <v>26</v>
      </c>
      <c r="T6" s="36" t="s">
        <v>25</v>
      </c>
      <c r="U6" s="36" t="s">
        <v>26</v>
      </c>
      <c r="V6" s="36" t="s">
        <v>25</v>
      </c>
      <c r="W6" s="36" t="s">
        <v>26</v>
      </c>
      <c r="X6" s="36" t="s">
        <v>25</v>
      </c>
      <c r="Y6" s="36" t="s">
        <v>26</v>
      </c>
      <c r="Z6" s="36" t="s">
        <v>25</v>
      </c>
      <c r="AA6" s="36" t="s">
        <v>26</v>
      </c>
      <c r="AB6" s="36" t="s">
        <v>25</v>
      </c>
      <c r="AC6" s="36" t="s">
        <v>26</v>
      </c>
      <c r="AD6" s="36" t="s">
        <v>25</v>
      </c>
      <c r="AE6" s="36" t="s">
        <v>26</v>
      </c>
      <c r="AF6" s="36" t="s">
        <v>25</v>
      </c>
      <c r="AG6" s="36" t="s">
        <v>26</v>
      </c>
      <c r="AH6" s="37"/>
    </row>
    <row r="7" spans="1:35" s="40" customFormat="1" ht="15.6" x14ac:dyDescent="0.3">
      <c r="A7" s="38">
        <v>1</v>
      </c>
      <c r="B7" s="38">
        <v>2</v>
      </c>
      <c r="C7" s="39">
        <v>3</v>
      </c>
      <c r="D7" s="38">
        <v>4</v>
      </c>
      <c r="E7" s="38">
        <v>5</v>
      </c>
      <c r="F7" s="38">
        <v>6</v>
      </c>
      <c r="G7" s="38">
        <v>7</v>
      </c>
      <c r="H7" s="38">
        <v>8</v>
      </c>
      <c r="I7" s="38">
        <v>9</v>
      </c>
      <c r="J7" s="38">
        <v>10</v>
      </c>
      <c r="K7" s="38">
        <v>11</v>
      </c>
      <c r="L7" s="38">
        <v>12</v>
      </c>
      <c r="M7" s="38">
        <v>13</v>
      </c>
      <c r="N7" s="38">
        <v>14</v>
      </c>
      <c r="O7" s="38">
        <v>15</v>
      </c>
      <c r="P7" s="38">
        <v>16</v>
      </c>
      <c r="Q7" s="38">
        <v>17</v>
      </c>
      <c r="R7" s="38">
        <v>18</v>
      </c>
      <c r="S7" s="38">
        <v>19</v>
      </c>
      <c r="T7" s="38">
        <v>20</v>
      </c>
      <c r="U7" s="38">
        <v>21</v>
      </c>
      <c r="V7" s="38">
        <v>22</v>
      </c>
      <c r="W7" s="38">
        <v>23</v>
      </c>
      <c r="X7" s="38">
        <v>24</v>
      </c>
      <c r="Y7" s="38">
        <v>25</v>
      </c>
      <c r="Z7" s="38">
        <v>26</v>
      </c>
      <c r="AA7" s="38">
        <v>27</v>
      </c>
      <c r="AB7" s="38">
        <v>28</v>
      </c>
      <c r="AC7" s="38">
        <v>29</v>
      </c>
      <c r="AD7" s="38">
        <v>30</v>
      </c>
      <c r="AE7" s="38">
        <v>31</v>
      </c>
      <c r="AF7" s="38">
        <v>32</v>
      </c>
      <c r="AG7" s="38">
        <v>33</v>
      </c>
      <c r="AH7" s="38">
        <v>34</v>
      </c>
    </row>
    <row r="8" spans="1:35" s="47" customFormat="1" ht="31.5" customHeight="1" x14ac:dyDescent="0.3">
      <c r="A8" s="41"/>
      <c r="B8" s="42" t="s">
        <v>27</v>
      </c>
      <c r="C8" s="43" t="s">
        <v>28</v>
      </c>
      <c r="D8" s="44">
        <f>D9+D10</f>
        <v>127482.94100000001</v>
      </c>
      <c r="E8" s="44">
        <f>E10+E9</f>
        <v>111580.053</v>
      </c>
      <c r="F8" s="44">
        <f>F10+F9</f>
        <v>121219.68599999999</v>
      </c>
      <c r="G8" s="44">
        <f t="shared" ref="G8" si="0">G10+G9</f>
        <v>121219.68599999999</v>
      </c>
      <c r="H8" s="44">
        <f>IFERROR(G8/D8*100,0)</f>
        <v>95.086985795221011</v>
      </c>
      <c r="I8" s="44">
        <f>IFERROR(G8/E8*100,0)</f>
        <v>108.63920812082782</v>
      </c>
      <c r="J8" s="45">
        <f>J9+J10</f>
        <v>19802.845000000001</v>
      </c>
      <c r="K8" s="45">
        <f t="shared" ref="K8:AG8" si="1">K9+K10</f>
        <v>16477.891</v>
      </c>
      <c r="L8" s="45">
        <f t="shared" si="1"/>
        <v>12187.657000000001</v>
      </c>
      <c r="M8" s="45">
        <f t="shared" si="1"/>
        <v>11974.710999999999</v>
      </c>
      <c r="N8" s="45">
        <f t="shared" si="1"/>
        <v>12075.298999999999</v>
      </c>
      <c r="O8" s="45">
        <f t="shared" si="1"/>
        <v>12217.707999999999</v>
      </c>
      <c r="P8" s="45">
        <f t="shared" si="1"/>
        <v>12802.409</v>
      </c>
      <c r="Q8" s="45">
        <f t="shared" si="1"/>
        <v>10583.614000000001</v>
      </c>
      <c r="R8" s="45">
        <f t="shared" si="1"/>
        <v>9201.6080000000002</v>
      </c>
      <c r="S8" s="45">
        <f t="shared" si="1"/>
        <v>7692.5949999999993</v>
      </c>
      <c r="T8" s="45">
        <f t="shared" si="1"/>
        <v>6838.0249999999996</v>
      </c>
      <c r="U8" s="45">
        <f t="shared" si="1"/>
        <v>8418.5439999999999</v>
      </c>
      <c r="V8" s="45">
        <f t="shared" si="1"/>
        <v>12715.686999999998</v>
      </c>
      <c r="W8" s="45">
        <f t="shared" si="1"/>
        <v>11880.299000000001</v>
      </c>
      <c r="X8" s="45">
        <f t="shared" si="1"/>
        <v>9647.6530000000002</v>
      </c>
      <c r="Y8" s="45">
        <f t="shared" si="1"/>
        <v>9139.01</v>
      </c>
      <c r="Z8" s="45">
        <f t="shared" si="1"/>
        <v>8802.3019999999997</v>
      </c>
      <c r="AA8" s="45">
        <f t="shared" si="1"/>
        <v>10007.205</v>
      </c>
      <c r="AB8" s="45">
        <f t="shared" si="1"/>
        <v>7506.5680000000002</v>
      </c>
      <c r="AC8" s="45">
        <f t="shared" si="1"/>
        <v>7662.3409999999994</v>
      </c>
      <c r="AD8" s="45">
        <f t="shared" si="1"/>
        <v>8723.9210000000003</v>
      </c>
      <c r="AE8" s="45">
        <f t="shared" si="1"/>
        <v>7840.6400000000012</v>
      </c>
      <c r="AF8" s="45">
        <f t="shared" si="1"/>
        <v>7178.9669999999996</v>
      </c>
      <c r="AG8" s="45">
        <f t="shared" si="1"/>
        <v>7325.1280000000006</v>
      </c>
      <c r="AH8" s="46"/>
    </row>
    <row r="9" spans="1:35" s="53" customFormat="1" ht="40.5" customHeight="1" x14ac:dyDescent="0.3">
      <c r="A9" s="48"/>
      <c r="B9" s="49"/>
      <c r="C9" s="50" t="s">
        <v>29</v>
      </c>
      <c r="D9" s="51">
        <f>J9+L9+N9+P9+R9+T9+V9+X9+Z9+AB9+AD9+AF9</f>
        <v>127054.94100000001</v>
      </c>
      <c r="E9" s="51">
        <f>J9+L9+N9+P9+R9+T9+V9+X9+Z9+AB9</f>
        <v>111152.053</v>
      </c>
      <c r="F9" s="51">
        <f>G9</f>
        <v>121219.68599999999</v>
      </c>
      <c r="G9" s="51">
        <f>K9+M9+O9+Q9+S9+U9+W9+Y9+AA9+AC9+AE9+AG9</f>
        <v>121219.68599999999</v>
      </c>
      <c r="H9" s="51">
        <f>IFERROR(G9/D9*100,0)</f>
        <v>95.407297855500147</v>
      </c>
      <c r="I9" s="51">
        <f>IFERROR(G9/E9*100,0)</f>
        <v>109.05753220770468</v>
      </c>
      <c r="J9" s="51">
        <f t="shared" ref="J9:AG9" si="2">J13+J22+J25+J30+J55</f>
        <v>19786.945</v>
      </c>
      <c r="K9" s="51">
        <f t="shared" si="2"/>
        <v>16477.891</v>
      </c>
      <c r="L9" s="51">
        <f t="shared" si="2"/>
        <v>11775.557000000001</v>
      </c>
      <c r="M9" s="51">
        <f t="shared" si="2"/>
        <v>11974.710999999999</v>
      </c>
      <c r="N9" s="51">
        <f t="shared" si="2"/>
        <v>12075.298999999999</v>
      </c>
      <c r="O9" s="51">
        <f t="shared" si="2"/>
        <v>12217.707999999999</v>
      </c>
      <c r="P9" s="51">
        <f t="shared" si="2"/>
        <v>12802.409</v>
      </c>
      <c r="Q9" s="51">
        <f t="shared" si="2"/>
        <v>10583.614000000001</v>
      </c>
      <c r="R9" s="51">
        <f t="shared" si="2"/>
        <v>9201.6080000000002</v>
      </c>
      <c r="S9" s="51">
        <f t="shared" si="2"/>
        <v>7692.5949999999993</v>
      </c>
      <c r="T9" s="51">
        <f t="shared" si="2"/>
        <v>6838.0249999999996</v>
      </c>
      <c r="U9" s="51">
        <f t="shared" si="2"/>
        <v>8418.5439999999999</v>
      </c>
      <c r="V9" s="51">
        <f t="shared" si="2"/>
        <v>12715.686999999998</v>
      </c>
      <c r="W9" s="51">
        <f t="shared" si="2"/>
        <v>11880.299000000001</v>
      </c>
      <c r="X9" s="51">
        <f t="shared" si="2"/>
        <v>9647.6530000000002</v>
      </c>
      <c r="Y9" s="51">
        <f t="shared" si="2"/>
        <v>9139.01</v>
      </c>
      <c r="Z9" s="51">
        <f t="shared" si="2"/>
        <v>8802.3019999999997</v>
      </c>
      <c r="AA9" s="51">
        <f t="shared" si="2"/>
        <v>10007.205</v>
      </c>
      <c r="AB9" s="51">
        <f t="shared" si="2"/>
        <v>7506.5680000000002</v>
      </c>
      <c r="AC9" s="51">
        <f t="shared" si="2"/>
        <v>7662.3409999999994</v>
      </c>
      <c r="AD9" s="51">
        <f t="shared" si="2"/>
        <v>8723.9210000000003</v>
      </c>
      <c r="AE9" s="51">
        <f t="shared" si="2"/>
        <v>7840.6400000000012</v>
      </c>
      <c r="AF9" s="51">
        <f t="shared" si="2"/>
        <v>7178.9669999999996</v>
      </c>
      <c r="AG9" s="51">
        <f t="shared" si="2"/>
        <v>7325.1280000000006</v>
      </c>
      <c r="AH9" s="52"/>
    </row>
    <row r="10" spans="1:35" s="53" customFormat="1" ht="34.5" customHeight="1" x14ac:dyDescent="0.3">
      <c r="A10" s="54"/>
      <c r="B10" s="55"/>
      <c r="C10" s="56" t="s">
        <v>30</v>
      </c>
      <c r="D10" s="51">
        <f t="shared" ref="D10" si="3">J10+L10+N10+P10+R10+T10+V10+X10+Z10+AB10+AD10+AF10</f>
        <v>428</v>
      </c>
      <c r="E10" s="51">
        <f>J10+L10+N10+P10+R10+T10+V10</f>
        <v>428</v>
      </c>
      <c r="F10" s="51">
        <f t="shared" ref="F10" si="4">G10</f>
        <v>0</v>
      </c>
      <c r="G10" s="51">
        <f t="shared" ref="G10" si="5">K10+M10+O10+Q10+S10+U10+W10+Y10+AA10+AC10+AE10+AG10</f>
        <v>0</v>
      </c>
      <c r="H10" s="51">
        <f>IFERROR(G10/D10*100,0)</f>
        <v>0</v>
      </c>
      <c r="I10" s="51">
        <f>IFERROR(G10/E10*100,0)</f>
        <v>0</v>
      </c>
      <c r="J10" s="51">
        <f>J31</f>
        <v>15.9</v>
      </c>
      <c r="K10" s="51">
        <f t="shared" ref="K10:AG10" si="6">K31</f>
        <v>0</v>
      </c>
      <c r="L10" s="51">
        <f t="shared" si="6"/>
        <v>412.1</v>
      </c>
      <c r="M10" s="51">
        <f>M31</f>
        <v>0</v>
      </c>
      <c r="N10" s="51">
        <f t="shared" si="6"/>
        <v>0</v>
      </c>
      <c r="O10" s="51">
        <f t="shared" si="6"/>
        <v>0</v>
      </c>
      <c r="P10" s="51">
        <f t="shared" si="6"/>
        <v>0</v>
      </c>
      <c r="Q10" s="51">
        <f t="shared" si="6"/>
        <v>0</v>
      </c>
      <c r="R10" s="51">
        <f t="shared" si="6"/>
        <v>0</v>
      </c>
      <c r="S10" s="51">
        <f t="shared" si="6"/>
        <v>0</v>
      </c>
      <c r="T10" s="51">
        <f t="shared" si="6"/>
        <v>0</v>
      </c>
      <c r="U10" s="51">
        <f t="shared" si="6"/>
        <v>0</v>
      </c>
      <c r="V10" s="51">
        <f t="shared" si="6"/>
        <v>0</v>
      </c>
      <c r="W10" s="51">
        <f t="shared" si="6"/>
        <v>0</v>
      </c>
      <c r="X10" s="51">
        <f t="shared" si="6"/>
        <v>0</v>
      </c>
      <c r="Y10" s="51">
        <f t="shared" si="6"/>
        <v>0</v>
      </c>
      <c r="Z10" s="51">
        <f t="shared" si="6"/>
        <v>0</v>
      </c>
      <c r="AA10" s="51">
        <f t="shared" si="6"/>
        <v>0</v>
      </c>
      <c r="AB10" s="51">
        <f t="shared" si="6"/>
        <v>0</v>
      </c>
      <c r="AC10" s="51">
        <f t="shared" si="6"/>
        <v>0</v>
      </c>
      <c r="AD10" s="51">
        <f t="shared" si="6"/>
        <v>0</v>
      </c>
      <c r="AE10" s="51">
        <f t="shared" si="6"/>
        <v>0</v>
      </c>
      <c r="AF10" s="51">
        <f t="shared" si="6"/>
        <v>0</v>
      </c>
      <c r="AG10" s="51">
        <f t="shared" si="6"/>
        <v>0</v>
      </c>
      <c r="AH10" s="52"/>
    </row>
    <row r="11" spans="1:35" s="62" customFormat="1" ht="18.75" customHeight="1" x14ac:dyDescent="0.3">
      <c r="A11" s="57"/>
      <c r="B11" s="58" t="s">
        <v>31</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60"/>
      <c r="AH11" s="61"/>
    </row>
    <row r="12" spans="1:35" s="69" customFormat="1" ht="23.25" customHeight="1" x14ac:dyDescent="0.3">
      <c r="A12" s="63" t="s">
        <v>32</v>
      </c>
      <c r="B12" s="64" t="s">
        <v>33</v>
      </c>
      <c r="C12" s="65" t="s">
        <v>28</v>
      </c>
      <c r="D12" s="66">
        <f>D13</f>
        <v>7799.4</v>
      </c>
      <c r="E12" s="66">
        <f>E13</f>
        <v>7799.4</v>
      </c>
      <c r="F12" s="66">
        <f t="shared" ref="F12:G12" si="7">F13</f>
        <v>7799.4</v>
      </c>
      <c r="G12" s="66">
        <f t="shared" si="7"/>
        <v>7799.4</v>
      </c>
      <c r="H12" s="66">
        <f t="shared" ref="H12:H29" si="8">IFERROR(G12/D12*100,0)</f>
        <v>100</v>
      </c>
      <c r="I12" s="66">
        <f t="shared" ref="I12:I29" si="9">IFERROR(G12/E12*100,0)</f>
        <v>100</v>
      </c>
      <c r="J12" s="66">
        <f>J13</f>
        <v>6499.4</v>
      </c>
      <c r="K12" s="66">
        <f t="shared" ref="K12:AG12" si="10">K13</f>
        <v>6499.4</v>
      </c>
      <c r="L12" s="66">
        <f t="shared" si="10"/>
        <v>0</v>
      </c>
      <c r="M12" s="66">
        <f t="shared" si="10"/>
        <v>0</v>
      </c>
      <c r="N12" s="66">
        <f t="shared" si="10"/>
        <v>0</v>
      </c>
      <c r="O12" s="66">
        <f t="shared" si="10"/>
        <v>0</v>
      </c>
      <c r="P12" s="66">
        <f t="shared" si="10"/>
        <v>300</v>
      </c>
      <c r="Q12" s="66">
        <f t="shared" si="10"/>
        <v>0</v>
      </c>
      <c r="R12" s="66">
        <f t="shared" si="10"/>
        <v>0</v>
      </c>
      <c r="S12" s="66">
        <f t="shared" si="10"/>
        <v>0</v>
      </c>
      <c r="T12" s="66">
        <f t="shared" si="10"/>
        <v>0</v>
      </c>
      <c r="U12" s="66">
        <f t="shared" si="10"/>
        <v>0</v>
      </c>
      <c r="V12" s="66">
        <f t="shared" si="10"/>
        <v>0</v>
      </c>
      <c r="W12" s="66">
        <f t="shared" si="10"/>
        <v>0</v>
      </c>
      <c r="X12" s="66">
        <f t="shared" si="10"/>
        <v>0</v>
      </c>
      <c r="Y12" s="66">
        <f t="shared" si="10"/>
        <v>0</v>
      </c>
      <c r="Z12" s="66">
        <f t="shared" si="10"/>
        <v>0</v>
      </c>
      <c r="AA12" s="66">
        <f t="shared" si="10"/>
        <v>0</v>
      </c>
      <c r="AB12" s="66">
        <f t="shared" si="10"/>
        <v>0</v>
      </c>
      <c r="AC12" s="66">
        <f t="shared" si="10"/>
        <v>0</v>
      </c>
      <c r="AD12" s="66">
        <f t="shared" si="10"/>
        <v>1000</v>
      </c>
      <c r="AE12" s="66">
        <f t="shared" si="10"/>
        <v>0</v>
      </c>
      <c r="AF12" s="66">
        <f t="shared" si="10"/>
        <v>0</v>
      </c>
      <c r="AG12" s="66">
        <f t="shared" si="10"/>
        <v>1300</v>
      </c>
      <c r="AH12" s="67"/>
      <c r="AI12" s="68"/>
    </row>
    <row r="13" spans="1:35" s="62" customFormat="1" ht="48" customHeight="1" x14ac:dyDescent="0.3">
      <c r="A13" s="70"/>
      <c r="B13" s="71"/>
      <c r="C13" s="72" t="s">
        <v>34</v>
      </c>
      <c r="D13" s="73">
        <f>SUM(J13,L13,N13,P13,R13,T13,V13,X13,Z13,AB13,AD13,AF13)</f>
        <v>7799.4</v>
      </c>
      <c r="E13" s="73">
        <f>E15+E17+E19</f>
        <v>7799.4</v>
      </c>
      <c r="F13" s="73">
        <f>G13</f>
        <v>7799.4</v>
      </c>
      <c r="G13" s="73">
        <f>SUM(K13,M13,O13,Q13,S13,U13,W13,Y13,AA13,AC13,AE13,AG13)</f>
        <v>7799.4</v>
      </c>
      <c r="H13" s="73">
        <f t="shared" si="8"/>
        <v>100</v>
      </c>
      <c r="I13" s="73">
        <f t="shared" si="9"/>
        <v>100</v>
      </c>
      <c r="J13" s="74">
        <f t="shared" ref="J13:AG13" si="11">J15+J17+J19</f>
        <v>6499.4</v>
      </c>
      <c r="K13" s="74">
        <f t="shared" si="11"/>
        <v>6499.4</v>
      </c>
      <c r="L13" s="74">
        <f t="shared" si="11"/>
        <v>0</v>
      </c>
      <c r="M13" s="74">
        <f t="shared" si="11"/>
        <v>0</v>
      </c>
      <c r="N13" s="74">
        <f t="shared" si="11"/>
        <v>0</v>
      </c>
      <c r="O13" s="74">
        <f t="shared" si="11"/>
        <v>0</v>
      </c>
      <c r="P13" s="74">
        <f t="shared" si="11"/>
        <v>300</v>
      </c>
      <c r="Q13" s="74">
        <f t="shared" si="11"/>
        <v>0</v>
      </c>
      <c r="R13" s="74">
        <f t="shared" si="11"/>
        <v>0</v>
      </c>
      <c r="S13" s="74">
        <f t="shared" si="11"/>
        <v>0</v>
      </c>
      <c r="T13" s="74">
        <f t="shared" si="11"/>
        <v>0</v>
      </c>
      <c r="U13" s="74">
        <f t="shared" si="11"/>
        <v>0</v>
      </c>
      <c r="V13" s="74">
        <f t="shared" si="11"/>
        <v>0</v>
      </c>
      <c r="W13" s="74">
        <f t="shared" si="11"/>
        <v>0</v>
      </c>
      <c r="X13" s="74">
        <f t="shared" si="11"/>
        <v>0</v>
      </c>
      <c r="Y13" s="74">
        <f t="shared" si="11"/>
        <v>0</v>
      </c>
      <c r="Z13" s="74">
        <f t="shared" si="11"/>
        <v>0</v>
      </c>
      <c r="AA13" s="74">
        <f t="shared" si="11"/>
        <v>0</v>
      </c>
      <c r="AB13" s="74">
        <f t="shared" si="11"/>
        <v>0</v>
      </c>
      <c r="AC13" s="74">
        <f t="shared" si="11"/>
        <v>0</v>
      </c>
      <c r="AD13" s="74">
        <f t="shared" si="11"/>
        <v>1000</v>
      </c>
      <c r="AE13" s="74">
        <f t="shared" si="11"/>
        <v>0</v>
      </c>
      <c r="AF13" s="74">
        <f t="shared" si="11"/>
        <v>0</v>
      </c>
      <c r="AG13" s="74">
        <f t="shared" si="11"/>
        <v>1300</v>
      </c>
      <c r="AH13" s="75"/>
      <c r="AI13" s="76"/>
    </row>
    <row r="14" spans="1:35" s="69" customFormat="1" ht="48" customHeight="1" x14ac:dyDescent="0.3">
      <c r="A14" s="77"/>
      <c r="B14" s="78" t="s">
        <v>35</v>
      </c>
      <c r="C14" s="79" t="s">
        <v>28</v>
      </c>
      <c r="D14" s="80">
        <f>D15</f>
        <v>1000</v>
      </c>
      <c r="E14" s="80">
        <f>E15</f>
        <v>1000</v>
      </c>
      <c r="F14" s="80">
        <f t="shared" ref="F14:G14" si="12">F15</f>
        <v>1000</v>
      </c>
      <c r="G14" s="80">
        <f t="shared" si="12"/>
        <v>1000</v>
      </c>
      <c r="H14" s="81">
        <f t="shared" si="8"/>
        <v>100</v>
      </c>
      <c r="I14" s="81">
        <f t="shared" si="9"/>
        <v>100</v>
      </c>
      <c r="J14" s="81">
        <f>J15</f>
        <v>0</v>
      </c>
      <c r="K14" s="81">
        <f t="shared" ref="K14:AF14" si="13">K15</f>
        <v>0</v>
      </c>
      <c r="L14" s="81">
        <f t="shared" si="13"/>
        <v>0</v>
      </c>
      <c r="M14" s="81">
        <f t="shared" si="13"/>
        <v>0</v>
      </c>
      <c r="N14" s="81">
        <f t="shared" si="13"/>
        <v>0</v>
      </c>
      <c r="O14" s="81">
        <f t="shared" si="13"/>
        <v>0</v>
      </c>
      <c r="P14" s="81">
        <f t="shared" si="13"/>
        <v>0</v>
      </c>
      <c r="Q14" s="81">
        <f t="shared" si="13"/>
        <v>0</v>
      </c>
      <c r="R14" s="81">
        <f t="shared" si="13"/>
        <v>0</v>
      </c>
      <c r="S14" s="81">
        <f t="shared" si="13"/>
        <v>0</v>
      </c>
      <c r="T14" s="81">
        <f t="shared" si="13"/>
        <v>0</v>
      </c>
      <c r="U14" s="81">
        <f t="shared" si="13"/>
        <v>0</v>
      </c>
      <c r="V14" s="81">
        <f t="shared" si="13"/>
        <v>0</v>
      </c>
      <c r="W14" s="81">
        <f t="shared" si="13"/>
        <v>0</v>
      </c>
      <c r="X14" s="81">
        <f t="shared" si="13"/>
        <v>0</v>
      </c>
      <c r="Y14" s="81">
        <f t="shared" si="13"/>
        <v>0</v>
      </c>
      <c r="Z14" s="81">
        <f t="shared" si="13"/>
        <v>0</v>
      </c>
      <c r="AA14" s="81">
        <f t="shared" si="13"/>
        <v>0</v>
      </c>
      <c r="AB14" s="81">
        <f t="shared" si="13"/>
        <v>0</v>
      </c>
      <c r="AC14" s="81">
        <f t="shared" si="13"/>
        <v>0</v>
      </c>
      <c r="AD14" s="81">
        <f t="shared" si="13"/>
        <v>1000</v>
      </c>
      <c r="AE14" s="81">
        <f t="shared" si="13"/>
        <v>0</v>
      </c>
      <c r="AF14" s="81">
        <f t="shared" si="13"/>
        <v>0</v>
      </c>
      <c r="AG14" s="81">
        <v>1000</v>
      </c>
      <c r="AH14" s="82" t="s">
        <v>36</v>
      </c>
      <c r="AI14" s="68"/>
    </row>
    <row r="15" spans="1:35" s="62" customFormat="1" ht="61.95" customHeight="1" x14ac:dyDescent="0.3">
      <c r="A15" s="83"/>
      <c r="B15" s="84"/>
      <c r="C15" s="85" t="s">
        <v>34</v>
      </c>
      <c r="D15" s="86">
        <f>SUM(J15,L15,N15,P15,R15,T15,V15,X15,Z15,AB15,AD15,AF15)</f>
        <v>1000</v>
      </c>
      <c r="E15" s="87">
        <f>J15+L15++N15+P15+R15+T15+V15+X15+Z15+AB15+AD15+AF15</f>
        <v>1000</v>
      </c>
      <c r="F15" s="87">
        <f>G15</f>
        <v>1000</v>
      </c>
      <c r="G15" s="87">
        <f>SUM(K15,M15,O15,Q15,S15,U15,W15,Y15,AA15,AC15,AE15,AG15)</f>
        <v>1000</v>
      </c>
      <c r="H15" s="87">
        <f t="shared" si="8"/>
        <v>100</v>
      </c>
      <c r="I15" s="87">
        <f t="shared" si="9"/>
        <v>100</v>
      </c>
      <c r="J15" s="88">
        <v>0</v>
      </c>
      <c r="K15" s="88">
        <v>0</v>
      </c>
      <c r="L15" s="88">
        <v>0</v>
      </c>
      <c r="M15" s="88">
        <v>0</v>
      </c>
      <c r="N15" s="88">
        <v>0</v>
      </c>
      <c r="O15" s="88">
        <v>0</v>
      </c>
      <c r="P15" s="88">
        <v>0</v>
      </c>
      <c r="Q15" s="88">
        <v>0</v>
      </c>
      <c r="R15" s="88">
        <v>0</v>
      </c>
      <c r="S15" s="88">
        <v>0</v>
      </c>
      <c r="T15" s="88">
        <v>0</v>
      </c>
      <c r="U15" s="88">
        <v>0</v>
      </c>
      <c r="V15" s="88">
        <v>0</v>
      </c>
      <c r="W15" s="88">
        <v>0</v>
      </c>
      <c r="X15" s="88">
        <v>0</v>
      </c>
      <c r="Y15" s="88">
        <v>0</v>
      </c>
      <c r="Z15" s="88">
        <v>0</v>
      </c>
      <c r="AA15" s="88">
        <v>0</v>
      </c>
      <c r="AB15" s="88">
        <v>0</v>
      </c>
      <c r="AC15" s="88">
        <v>0</v>
      </c>
      <c r="AD15" s="88">
        <v>1000</v>
      </c>
      <c r="AE15" s="88">
        <v>0</v>
      </c>
      <c r="AF15" s="88">
        <v>0</v>
      </c>
      <c r="AG15" s="88">
        <v>1000</v>
      </c>
      <c r="AH15" s="89"/>
      <c r="AI15" s="76"/>
    </row>
    <row r="16" spans="1:35" s="69" customFormat="1" ht="375.6" customHeight="1" x14ac:dyDescent="0.3">
      <c r="A16" s="77"/>
      <c r="B16" s="78" t="s">
        <v>37</v>
      </c>
      <c r="C16" s="79" t="s">
        <v>28</v>
      </c>
      <c r="D16" s="80">
        <f>D17</f>
        <v>6499.4</v>
      </c>
      <c r="E16" s="80">
        <f t="shared" ref="E16:G16" si="14">E17</f>
        <v>6499.4</v>
      </c>
      <c r="F16" s="80">
        <f t="shared" si="14"/>
        <v>6499.4</v>
      </c>
      <c r="G16" s="80">
        <f t="shared" si="14"/>
        <v>6499.4</v>
      </c>
      <c r="H16" s="81">
        <f t="shared" si="8"/>
        <v>100</v>
      </c>
      <c r="I16" s="81">
        <f t="shared" si="9"/>
        <v>100</v>
      </c>
      <c r="J16" s="81">
        <f>J17</f>
        <v>6499.4</v>
      </c>
      <c r="K16" s="81">
        <f t="shared" ref="K16:AG16" si="15">K17</f>
        <v>6499.4</v>
      </c>
      <c r="L16" s="81">
        <f t="shared" si="15"/>
        <v>0</v>
      </c>
      <c r="M16" s="81">
        <f t="shared" si="15"/>
        <v>0</v>
      </c>
      <c r="N16" s="81">
        <f t="shared" si="15"/>
        <v>0</v>
      </c>
      <c r="O16" s="81">
        <f t="shared" si="15"/>
        <v>0</v>
      </c>
      <c r="P16" s="81">
        <f t="shared" si="15"/>
        <v>0</v>
      </c>
      <c r="Q16" s="81">
        <f t="shared" si="15"/>
        <v>0</v>
      </c>
      <c r="R16" s="81">
        <f t="shared" si="15"/>
        <v>0</v>
      </c>
      <c r="S16" s="81">
        <f t="shared" si="15"/>
        <v>0</v>
      </c>
      <c r="T16" s="81">
        <f t="shared" si="15"/>
        <v>0</v>
      </c>
      <c r="U16" s="81">
        <f t="shared" si="15"/>
        <v>0</v>
      </c>
      <c r="V16" s="81">
        <f t="shared" si="15"/>
        <v>0</v>
      </c>
      <c r="W16" s="81">
        <f t="shared" si="15"/>
        <v>0</v>
      </c>
      <c r="X16" s="81">
        <f t="shared" si="15"/>
        <v>0</v>
      </c>
      <c r="Y16" s="81">
        <f t="shared" si="15"/>
        <v>0</v>
      </c>
      <c r="Z16" s="81">
        <f t="shared" si="15"/>
        <v>0</v>
      </c>
      <c r="AA16" s="81">
        <f t="shared" si="15"/>
        <v>0</v>
      </c>
      <c r="AB16" s="81">
        <f t="shared" si="15"/>
        <v>0</v>
      </c>
      <c r="AC16" s="81">
        <f t="shared" si="15"/>
        <v>0</v>
      </c>
      <c r="AD16" s="81">
        <f t="shared" si="15"/>
        <v>0</v>
      </c>
      <c r="AE16" s="81">
        <f t="shared" si="15"/>
        <v>0</v>
      </c>
      <c r="AF16" s="81">
        <f t="shared" si="15"/>
        <v>0</v>
      </c>
      <c r="AG16" s="81">
        <f t="shared" si="15"/>
        <v>0</v>
      </c>
      <c r="AH16" s="82" t="s">
        <v>38</v>
      </c>
      <c r="AI16" s="68"/>
    </row>
    <row r="17" spans="1:35" s="62" customFormat="1" ht="67.95" customHeight="1" x14ac:dyDescent="0.3">
      <c r="A17" s="83"/>
      <c r="B17" s="84"/>
      <c r="C17" s="85" t="s">
        <v>34</v>
      </c>
      <c r="D17" s="86">
        <f>SUM(J17,L17,N17,P17,R17,T17,V17,X17,Z17,AB17,AD17,AF17)</f>
        <v>6499.4</v>
      </c>
      <c r="E17" s="87">
        <f>J17+L17</f>
        <v>6499.4</v>
      </c>
      <c r="F17" s="87">
        <f>G17</f>
        <v>6499.4</v>
      </c>
      <c r="G17" s="87">
        <f>SUM(K17,M17,O17,Q17,S17,U17,W17,Y17,AA17,AC17,AE17,AG17)</f>
        <v>6499.4</v>
      </c>
      <c r="H17" s="87">
        <f t="shared" si="8"/>
        <v>100</v>
      </c>
      <c r="I17" s="87">
        <f t="shared" si="9"/>
        <v>100</v>
      </c>
      <c r="J17" s="88">
        <v>6499.4</v>
      </c>
      <c r="K17" s="88">
        <v>6499.4</v>
      </c>
      <c r="L17" s="88">
        <v>0</v>
      </c>
      <c r="M17" s="88">
        <v>0</v>
      </c>
      <c r="N17" s="88">
        <v>0</v>
      </c>
      <c r="O17" s="88">
        <v>0</v>
      </c>
      <c r="P17" s="88">
        <v>0</v>
      </c>
      <c r="Q17" s="88">
        <v>0</v>
      </c>
      <c r="R17" s="88">
        <v>0</v>
      </c>
      <c r="S17" s="88">
        <v>0</v>
      </c>
      <c r="T17" s="88">
        <v>0</v>
      </c>
      <c r="U17" s="88">
        <v>0</v>
      </c>
      <c r="V17" s="88">
        <v>0</v>
      </c>
      <c r="W17" s="88">
        <v>0</v>
      </c>
      <c r="X17" s="88">
        <v>0</v>
      </c>
      <c r="Y17" s="88">
        <v>0</v>
      </c>
      <c r="Z17" s="88">
        <v>0</v>
      </c>
      <c r="AA17" s="88">
        <v>0</v>
      </c>
      <c r="AB17" s="88">
        <v>0</v>
      </c>
      <c r="AC17" s="88">
        <v>0</v>
      </c>
      <c r="AD17" s="88">
        <v>0</v>
      </c>
      <c r="AE17" s="88">
        <v>0</v>
      </c>
      <c r="AF17" s="88">
        <v>0</v>
      </c>
      <c r="AG17" s="88">
        <v>0</v>
      </c>
      <c r="AH17" s="75"/>
      <c r="AI17" s="76"/>
    </row>
    <row r="18" spans="1:35" s="69" customFormat="1" ht="40.5" customHeight="1" x14ac:dyDescent="0.3">
      <c r="A18" s="77"/>
      <c r="B18" s="78" t="s">
        <v>39</v>
      </c>
      <c r="C18" s="79" t="s">
        <v>28</v>
      </c>
      <c r="D18" s="80">
        <f>D19</f>
        <v>300</v>
      </c>
      <c r="E18" s="80">
        <f>E19</f>
        <v>300</v>
      </c>
      <c r="F18" s="80">
        <f t="shared" ref="F18:G18" si="16">F19</f>
        <v>300</v>
      </c>
      <c r="G18" s="80">
        <f t="shared" si="16"/>
        <v>300</v>
      </c>
      <c r="H18" s="81">
        <f t="shared" si="8"/>
        <v>100</v>
      </c>
      <c r="I18" s="81">
        <f t="shared" si="9"/>
        <v>100</v>
      </c>
      <c r="J18" s="81">
        <f>J19</f>
        <v>0</v>
      </c>
      <c r="K18" s="81">
        <f t="shared" ref="K18:AG18" si="17">K19</f>
        <v>0</v>
      </c>
      <c r="L18" s="81">
        <f t="shared" si="17"/>
        <v>0</v>
      </c>
      <c r="M18" s="81">
        <f t="shared" si="17"/>
        <v>0</v>
      </c>
      <c r="N18" s="81">
        <f t="shared" si="17"/>
        <v>0</v>
      </c>
      <c r="O18" s="81">
        <f t="shared" si="17"/>
        <v>0</v>
      </c>
      <c r="P18" s="81">
        <f t="shared" si="17"/>
        <v>300</v>
      </c>
      <c r="Q18" s="81">
        <f t="shared" si="17"/>
        <v>0</v>
      </c>
      <c r="R18" s="81">
        <f t="shared" si="17"/>
        <v>0</v>
      </c>
      <c r="S18" s="81">
        <f t="shared" si="17"/>
        <v>0</v>
      </c>
      <c r="T18" s="81">
        <f t="shared" si="17"/>
        <v>0</v>
      </c>
      <c r="U18" s="81">
        <f t="shared" si="17"/>
        <v>0</v>
      </c>
      <c r="V18" s="81">
        <f t="shared" si="17"/>
        <v>0</v>
      </c>
      <c r="W18" s="81">
        <f t="shared" si="17"/>
        <v>0</v>
      </c>
      <c r="X18" s="81">
        <f t="shared" si="17"/>
        <v>0</v>
      </c>
      <c r="Y18" s="81">
        <f t="shared" si="17"/>
        <v>0</v>
      </c>
      <c r="Z18" s="81">
        <f t="shared" si="17"/>
        <v>0</v>
      </c>
      <c r="AA18" s="81">
        <f t="shared" si="17"/>
        <v>0</v>
      </c>
      <c r="AB18" s="81">
        <f t="shared" si="17"/>
        <v>0</v>
      </c>
      <c r="AC18" s="81">
        <f t="shared" si="17"/>
        <v>0</v>
      </c>
      <c r="AD18" s="81">
        <f t="shared" si="17"/>
        <v>0</v>
      </c>
      <c r="AE18" s="81">
        <f t="shared" si="17"/>
        <v>0</v>
      </c>
      <c r="AF18" s="81">
        <f t="shared" si="17"/>
        <v>0</v>
      </c>
      <c r="AG18" s="81">
        <f t="shared" si="17"/>
        <v>300</v>
      </c>
      <c r="AH18" s="82"/>
      <c r="AI18" s="68"/>
    </row>
    <row r="19" spans="1:35" s="62" customFormat="1" ht="64.95" customHeight="1" x14ac:dyDescent="0.3">
      <c r="A19" s="83"/>
      <c r="B19" s="84"/>
      <c r="C19" s="85" t="s">
        <v>34</v>
      </c>
      <c r="D19" s="86">
        <f>SUM(J19,L19,N19,P19,R19,T19,V19,X19,Z19,AB19,AD19,AF19)</f>
        <v>300</v>
      </c>
      <c r="E19" s="87">
        <f>J19+L19+N19+P19+R19+T19+V19+X19+Z19+AB19+AD19+AF19</f>
        <v>300</v>
      </c>
      <c r="F19" s="87">
        <f>G19</f>
        <v>300</v>
      </c>
      <c r="G19" s="87">
        <f>SUM(K19,M19,O19,Q19,S19,U19,W19,Y19,AA19,AC19,AE19,AG19)</f>
        <v>300</v>
      </c>
      <c r="H19" s="87">
        <f t="shared" si="8"/>
        <v>100</v>
      </c>
      <c r="I19" s="87">
        <f t="shared" si="9"/>
        <v>100</v>
      </c>
      <c r="J19" s="88">
        <v>0</v>
      </c>
      <c r="K19" s="88">
        <v>0</v>
      </c>
      <c r="L19" s="88">
        <v>0</v>
      </c>
      <c r="M19" s="88">
        <v>0</v>
      </c>
      <c r="N19" s="88">
        <v>0</v>
      </c>
      <c r="O19" s="88">
        <v>0</v>
      </c>
      <c r="P19" s="88">
        <v>300</v>
      </c>
      <c r="Q19" s="88">
        <v>0</v>
      </c>
      <c r="R19" s="88">
        <v>0</v>
      </c>
      <c r="S19" s="88">
        <v>0</v>
      </c>
      <c r="T19" s="88">
        <v>0</v>
      </c>
      <c r="U19" s="88">
        <v>0</v>
      </c>
      <c r="V19" s="88">
        <v>0</v>
      </c>
      <c r="W19" s="88">
        <v>0</v>
      </c>
      <c r="X19" s="88">
        <v>0</v>
      </c>
      <c r="Y19" s="88">
        <v>0</v>
      </c>
      <c r="Z19" s="88">
        <v>0</v>
      </c>
      <c r="AA19" s="88">
        <v>0</v>
      </c>
      <c r="AB19" s="88">
        <v>0</v>
      </c>
      <c r="AC19" s="88">
        <v>0</v>
      </c>
      <c r="AD19" s="88">
        <v>0</v>
      </c>
      <c r="AE19" s="88">
        <v>0</v>
      </c>
      <c r="AF19" s="88">
        <v>0</v>
      </c>
      <c r="AG19" s="88">
        <v>300</v>
      </c>
      <c r="AH19" s="75"/>
      <c r="AI19" s="76"/>
    </row>
    <row r="20" spans="1:35" s="62" customFormat="1" ht="29.25" customHeight="1" x14ac:dyDescent="0.3">
      <c r="A20" s="90"/>
      <c r="B20" s="58" t="s">
        <v>40</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0"/>
      <c r="AH20" s="75"/>
      <c r="AI20" s="76"/>
    </row>
    <row r="21" spans="1:35" s="69" customFormat="1" ht="55.5" customHeight="1" x14ac:dyDescent="0.3">
      <c r="A21" s="77" t="s">
        <v>41</v>
      </c>
      <c r="B21" s="91" t="s">
        <v>42</v>
      </c>
      <c r="C21" s="79" t="s">
        <v>28</v>
      </c>
      <c r="D21" s="80">
        <f>D22</f>
        <v>1501.5</v>
      </c>
      <c r="E21" s="80">
        <f>E22</f>
        <v>1501.5</v>
      </c>
      <c r="F21" s="80">
        <f t="shared" ref="F21:G21" si="18">F22</f>
        <v>1501.5</v>
      </c>
      <c r="G21" s="80">
        <f t="shared" si="18"/>
        <v>1501.5</v>
      </c>
      <c r="H21" s="81">
        <f t="shared" si="8"/>
        <v>100</v>
      </c>
      <c r="I21" s="81">
        <f t="shared" si="9"/>
        <v>100</v>
      </c>
      <c r="J21" s="81">
        <f>J22</f>
        <v>0</v>
      </c>
      <c r="K21" s="81">
        <f t="shared" ref="K21:AG21" si="19">K22</f>
        <v>0</v>
      </c>
      <c r="L21" s="81">
        <f t="shared" si="19"/>
        <v>0</v>
      </c>
      <c r="M21" s="81">
        <f t="shared" si="19"/>
        <v>0</v>
      </c>
      <c r="N21" s="81">
        <f t="shared" si="19"/>
        <v>0</v>
      </c>
      <c r="O21" s="81">
        <f t="shared" si="19"/>
        <v>0</v>
      </c>
      <c r="P21" s="81">
        <f t="shared" si="19"/>
        <v>0</v>
      </c>
      <c r="Q21" s="81">
        <f t="shared" si="19"/>
        <v>0</v>
      </c>
      <c r="R21" s="81">
        <f t="shared" si="19"/>
        <v>0</v>
      </c>
      <c r="S21" s="81">
        <f t="shared" si="19"/>
        <v>0</v>
      </c>
      <c r="T21" s="81">
        <f t="shared" si="19"/>
        <v>0</v>
      </c>
      <c r="U21" s="81">
        <f t="shared" si="19"/>
        <v>0</v>
      </c>
      <c r="V21" s="81">
        <f t="shared" si="19"/>
        <v>0</v>
      </c>
      <c r="W21" s="81">
        <f t="shared" si="19"/>
        <v>0</v>
      </c>
      <c r="X21" s="81">
        <f t="shared" si="19"/>
        <v>1501.5</v>
      </c>
      <c r="Y21" s="81">
        <f t="shared" si="19"/>
        <v>1501.5</v>
      </c>
      <c r="Z21" s="81">
        <f t="shared" si="19"/>
        <v>0</v>
      </c>
      <c r="AA21" s="81">
        <f t="shared" si="19"/>
        <v>0</v>
      </c>
      <c r="AB21" s="81">
        <f t="shared" si="19"/>
        <v>0</v>
      </c>
      <c r="AC21" s="81">
        <f t="shared" si="19"/>
        <v>0</v>
      </c>
      <c r="AD21" s="81">
        <f t="shared" si="19"/>
        <v>0</v>
      </c>
      <c r="AE21" s="81">
        <f t="shared" si="19"/>
        <v>0</v>
      </c>
      <c r="AF21" s="81">
        <f t="shared" si="19"/>
        <v>0</v>
      </c>
      <c r="AG21" s="81">
        <f t="shared" si="19"/>
        <v>0</v>
      </c>
      <c r="AH21" s="67"/>
      <c r="AI21" s="68"/>
    </row>
    <row r="22" spans="1:35" s="62" customFormat="1" ht="95.4" customHeight="1" x14ac:dyDescent="0.3">
      <c r="A22" s="83"/>
      <c r="B22" s="92"/>
      <c r="C22" s="85" t="s">
        <v>34</v>
      </c>
      <c r="D22" s="86">
        <f>SUM(J22,L22,N22,P22,R22,T22,V22,X22,Z22,AB22,AD22,AF22)</f>
        <v>1501.5</v>
      </c>
      <c r="E22" s="88">
        <f>J22+L22+N22+P22+R22+T22+V22+X22+Z22+AB22</f>
        <v>1501.5</v>
      </c>
      <c r="F22" s="88">
        <f>G22</f>
        <v>1501.5</v>
      </c>
      <c r="G22" s="88">
        <f>SUM(K22,M22,O22,Q22,S22,U22,W22,Y22,AA22,AC22,AE22,AG22)</f>
        <v>1501.5</v>
      </c>
      <c r="H22" s="87">
        <f t="shared" si="8"/>
        <v>100</v>
      </c>
      <c r="I22" s="87">
        <f t="shared" si="9"/>
        <v>100</v>
      </c>
      <c r="J22" s="88">
        <v>0</v>
      </c>
      <c r="K22" s="88">
        <v>0</v>
      </c>
      <c r="L22" s="88">
        <v>0</v>
      </c>
      <c r="M22" s="88">
        <v>0</v>
      </c>
      <c r="N22" s="88">
        <v>0</v>
      </c>
      <c r="O22" s="88">
        <v>0</v>
      </c>
      <c r="P22" s="88">
        <v>0</v>
      </c>
      <c r="Q22" s="88">
        <v>0</v>
      </c>
      <c r="R22" s="88">
        <v>0</v>
      </c>
      <c r="S22" s="88">
        <v>0</v>
      </c>
      <c r="T22" s="88">
        <v>0</v>
      </c>
      <c r="U22" s="88">
        <v>0</v>
      </c>
      <c r="V22" s="88">
        <v>0</v>
      </c>
      <c r="W22" s="88">
        <v>0</v>
      </c>
      <c r="X22" s="88">
        <v>1501.5</v>
      </c>
      <c r="Y22" s="88">
        <v>1501.5</v>
      </c>
      <c r="Z22" s="88">
        <v>0</v>
      </c>
      <c r="AA22" s="88">
        <v>0</v>
      </c>
      <c r="AB22" s="88">
        <v>0</v>
      </c>
      <c r="AC22" s="88">
        <v>0</v>
      </c>
      <c r="AD22" s="88">
        <v>0</v>
      </c>
      <c r="AE22" s="88">
        <v>0</v>
      </c>
      <c r="AF22" s="88">
        <v>0</v>
      </c>
      <c r="AG22" s="88">
        <v>0</v>
      </c>
      <c r="AH22" s="75" t="s">
        <v>43</v>
      </c>
      <c r="AI22" s="76"/>
    </row>
    <row r="23" spans="1:35" s="62" customFormat="1" ht="27.6" customHeight="1" x14ac:dyDescent="0.3">
      <c r="A23" s="90"/>
      <c r="B23" s="58" t="s">
        <v>44</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60"/>
      <c r="AH23" s="75"/>
      <c r="AI23" s="76"/>
    </row>
    <row r="24" spans="1:35" s="99" customFormat="1" ht="55.5" customHeight="1" x14ac:dyDescent="0.3">
      <c r="A24" s="93" t="s">
        <v>45</v>
      </c>
      <c r="B24" s="94" t="s">
        <v>46</v>
      </c>
      <c r="C24" s="95" t="s">
        <v>28</v>
      </c>
      <c r="D24" s="96">
        <f>D25</f>
        <v>18890.194999999996</v>
      </c>
      <c r="E24" s="96">
        <f t="shared" ref="E24:G24" si="20">E25</f>
        <v>18890.194999999996</v>
      </c>
      <c r="F24" s="96">
        <f>F25</f>
        <v>17651.14</v>
      </c>
      <c r="G24" s="96">
        <f t="shared" si="20"/>
        <v>17651.14</v>
      </c>
      <c r="H24" s="96">
        <f t="shared" ref="H24:H27" si="21">IFERROR(G24/D24*100,0)</f>
        <v>93.440750611626839</v>
      </c>
      <c r="I24" s="96">
        <f t="shared" ref="I24:I27" si="22">IFERROR(G24/E24*100,0)</f>
        <v>93.440750611626839</v>
      </c>
      <c r="J24" s="96">
        <f>J25</f>
        <v>1624.8619999999999</v>
      </c>
      <c r="K24" s="96">
        <f t="shared" ref="K24:AG24" si="23">K25</f>
        <v>684.62</v>
      </c>
      <c r="L24" s="96">
        <f t="shared" si="23"/>
        <v>1365.4489999999998</v>
      </c>
      <c r="M24" s="96">
        <f>M25</f>
        <v>1630.575</v>
      </c>
      <c r="N24" s="96">
        <f t="shared" si="23"/>
        <v>1499.289</v>
      </c>
      <c r="O24" s="96">
        <f t="shared" si="23"/>
        <v>1420.9749999999999</v>
      </c>
      <c r="P24" s="96">
        <f t="shared" si="23"/>
        <v>1712.4780000000001</v>
      </c>
      <c r="Q24" s="96">
        <f t="shared" si="23"/>
        <v>1534.615</v>
      </c>
      <c r="R24" s="96">
        <f t="shared" si="23"/>
        <v>1532.3329999999999</v>
      </c>
      <c r="S24" s="96">
        <f t="shared" si="23"/>
        <v>1322.0149999999999</v>
      </c>
      <c r="T24" s="96">
        <f t="shared" si="23"/>
        <v>1639.8340000000001</v>
      </c>
      <c r="U24" s="96">
        <f t="shared" si="23"/>
        <v>1316.7449999999999</v>
      </c>
      <c r="V24" s="96">
        <f t="shared" si="23"/>
        <v>1986.8129999999999</v>
      </c>
      <c r="W24" s="96">
        <f t="shared" si="23"/>
        <v>1782.0700000000002</v>
      </c>
      <c r="X24" s="96">
        <f t="shared" si="23"/>
        <v>1600.9949999999999</v>
      </c>
      <c r="Y24" s="96">
        <f t="shared" si="23"/>
        <v>1448.085</v>
      </c>
      <c r="Z24" s="96">
        <f t="shared" si="23"/>
        <v>1411.934</v>
      </c>
      <c r="AA24" s="96">
        <f t="shared" si="23"/>
        <v>1400.075</v>
      </c>
      <c r="AB24" s="96">
        <f t="shared" si="23"/>
        <v>1415.3489999999999</v>
      </c>
      <c r="AC24" s="96">
        <f t="shared" si="23"/>
        <v>1289.5249999999999</v>
      </c>
      <c r="AD24" s="96">
        <f t="shared" si="23"/>
        <v>1440.4559999999999</v>
      </c>
      <c r="AE24" s="96">
        <f t="shared" si="23"/>
        <v>1204.675</v>
      </c>
      <c r="AF24" s="96">
        <f t="shared" si="23"/>
        <v>1660.403</v>
      </c>
      <c r="AG24" s="96">
        <f t="shared" si="23"/>
        <v>2617.165</v>
      </c>
      <c r="AH24" s="97"/>
      <c r="AI24" s="98"/>
    </row>
    <row r="25" spans="1:35" s="107" customFormat="1" ht="183" customHeight="1" x14ac:dyDescent="0.3">
      <c r="A25" s="100"/>
      <c r="B25" s="101"/>
      <c r="C25" s="102" t="s">
        <v>34</v>
      </c>
      <c r="D25" s="103">
        <f>J25+L25+N25+P25+R25+T25+V25+X25+Z25+AB25+AD25+AF25</f>
        <v>18890.194999999996</v>
      </c>
      <c r="E25" s="103">
        <f>E26+E27</f>
        <v>18890.194999999996</v>
      </c>
      <c r="F25" s="103">
        <f>F26+F27</f>
        <v>17651.14</v>
      </c>
      <c r="G25" s="103">
        <f>K25+M25+O25+Q25+S25+U25+W25+Y25+AA25+AC25+AE25+AG25</f>
        <v>17651.14</v>
      </c>
      <c r="H25" s="103">
        <f t="shared" si="21"/>
        <v>93.440750611626839</v>
      </c>
      <c r="I25" s="103">
        <f t="shared" si="22"/>
        <v>93.440750611626839</v>
      </c>
      <c r="J25" s="104">
        <f>J26+J27</f>
        <v>1624.8619999999999</v>
      </c>
      <c r="K25" s="104">
        <f>K26+K27</f>
        <v>684.62</v>
      </c>
      <c r="L25" s="104">
        <f>L26+L27</f>
        <v>1365.4489999999998</v>
      </c>
      <c r="M25" s="104">
        <f>M26+M27</f>
        <v>1630.575</v>
      </c>
      <c r="N25" s="104">
        <f>N26+N27</f>
        <v>1499.289</v>
      </c>
      <c r="O25" s="104">
        <f t="shared" ref="O25:AG25" si="24">O26+O27</f>
        <v>1420.9749999999999</v>
      </c>
      <c r="P25" s="104">
        <f>P26+P27</f>
        <v>1712.4780000000001</v>
      </c>
      <c r="Q25" s="104">
        <f t="shared" si="24"/>
        <v>1534.615</v>
      </c>
      <c r="R25" s="104">
        <f t="shared" si="24"/>
        <v>1532.3329999999999</v>
      </c>
      <c r="S25" s="104">
        <f t="shared" si="24"/>
        <v>1322.0149999999999</v>
      </c>
      <c r="T25" s="104">
        <f t="shared" si="24"/>
        <v>1639.8340000000001</v>
      </c>
      <c r="U25" s="104">
        <f t="shared" si="24"/>
        <v>1316.7449999999999</v>
      </c>
      <c r="V25" s="104">
        <f t="shared" si="24"/>
        <v>1986.8129999999999</v>
      </c>
      <c r="W25" s="104">
        <f t="shared" si="24"/>
        <v>1782.0700000000002</v>
      </c>
      <c r="X25" s="104">
        <f>X26+X27</f>
        <v>1600.9949999999999</v>
      </c>
      <c r="Y25" s="104">
        <f t="shared" si="24"/>
        <v>1448.085</v>
      </c>
      <c r="Z25" s="104">
        <f>Z26+Z27</f>
        <v>1411.934</v>
      </c>
      <c r="AA25" s="104">
        <f t="shared" si="24"/>
        <v>1400.075</v>
      </c>
      <c r="AB25" s="104">
        <f>AB26+AB27</f>
        <v>1415.3489999999999</v>
      </c>
      <c r="AC25" s="104">
        <f t="shared" si="24"/>
        <v>1289.5249999999999</v>
      </c>
      <c r="AD25" s="104">
        <f>AD26+AD27</f>
        <v>1440.4559999999999</v>
      </c>
      <c r="AE25" s="104">
        <f t="shared" si="24"/>
        <v>1204.675</v>
      </c>
      <c r="AF25" s="104">
        <f>AF26+AF27</f>
        <v>1660.403</v>
      </c>
      <c r="AG25" s="104">
        <f t="shared" si="24"/>
        <v>2617.165</v>
      </c>
      <c r="AH25" s="105"/>
      <c r="AI25" s="106"/>
    </row>
    <row r="26" spans="1:35" s="107" customFormat="1" ht="95.4" customHeight="1" x14ac:dyDescent="0.3">
      <c r="A26" s="108"/>
      <c r="B26" s="109" t="s">
        <v>47</v>
      </c>
      <c r="C26" s="102" t="s">
        <v>34</v>
      </c>
      <c r="D26" s="103">
        <f>J26+L26+N26+P26+R26+T26+V26+X26+Z26+AB26+AD26+AF26</f>
        <v>1926.5999999999997</v>
      </c>
      <c r="E26" s="103">
        <f>J26+L26+N26+P26+R26+T26+V26+X26+Z26+AB26+AD26+AF26</f>
        <v>1926.5999999999997</v>
      </c>
      <c r="F26" s="103">
        <f>K26+M26+O26+Q26+S26+U26+W26+Y26+AA26+AC26+AE26+AG26</f>
        <v>1926.5999999999997</v>
      </c>
      <c r="G26" s="103">
        <f>K26+M26+O26+Q26+S26+U26+W26+Y26+AA26+AC26+AE26+AG26</f>
        <v>1926.5999999999997</v>
      </c>
      <c r="H26" s="103">
        <f t="shared" si="21"/>
        <v>100</v>
      </c>
      <c r="I26" s="103">
        <f t="shared" si="22"/>
        <v>100</v>
      </c>
      <c r="J26" s="104">
        <v>335.17500000000001</v>
      </c>
      <c r="K26" s="104">
        <v>335.17</v>
      </c>
      <c r="L26" s="104">
        <v>144.67500000000001</v>
      </c>
      <c r="M26" s="104">
        <v>144.67500000000001</v>
      </c>
      <c r="N26" s="104">
        <v>144.67500000000001</v>
      </c>
      <c r="O26" s="104">
        <v>144.67500000000001</v>
      </c>
      <c r="P26" s="104">
        <v>144.67500000000001</v>
      </c>
      <c r="Q26" s="104">
        <v>144.67500000000001</v>
      </c>
      <c r="R26" s="104">
        <v>144.67500000000001</v>
      </c>
      <c r="S26" s="104">
        <v>144.67500000000001</v>
      </c>
      <c r="T26" s="104">
        <v>144.67500000000001</v>
      </c>
      <c r="U26" s="104">
        <v>144.67500000000001</v>
      </c>
      <c r="V26" s="104">
        <v>144.67500000000001</v>
      </c>
      <c r="W26" s="104">
        <v>144.68</v>
      </c>
      <c r="X26" s="104">
        <v>144.67500000000001</v>
      </c>
      <c r="Y26" s="104">
        <v>144.67500000000001</v>
      </c>
      <c r="Z26" s="104">
        <v>144.67500000000001</v>
      </c>
      <c r="AA26" s="104">
        <v>144.67500000000001</v>
      </c>
      <c r="AB26" s="104">
        <v>144.67500000000001</v>
      </c>
      <c r="AC26" s="104">
        <v>144.67500000000001</v>
      </c>
      <c r="AD26" s="104">
        <v>144.67500000000001</v>
      </c>
      <c r="AE26" s="104">
        <v>144.67500000000001</v>
      </c>
      <c r="AF26" s="104">
        <v>144.67500000000001</v>
      </c>
      <c r="AG26" s="104">
        <v>144.67500000000001</v>
      </c>
      <c r="AH26" s="110"/>
      <c r="AI26" s="106"/>
    </row>
    <row r="27" spans="1:35" s="107" customFormat="1" ht="135" customHeight="1" x14ac:dyDescent="0.3">
      <c r="A27" s="111"/>
      <c r="B27" s="112" t="s">
        <v>48</v>
      </c>
      <c r="C27" s="113" t="s">
        <v>34</v>
      </c>
      <c r="D27" s="114">
        <f>J27+L27+N27+P27+R27+T27+V27+X27+Z27+AB27+AD27+AF27</f>
        <v>16963.594999999998</v>
      </c>
      <c r="E27" s="114">
        <f>J27+L27+N27+P27+R27+T27+V27+X27+Z27+AB27+AD27+AF27</f>
        <v>16963.594999999998</v>
      </c>
      <c r="F27" s="115">
        <f>K27+M27+O27+Q27+S27+U27+W27+Y27+AA27+AC27+AE27+AG27</f>
        <v>15724.539999999999</v>
      </c>
      <c r="G27" s="115">
        <f>K27+M27+O27+Q27+S27+U27+W27+Y27+AA27+AC27+AE27+AG27</f>
        <v>15724.539999999999</v>
      </c>
      <c r="H27" s="115">
        <f t="shared" si="21"/>
        <v>92.695799445813236</v>
      </c>
      <c r="I27" s="115">
        <f t="shared" si="22"/>
        <v>92.695799445813236</v>
      </c>
      <c r="J27" s="115">
        <v>1289.6869999999999</v>
      </c>
      <c r="K27" s="114">
        <v>349.45</v>
      </c>
      <c r="L27" s="115">
        <v>1220.7739999999999</v>
      </c>
      <c r="M27" s="114">
        <v>1485.9</v>
      </c>
      <c r="N27" s="114">
        <v>1354.614</v>
      </c>
      <c r="O27" s="114">
        <v>1276.3</v>
      </c>
      <c r="P27" s="114">
        <v>1567.8030000000001</v>
      </c>
      <c r="Q27" s="114">
        <v>1389.94</v>
      </c>
      <c r="R27" s="114">
        <v>1387.6579999999999</v>
      </c>
      <c r="S27" s="114">
        <v>1177.3399999999999</v>
      </c>
      <c r="T27" s="114">
        <v>1495.1590000000001</v>
      </c>
      <c r="U27" s="114">
        <v>1172.07</v>
      </c>
      <c r="V27" s="114">
        <v>1842.1379999999999</v>
      </c>
      <c r="W27" s="114">
        <v>1637.39</v>
      </c>
      <c r="X27" s="114">
        <v>1456.32</v>
      </c>
      <c r="Y27" s="114">
        <v>1303.4100000000001</v>
      </c>
      <c r="Z27" s="114">
        <v>1267.259</v>
      </c>
      <c r="AA27" s="114">
        <v>1255.4000000000001</v>
      </c>
      <c r="AB27" s="114">
        <v>1270.674</v>
      </c>
      <c r="AC27" s="114">
        <v>1144.8499999999999</v>
      </c>
      <c r="AD27" s="114">
        <v>1295.7809999999999</v>
      </c>
      <c r="AE27" s="114">
        <v>1060</v>
      </c>
      <c r="AF27" s="114">
        <v>1515.7280000000001</v>
      </c>
      <c r="AG27" s="114">
        <v>2472.4899999999998</v>
      </c>
      <c r="AH27" s="105" t="s">
        <v>49</v>
      </c>
      <c r="AI27" s="106"/>
    </row>
    <row r="28" spans="1:35" s="62" customFormat="1" ht="27.75" customHeight="1" x14ac:dyDescent="0.3">
      <c r="A28" s="90"/>
      <c r="B28" s="116" t="s">
        <v>50</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8"/>
      <c r="AH28" s="119"/>
      <c r="AI28" s="76"/>
    </row>
    <row r="29" spans="1:35" s="62" customFormat="1" ht="28.5" customHeight="1" x14ac:dyDescent="0.3">
      <c r="A29" s="120" t="s">
        <v>51</v>
      </c>
      <c r="B29" s="121" t="s">
        <v>52</v>
      </c>
      <c r="C29" s="65" t="s">
        <v>28</v>
      </c>
      <c r="D29" s="66">
        <f>D31+D30</f>
        <v>70307.411000000007</v>
      </c>
      <c r="E29" s="66">
        <f>E31+E30</f>
        <v>70307.411000000007</v>
      </c>
      <c r="F29" s="66">
        <f t="shared" ref="F29:G29" si="25">F31+F30</f>
        <v>65652.10100000001</v>
      </c>
      <c r="G29" s="66">
        <f t="shared" si="25"/>
        <v>65652.10100000001</v>
      </c>
      <c r="H29" s="66">
        <f t="shared" si="8"/>
        <v>93.378635432899102</v>
      </c>
      <c r="I29" s="66">
        <f t="shared" si="9"/>
        <v>93.378635432899102</v>
      </c>
      <c r="J29" s="122">
        <f>J31+J30</f>
        <v>7656.7209999999995</v>
      </c>
      <c r="K29" s="122">
        <f t="shared" ref="K29:AG29" si="26">K31+K30</f>
        <v>7640.8209999999999</v>
      </c>
      <c r="L29" s="122">
        <f t="shared" si="26"/>
        <v>8480.4639999999999</v>
      </c>
      <c r="M29" s="122">
        <f>M31+M30</f>
        <v>8068.3639999999996</v>
      </c>
      <c r="N29" s="122">
        <f t="shared" si="26"/>
        <v>8997.1029999999992</v>
      </c>
      <c r="O29" s="122">
        <f t="shared" si="26"/>
        <v>8997.1029999999992</v>
      </c>
      <c r="P29" s="122">
        <f t="shared" si="26"/>
        <v>7444.6169999999993</v>
      </c>
      <c r="Q29" s="122">
        <f t="shared" si="26"/>
        <v>7444.6160000000009</v>
      </c>
      <c r="R29" s="122">
        <f>R31+R30</f>
        <v>5385.9040000000005</v>
      </c>
      <c r="S29" s="122">
        <f t="shared" si="26"/>
        <v>4491.902</v>
      </c>
      <c r="T29" s="122">
        <f t="shared" si="26"/>
        <v>3741.5549999999998</v>
      </c>
      <c r="U29" s="122">
        <f t="shared" si="26"/>
        <v>3741.5549999999998</v>
      </c>
      <c r="V29" s="122">
        <f t="shared" si="26"/>
        <v>7857.7959999999994</v>
      </c>
      <c r="W29" s="122">
        <f t="shared" si="26"/>
        <v>7857.799</v>
      </c>
      <c r="X29" s="122">
        <f t="shared" si="26"/>
        <v>4414.9420000000009</v>
      </c>
      <c r="Y29" s="122">
        <f t="shared" si="26"/>
        <v>4425.4420000000009</v>
      </c>
      <c r="Z29" s="122">
        <f t="shared" si="26"/>
        <v>5794.9610000000002</v>
      </c>
      <c r="AA29" s="122">
        <f t="shared" si="26"/>
        <v>5794.4489999999996</v>
      </c>
      <c r="AB29" s="122">
        <f t="shared" si="26"/>
        <v>4114.5119999999997</v>
      </c>
      <c r="AC29" s="122">
        <f t="shared" si="26"/>
        <v>4124.5109999999995</v>
      </c>
      <c r="AD29" s="122">
        <f t="shared" si="26"/>
        <v>3772.0520000000001</v>
      </c>
      <c r="AE29" s="122">
        <f t="shared" si="26"/>
        <v>4666.3100000000004</v>
      </c>
      <c r="AF29" s="122">
        <f t="shared" si="26"/>
        <v>2646.7840000000001</v>
      </c>
      <c r="AG29" s="122">
        <f t="shared" si="26"/>
        <v>-1600.771</v>
      </c>
      <c r="AH29" s="123"/>
      <c r="AI29" s="76"/>
    </row>
    <row r="30" spans="1:35" s="53" customFormat="1" ht="34.200000000000003" customHeight="1" x14ac:dyDescent="0.3">
      <c r="A30" s="124"/>
      <c r="B30" s="125"/>
      <c r="C30" s="72" t="s">
        <v>34</v>
      </c>
      <c r="D30" s="73">
        <f>SUM(J30,L30,N30,P30,R30,T30,V30,X30,Z30,AB30,AD30,AF30)</f>
        <v>69879.411000000007</v>
      </c>
      <c r="E30" s="73">
        <f>J30+L30+N30+P30+R30+T30+V30+X30+Z30+AB30+AD30+AF30</f>
        <v>69879.411000000007</v>
      </c>
      <c r="F30" s="73">
        <f>G30</f>
        <v>65652.10100000001</v>
      </c>
      <c r="G30" s="73">
        <f>SUM(K30,M30,O30,Q30,S30,U30,W30,Y30,AA30,AC30,AE30,AG30)</f>
        <v>65652.10100000001</v>
      </c>
      <c r="H30" s="73">
        <f>IFERROR(G30/D30*100,0)</f>
        <v>93.950564351494037</v>
      </c>
      <c r="I30" s="73">
        <f>IFERROR(G30/E30*100,0)</f>
        <v>93.950564351494037</v>
      </c>
      <c r="J30" s="74">
        <f t="shared" ref="J30:AG30" si="27">J33+J35+J45+J48</f>
        <v>7640.8209999999999</v>
      </c>
      <c r="K30" s="74">
        <f t="shared" si="27"/>
        <v>7640.8209999999999</v>
      </c>
      <c r="L30" s="74">
        <f t="shared" si="27"/>
        <v>8068.3639999999996</v>
      </c>
      <c r="M30" s="74">
        <f t="shared" si="27"/>
        <v>8068.3639999999996</v>
      </c>
      <c r="N30" s="74">
        <f t="shared" si="27"/>
        <v>8997.1029999999992</v>
      </c>
      <c r="O30" s="74">
        <f t="shared" si="27"/>
        <v>8997.1029999999992</v>
      </c>
      <c r="P30" s="74">
        <f t="shared" si="27"/>
        <v>7444.6169999999993</v>
      </c>
      <c r="Q30" s="74">
        <f t="shared" si="27"/>
        <v>7444.6160000000009</v>
      </c>
      <c r="R30" s="74">
        <f t="shared" si="27"/>
        <v>5385.9040000000005</v>
      </c>
      <c r="S30" s="74">
        <f t="shared" si="27"/>
        <v>4491.902</v>
      </c>
      <c r="T30" s="74">
        <f t="shared" si="27"/>
        <v>3741.5549999999998</v>
      </c>
      <c r="U30" s="74">
        <f>U33+U35+U45+U48</f>
        <v>3741.5549999999998</v>
      </c>
      <c r="V30" s="74">
        <f t="shared" si="27"/>
        <v>7857.7959999999994</v>
      </c>
      <c r="W30" s="74">
        <f t="shared" si="27"/>
        <v>7857.799</v>
      </c>
      <c r="X30" s="74">
        <f t="shared" si="27"/>
        <v>4414.9420000000009</v>
      </c>
      <c r="Y30" s="74">
        <f t="shared" si="27"/>
        <v>4425.4420000000009</v>
      </c>
      <c r="Z30" s="74">
        <f t="shared" si="27"/>
        <v>5794.9610000000002</v>
      </c>
      <c r="AA30" s="74">
        <f t="shared" si="27"/>
        <v>5794.4489999999996</v>
      </c>
      <c r="AB30" s="74">
        <f t="shared" si="27"/>
        <v>4114.5119999999997</v>
      </c>
      <c r="AC30" s="74">
        <f t="shared" si="27"/>
        <v>4124.5109999999995</v>
      </c>
      <c r="AD30" s="74">
        <f t="shared" si="27"/>
        <v>3772.0520000000001</v>
      </c>
      <c r="AE30" s="74">
        <f t="shared" si="27"/>
        <v>4666.3100000000004</v>
      </c>
      <c r="AF30" s="74">
        <f t="shared" si="27"/>
        <v>2646.7840000000001</v>
      </c>
      <c r="AG30" s="74">
        <f t="shared" si="27"/>
        <v>-1600.771</v>
      </c>
      <c r="AH30" s="123"/>
      <c r="AI30" s="126"/>
    </row>
    <row r="31" spans="1:35" s="53" customFormat="1" ht="37.5" customHeight="1" x14ac:dyDescent="0.3">
      <c r="A31" s="127"/>
      <c r="B31" s="125"/>
      <c r="C31" s="72" t="s">
        <v>30</v>
      </c>
      <c r="D31" s="73">
        <f>SUM(J31,L31,N31,P31,R31,T31,V31,X31,Z31,AB31,AD31,AF31)</f>
        <v>428</v>
      </c>
      <c r="E31" s="73">
        <f>J31+L31+N31+P31+R31+T31+V31+X31+Z31</f>
        <v>428</v>
      </c>
      <c r="F31" s="73">
        <f>G31</f>
        <v>0</v>
      </c>
      <c r="G31" s="73">
        <f>SUM(K31,M31,O31,Q31,S31,U31,W31,Y31,AA31,AC31,AE31,AG31)</f>
        <v>0</v>
      </c>
      <c r="H31" s="73">
        <f>IFERROR(G31/D31*100,0)</f>
        <v>0</v>
      </c>
      <c r="I31" s="73">
        <f>IFERROR(G31/E31*100,0)</f>
        <v>0</v>
      </c>
      <c r="J31" s="74">
        <f>J46</f>
        <v>15.9</v>
      </c>
      <c r="K31" s="74">
        <f t="shared" ref="K31:AG31" si="28">K46</f>
        <v>0</v>
      </c>
      <c r="L31" s="74">
        <f t="shared" si="28"/>
        <v>412.1</v>
      </c>
      <c r="M31" s="74">
        <f t="shared" si="28"/>
        <v>0</v>
      </c>
      <c r="N31" s="74">
        <f t="shared" si="28"/>
        <v>0</v>
      </c>
      <c r="O31" s="74">
        <f t="shared" si="28"/>
        <v>0</v>
      </c>
      <c r="P31" s="74">
        <f t="shared" si="28"/>
        <v>0</v>
      </c>
      <c r="Q31" s="74">
        <f t="shared" si="28"/>
        <v>0</v>
      </c>
      <c r="R31" s="74">
        <f t="shared" si="28"/>
        <v>0</v>
      </c>
      <c r="S31" s="74">
        <f t="shared" si="28"/>
        <v>0</v>
      </c>
      <c r="T31" s="74">
        <f t="shared" si="28"/>
        <v>0</v>
      </c>
      <c r="U31" s="74">
        <f t="shared" si="28"/>
        <v>0</v>
      </c>
      <c r="V31" s="74">
        <f t="shared" si="28"/>
        <v>0</v>
      </c>
      <c r="W31" s="74">
        <f t="shared" si="28"/>
        <v>0</v>
      </c>
      <c r="X31" s="74">
        <f t="shared" si="28"/>
        <v>0</v>
      </c>
      <c r="Y31" s="74">
        <f t="shared" si="28"/>
        <v>0</v>
      </c>
      <c r="Z31" s="74">
        <f t="shared" si="28"/>
        <v>0</v>
      </c>
      <c r="AA31" s="74">
        <f t="shared" si="28"/>
        <v>0</v>
      </c>
      <c r="AB31" s="74">
        <f t="shared" si="28"/>
        <v>0</v>
      </c>
      <c r="AC31" s="74">
        <f t="shared" si="28"/>
        <v>0</v>
      </c>
      <c r="AD31" s="74">
        <f t="shared" si="28"/>
        <v>0</v>
      </c>
      <c r="AE31" s="74">
        <f t="shared" si="28"/>
        <v>0</v>
      </c>
      <c r="AF31" s="74">
        <f t="shared" si="28"/>
        <v>0</v>
      </c>
      <c r="AG31" s="74">
        <f t="shared" si="28"/>
        <v>0</v>
      </c>
      <c r="AH31" s="123"/>
      <c r="AI31" s="126"/>
    </row>
    <row r="32" spans="1:35" s="107" customFormat="1" ht="75.599999999999994" customHeight="1" x14ac:dyDescent="0.3">
      <c r="A32" s="128"/>
      <c r="B32" s="129" t="s">
        <v>53</v>
      </c>
      <c r="C32" s="130" t="s">
        <v>28</v>
      </c>
      <c r="D32" s="131">
        <f>D33</f>
        <v>2945.9</v>
      </c>
      <c r="E32" s="131">
        <f>E33</f>
        <v>2945.9</v>
      </c>
      <c r="F32" s="131">
        <f t="shared" ref="F32:G32" si="29">F33</f>
        <v>2539.259</v>
      </c>
      <c r="G32" s="131">
        <f t="shared" si="29"/>
        <v>2539.259</v>
      </c>
      <c r="H32" s="131">
        <f t="shared" ref="H32" si="30">IFERROR(G32/D32*100,0)</f>
        <v>86.196374622356501</v>
      </c>
      <c r="I32" s="132">
        <f t="shared" ref="I32" si="31">IFERROR(G32/E32*100,0)</f>
        <v>86.196374622356501</v>
      </c>
      <c r="J32" s="133">
        <f>J33</f>
        <v>0</v>
      </c>
      <c r="K32" s="133">
        <f t="shared" ref="K32:AG32" si="32">K33</f>
        <v>0</v>
      </c>
      <c r="L32" s="133">
        <f t="shared" si="32"/>
        <v>401.77</v>
      </c>
      <c r="M32" s="133">
        <f>M33</f>
        <v>401.77</v>
      </c>
      <c r="N32" s="133">
        <f t="shared" si="32"/>
        <v>1375.03</v>
      </c>
      <c r="O32" s="133">
        <f t="shared" si="32"/>
        <v>1375.03</v>
      </c>
      <c r="P32" s="134">
        <f t="shared" si="32"/>
        <v>1100</v>
      </c>
      <c r="Q32" s="134">
        <f t="shared" si="32"/>
        <v>1100</v>
      </c>
      <c r="R32" s="133">
        <f t="shared" si="32"/>
        <v>32.491</v>
      </c>
      <c r="S32" s="133">
        <f t="shared" si="32"/>
        <v>32.49</v>
      </c>
      <c r="T32" s="133">
        <f t="shared" si="32"/>
        <v>0</v>
      </c>
      <c r="U32" s="133">
        <f t="shared" si="32"/>
        <v>0</v>
      </c>
      <c r="V32" s="133">
        <f t="shared" si="32"/>
        <v>0</v>
      </c>
      <c r="W32" s="133">
        <f t="shared" si="32"/>
        <v>0</v>
      </c>
      <c r="X32" s="133">
        <f t="shared" si="32"/>
        <v>0</v>
      </c>
      <c r="Y32" s="133">
        <f t="shared" si="32"/>
        <v>0</v>
      </c>
      <c r="Z32" s="133">
        <f t="shared" si="32"/>
        <v>36.609000000000002</v>
      </c>
      <c r="AA32" s="133">
        <f t="shared" si="32"/>
        <v>36.609000000000002</v>
      </c>
      <c r="AB32" s="133">
        <f t="shared" si="32"/>
        <v>0</v>
      </c>
      <c r="AC32" s="133">
        <f t="shared" si="32"/>
        <v>0</v>
      </c>
      <c r="AD32" s="133">
        <f t="shared" si="32"/>
        <v>0</v>
      </c>
      <c r="AE32" s="133">
        <f t="shared" si="32"/>
        <v>0</v>
      </c>
      <c r="AF32" s="133">
        <f t="shared" si="32"/>
        <v>0</v>
      </c>
      <c r="AG32" s="135">
        <f t="shared" si="32"/>
        <v>-406.64</v>
      </c>
      <c r="AH32" s="136" t="s">
        <v>54</v>
      </c>
      <c r="AI32" s="106"/>
    </row>
    <row r="33" spans="1:35" s="107" customFormat="1" ht="96.6" customHeight="1" x14ac:dyDescent="0.3">
      <c r="A33" s="137"/>
      <c r="B33" s="138"/>
      <c r="C33" s="139" t="s">
        <v>34</v>
      </c>
      <c r="D33" s="140">
        <f>SUM(J33,L33,N33,P33,R33,T33,V33,X33,Z33,AB33,AD33,AF33)</f>
        <v>2945.9</v>
      </c>
      <c r="E33" s="140">
        <f>J33+L33+N33+P33+R33+T33+V33+X33+Z33+AB33+AD33+AF33</f>
        <v>2945.9</v>
      </c>
      <c r="F33" s="140">
        <f>G33</f>
        <v>2539.259</v>
      </c>
      <c r="G33" s="140">
        <f>SUM(K33,M33,O33,Q33,S33,U33,W33,Y33,AA33,AC33,AE33,AG33)</f>
        <v>2539.259</v>
      </c>
      <c r="H33" s="140">
        <f>IFERROR(G33/D33*100,0)</f>
        <v>86.196374622356501</v>
      </c>
      <c r="I33" s="141">
        <f>IFERROR(G33/E33*100,0)</f>
        <v>86.196374622356501</v>
      </c>
      <c r="J33" s="142">
        <v>0</v>
      </c>
      <c r="K33" s="142">
        <v>0</v>
      </c>
      <c r="L33" s="142">
        <v>401.77</v>
      </c>
      <c r="M33" s="142">
        <v>401.77</v>
      </c>
      <c r="N33" s="142">
        <v>1375.03</v>
      </c>
      <c r="O33" s="142">
        <v>1375.03</v>
      </c>
      <c r="P33" s="143">
        <v>1100</v>
      </c>
      <c r="Q33" s="143">
        <v>1100</v>
      </c>
      <c r="R33" s="142">
        <v>32.491</v>
      </c>
      <c r="S33" s="142">
        <v>32.49</v>
      </c>
      <c r="T33" s="142">
        <v>0</v>
      </c>
      <c r="U33" s="142">
        <v>0</v>
      </c>
      <c r="V33" s="142">
        <v>0</v>
      </c>
      <c r="W33" s="142">
        <v>0</v>
      </c>
      <c r="X33" s="142">
        <v>0</v>
      </c>
      <c r="Y33" s="142">
        <v>0</v>
      </c>
      <c r="Z33" s="142">
        <v>36.609000000000002</v>
      </c>
      <c r="AA33" s="142">
        <v>36.609000000000002</v>
      </c>
      <c r="AB33" s="142">
        <v>0</v>
      </c>
      <c r="AC33" s="142">
        <v>0</v>
      </c>
      <c r="AD33" s="142">
        <v>0</v>
      </c>
      <c r="AE33" s="142">
        <v>0</v>
      </c>
      <c r="AF33" s="142">
        <v>0</v>
      </c>
      <c r="AG33" s="135">
        <v>-406.64</v>
      </c>
      <c r="AH33" s="136" t="s">
        <v>55</v>
      </c>
      <c r="AI33" s="106"/>
    </row>
    <row r="34" spans="1:35" s="107" customFormat="1" ht="187.95" customHeight="1" x14ac:dyDescent="0.3">
      <c r="A34" s="144"/>
      <c r="B34" s="145" t="s">
        <v>56</v>
      </c>
      <c r="C34" s="146" t="s">
        <v>28</v>
      </c>
      <c r="D34" s="131">
        <f>D35</f>
        <v>7926.2000000000007</v>
      </c>
      <c r="E34" s="131">
        <f>E35</f>
        <v>7926.2000000000007</v>
      </c>
      <c r="F34" s="131">
        <f t="shared" ref="F34:G34" si="33">F35</f>
        <v>7828.3980000000001</v>
      </c>
      <c r="G34" s="131">
        <f t="shared" si="33"/>
        <v>7828.3980000000001</v>
      </c>
      <c r="H34" s="132">
        <f t="shared" ref="H34" si="34">IFERROR(G34/D34*100,0)</f>
        <v>98.766092200550077</v>
      </c>
      <c r="I34" s="132">
        <f t="shared" ref="I34" si="35">IFERROR(G34/E34*100,0)</f>
        <v>98.766092200550077</v>
      </c>
      <c r="J34" s="133">
        <f>J35</f>
        <v>2992.1</v>
      </c>
      <c r="K34" s="133">
        <f t="shared" ref="K34:AG34" si="36">K35</f>
        <v>2992.1</v>
      </c>
      <c r="L34" s="133">
        <f t="shared" si="36"/>
        <v>1772.8580000000002</v>
      </c>
      <c r="M34" s="133">
        <f t="shared" si="36"/>
        <v>1772.8580000000002</v>
      </c>
      <c r="N34" s="133">
        <f t="shared" si="36"/>
        <v>1769.3</v>
      </c>
      <c r="O34" s="133">
        <f t="shared" si="36"/>
        <v>1769.3</v>
      </c>
      <c r="P34" s="134">
        <f t="shared" si="36"/>
        <v>59.4</v>
      </c>
      <c r="Q34" s="134">
        <f t="shared" si="36"/>
        <v>59.4</v>
      </c>
      <c r="R34" s="133">
        <f t="shared" si="36"/>
        <v>613.79999999999995</v>
      </c>
      <c r="S34" s="133">
        <f t="shared" si="36"/>
        <v>13.8</v>
      </c>
      <c r="T34" s="133">
        <f t="shared" si="36"/>
        <v>0</v>
      </c>
      <c r="U34" s="133">
        <f t="shared" si="36"/>
        <v>0</v>
      </c>
      <c r="V34" s="133">
        <f t="shared" si="36"/>
        <v>0</v>
      </c>
      <c r="W34" s="133">
        <f t="shared" si="36"/>
        <v>0</v>
      </c>
      <c r="X34" s="133">
        <f t="shared" si="36"/>
        <v>97.8</v>
      </c>
      <c r="Y34" s="133">
        <f t="shared" si="36"/>
        <v>97.8</v>
      </c>
      <c r="Z34" s="133">
        <f t="shared" si="36"/>
        <v>96.941999999999993</v>
      </c>
      <c r="AA34" s="133">
        <f t="shared" si="36"/>
        <v>96.94</v>
      </c>
      <c r="AB34" s="133">
        <f t="shared" si="36"/>
        <v>154.14999999999998</v>
      </c>
      <c r="AC34" s="133">
        <f t="shared" si="36"/>
        <v>154.14999999999998</v>
      </c>
      <c r="AD34" s="133">
        <f t="shared" si="36"/>
        <v>369.84999999999997</v>
      </c>
      <c r="AE34" s="133">
        <f t="shared" si="36"/>
        <v>969.85</v>
      </c>
      <c r="AF34" s="133">
        <f t="shared" si="36"/>
        <v>0</v>
      </c>
      <c r="AG34" s="135">
        <f t="shared" si="36"/>
        <v>-97.8</v>
      </c>
      <c r="AH34" s="136" t="s">
        <v>57</v>
      </c>
      <c r="AI34" s="106"/>
    </row>
    <row r="35" spans="1:35" s="107" customFormat="1" ht="64.2" customHeight="1" x14ac:dyDescent="0.3">
      <c r="A35" s="147"/>
      <c r="B35" s="148"/>
      <c r="C35" s="149" t="s">
        <v>34</v>
      </c>
      <c r="D35" s="140">
        <f>SUM(J35,L35,N35,P35,R35,T35,V35,X35,Z35,AB35,AD35,AF35)</f>
        <v>7926.2000000000007</v>
      </c>
      <c r="E35" s="141">
        <f>J35+L35+N35+P35+R35+T35+V35+X35+Z35+AB35+AD35+AF35</f>
        <v>7926.2000000000007</v>
      </c>
      <c r="F35" s="141">
        <f>G35</f>
        <v>7828.3980000000001</v>
      </c>
      <c r="G35" s="141">
        <f>SUM(K35,M35,O35,Q35,S35,U35,W35,Y35,AA35,AC35,AE35,AG35)</f>
        <v>7828.3980000000001</v>
      </c>
      <c r="H35" s="141">
        <f>IFERROR(G35/D35*100,0)</f>
        <v>98.766092200550077</v>
      </c>
      <c r="I35" s="141">
        <f>IFERROR(G35/E35*100,0)</f>
        <v>98.766092200550077</v>
      </c>
      <c r="J35" s="142">
        <f>J37+J39+J41+J43</f>
        <v>2992.1</v>
      </c>
      <c r="K35" s="142">
        <v>2992.1</v>
      </c>
      <c r="L35" s="142">
        <f t="shared" ref="L35:AG35" si="37">L37+L39+L41+L43</f>
        <v>1772.8580000000002</v>
      </c>
      <c r="M35" s="142">
        <f t="shared" si="37"/>
        <v>1772.8580000000002</v>
      </c>
      <c r="N35" s="142">
        <f t="shared" si="37"/>
        <v>1769.3</v>
      </c>
      <c r="O35" s="142">
        <f t="shared" si="37"/>
        <v>1769.3</v>
      </c>
      <c r="P35" s="143">
        <f t="shared" si="37"/>
        <v>59.4</v>
      </c>
      <c r="Q35" s="143">
        <v>59.4</v>
      </c>
      <c r="R35" s="142">
        <f t="shared" si="37"/>
        <v>613.79999999999995</v>
      </c>
      <c r="S35" s="142">
        <f t="shared" si="37"/>
        <v>13.8</v>
      </c>
      <c r="T35" s="142">
        <f t="shared" si="37"/>
        <v>0</v>
      </c>
      <c r="U35" s="142">
        <f t="shared" si="37"/>
        <v>0</v>
      </c>
      <c r="V35" s="142">
        <f t="shared" si="37"/>
        <v>0</v>
      </c>
      <c r="W35" s="142">
        <f t="shared" si="37"/>
        <v>0</v>
      </c>
      <c r="X35" s="142">
        <f t="shared" si="37"/>
        <v>97.8</v>
      </c>
      <c r="Y35" s="142">
        <f t="shared" si="37"/>
        <v>97.8</v>
      </c>
      <c r="Z35" s="142">
        <f t="shared" si="37"/>
        <v>96.941999999999993</v>
      </c>
      <c r="AA35" s="142">
        <f t="shared" si="37"/>
        <v>96.94</v>
      </c>
      <c r="AB35" s="142">
        <f t="shared" si="37"/>
        <v>154.14999999999998</v>
      </c>
      <c r="AC35" s="142">
        <f t="shared" si="37"/>
        <v>154.14999999999998</v>
      </c>
      <c r="AD35" s="142">
        <f t="shared" si="37"/>
        <v>369.84999999999997</v>
      </c>
      <c r="AE35" s="142">
        <f t="shared" si="37"/>
        <v>969.85</v>
      </c>
      <c r="AF35" s="142">
        <f t="shared" si="37"/>
        <v>0</v>
      </c>
      <c r="AG35" s="142">
        <f t="shared" si="37"/>
        <v>-97.8</v>
      </c>
      <c r="AH35" s="136" t="s">
        <v>58</v>
      </c>
      <c r="AI35" s="106"/>
    </row>
    <row r="36" spans="1:35" s="107" customFormat="1" ht="168" customHeight="1" x14ac:dyDescent="0.3">
      <c r="A36" s="150"/>
      <c r="B36" s="151" t="s">
        <v>59</v>
      </c>
      <c r="C36" s="85" t="s">
        <v>28</v>
      </c>
      <c r="D36" s="86">
        <f>D37</f>
        <v>4265.7</v>
      </c>
      <c r="E36" s="86">
        <f t="shared" ref="E36:G36" si="38">E37</f>
        <v>4265.7</v>
      </c>
      <c r="F36" s="86">
        <f>F37</f>
        <v>4167.8980000000001</v>
      </c>
      <c r="G36" s="140">
        <f t="shared" si="38"/>
        <v>4167.8980000000001</v>
      </c>
      <c r="H36" s="141">
        <f t="shared" ref="H36" si="39">IFERROR(G36/D36*100,0)</f>
        <v>97.707246172961078</v>
      </c>
      <c r="I36" s="141">
        <f t="shared" ref="I36" si="40">IFERROR(G36/E36*100,0)</f>
        <v>97.707246172961078</v>
      </c>
      <c r="J36" s="142">
        <f>J37</f>
        <v>0</v>
      </c>
      <c r="K36" s="142">
        <f t="shared" ref="K36:AF36" si="41">K37</f>
        <v>0</v>
      </c>
      <c r="L36" s="142">
        <f t="shared" si="41"/>
        <v>1769.4580000000001</v>
      </c>
      <c r="M36" s="142">
        <f t="shared" si="41"/>
        <v>1769.4580000000001</v>
      </c>
      <c r="N36" s="142">
        <f t="shared" si="41"/>
        <v>1769.3</v>
      </c>
      <c r="O36" s="142">
        <f t="shared" si="41"/>
        <v>1769.3</v>
      </c>
      <c r="P36" s="143">
        <f t="shared" si="41"/>
        <v>59.4</v>
      </c>
      <c r="Q36" s="143">
        <f t="shared" si="41"/>
        <v>59.4</v>
      </c>
      <c r="R36" s="142">
        <f t="shared" si="41"/>
        <v>13.8</v>
      </c>
      <c r="S36" s="142">
        <f t="shared" si="41"/>
        <v>13.8</v>
      </c>
      <c r="T36" s="142">
        <f t="shared" si="41"/>
        <v>0</v>
      </c>
      <c r="U36" s="142">
        <f t="shared" si="41"/>
        <v>0</v>
      </c>
      <c r="V36" s="142">
        <f t="shared" si="41"/>
        <v>0</v>
      </c>
      <c r="W36" s="142">
        <f t="shared" si="41"/>
        <v>0</v>
      </c>
      <c r="X36" s="142">
        <f t="shared" si="41"/>
        <v>97.8</v>
      </c>
      <c r="Y36" s="142">
        <f t="shared" si="41"/>
        <v>97.8</v>
      </c>
      <c r="Z36" s="142">
        <f t="shared" si="41"/>
        <v>96.941999999999993</v>
      </c>
      <c r="AA36" s="142">
        <f t="shared" si="41"/>
        <v>96.94</v>
      </c>
      <c r="AB36" s="142">
        <f t="shared" si="41"/>
        <v>104.6</v>
      </c>
      <c r="AC36" s="142">
        <f t="shared" si="41"/>
        <v>104.6</v>
      </c>
      <c r="AD36" s="142">
        <f t="shared" si="41"/>
        <v>354.4</v>
      </c>
      <c r="AE36" s="142">
        <v>354.4</v>
      </c>
      <c r="AF36" s="142">
        <f t="shared" si="41"/>
        <v>0</v>
      </c>
      <c r="AG36" s="135">
        <f>AG37</f>
        <v>-97.8</v>
      </c>
      <c r="AH36" s="136" t="s">
        <v>60</v>
      </c>
      <c r="AI36" s="106"/>
    </row>
    <row r="37" spans="1:35" s="107" customFormat="1" ht="65.25" customHeight="1" x14ac:dyDescent="0.3">
      <c r="A37" s="152"/>
      <c r="B37" s="153"/>
      <c r="C37" s="154" t="s">
        <v>34</v>
      </c>
      <c r="D37" s="86">
        <f>SUM(J37,L37,N37,P37,R37,T37,V37,X37,Z37,AB37,AD37,AF37)</f>
        <v>4265.7</v>
      </c>
      <c r="E37" s="86">
        <f>J37+L37+N37+P37+R37+T37+V37+X37+Z37+AB37+AD37+AF37</f>
        <v>4265.7</v>
      </c>
      <c r="F37" s="86">
        <f>G37</f>
        <v>4167.8980000000001</v>
      </c>
      <c r="G37" s="140">
        <f>K37+M37+O37+Q37+S37+U37+W37+Y37+AA37+AC37+AE37+AG37</f>
        <v>4167.8980000000001</v>
      </c>
      <c r="H37" s="140">
        <f>IFERROR(G37/D37*100,0)</f>
        <v>97.707246172961078</v>
      </c>
      <c r="I37" s="140">
        <f>IFERROR(G37/E37*100,0)</f>
        <v>97.707246172961078</v>
      </c>
      <c r="J37" s="143">
        <v>0</v>
      </c>
      <c r="K37" s="143">
        <v>0</v>
      </c>
      <c r="L37" s="143">
        <v>1769.4580000000001</v>
      </c>
      <c r="M37" s="143">
        <v>1769.4580000000001</v>
      </c>
      <c r="N37" s="143">
        <v>1769.3</v>
      </c>
      <c r="O37" s="143">
        <v>1769.3</v>
      </c>
      <c r="P37" s="143">
        <v>59.4</v>
      </c>
      <c r="Q37" s="143">
        <v>59.4</v>
      </c>
      <c r="R37" s="143">
        <v>13.8</v>
      </c>
      <c r="S37" s="143">
        <v>13.8</v>
      </c>
      <c r="T37" s="143">
        <v>0</v>
      </c>
      <c r="U37" s="143">
        <v>0</v>
      </c>
      <c r="V37" s="143">
        <v>0</v>
      </c>
      <c r="W37" s="143">
        <v>0</v>
      </c>
      <c r="X37" s="143">
        <v>97.8</v>
      </c>
      <c r="Y37" s="143">
        <v>97.8</v>
      </c>
      <c r="Z37" s="142">
        <v>96.941999999999993</v>
      </c>
      <c r="AA37" s="142">
        <v>96.94</v>
      </c>
      <c r="AB37" s="142">
        <v>104.6</v>
      </c>
      <c r="AC37" s="142">
        <v>104.6</v>
      </c>
      <c r="AD37" s="142">
        <v>354.4</v>
      </c>
      <c r="AE37" s="142">
        <v>354.4</v>
      </c>
      <c r="AF37" s="142">
        <v>0</v>
      </c>
      <c r="AG37" s="87">
        <v>-97.8</v>
      </c>
      <c r="AH37" s="155"/>
      <c r="AI37" s="106"/>
    </row>
    <row r="38" spans="1:35" s="107" customFormat="1" ht="51" customHeight="1" x14ac:dyDescent="0.3">
      <c r="A38" s="156"/>
      <c r="B38" s="157" t="s">
        <v>61</v>
      </c>
      <c r="C38" s="149" t="s">
        <v>28</v>
      </c>
      <c r="D38" s="140">
        <f t="shared" ref="D38" si="42">D39</f>
        <v>600</v>
      </c>
      <c r="E38" s="141">
        <f>F38</f>
        <v>600</v>
      </c>
      <c r="F38" s="141">
        <f t="shared" ref="F38:F41" si="43">G38</f>
        <v>600</v>
      </c>
      <c r="G38" s="141">
        <f>G39</f>
        <v>600</v>
      </c>
      <c r="H38" s="141">
        <f t="shared" ref="H38:H42" si="44">IFERROR(G38/D38*100,0)</f>
        <v>100</v>
      </c>
      <c r="I38" s="141">
        <f t="shared" ref="I38:I42" si="45">IFERROR(G38/E38*100,0)</f>
        <v>100</v>
      </c>
      <c r="J38" s="141">
        <f t="shared" ref="J38:AG38" si="46">J39</f>
        <v>0</v>
      </c>
      <c r="K38" s="141">
        <f t="shared" si="46"/>
        <v>0</v>
      </c>
      <c r="L38" s="141">
        <f t="shared" si="46"/>
        <v>0</v>
      </c>
      <c r="M38" s="141">
        <f t="shared" si="46"/>
        <v>0</v>
      </c>
      <c r="N38" s="141">
        <f t="shared" si="46"/>
        <v>0</v>
      </c>
      <c r="O38" s="141">
        <f t="shared" si="46"/>
        <v>0</v>
      </c>
      <c r="P38" s="140">
        <f t="shared" si="46"/>
        <v>0</v>
      </c>
      <c r="Q38" s="140">
        <f t="shared" si="46"/>
        <v>0</v>
      </c>
      <c r="R38" s="141">
        <f t="shared" si="46"/>
        <v>600</v>
      </c>
      <c r="S38" s="141">
        <f t="shared" si="46"/>
        <v>0</v>
      </c>
      <c r="T38" s="141">
        <f t="shared" si="46"/>
        <v>0</v>
      </c>
      <c r="U38" s="141">
        <f t="shared" si="46"/>
        <v>0</v>
      </c>
      <c r="V38" s="141">
        <f t="shared" si="46"/>
        <v>0</v>
      </c>
      <c r="W38" s="141">
        <f t="shared" si="46"/>
        <v>0</v>
      </c>
      <c r="X38" s="141">
        <f t="shared" si="46"/>
        <v>0</v>
      </c>
      <c r="Y38" s="141">
        <f t="shared" si="46"/>
        <v>0</v>
      </c>
      <c r="Z38" s="141">
        <f t="shared" si="46"/>
        <v>0</v>
      </c>
      <c r="AA38" s="141">
        <f t="shared" si="46"/>
        <v>0</v>
      </c>
      <c r="AB38" s="141">
        <f t="shared" si="46"/>
        <v>0</v>
      </c>
      <c r="AC38" s="141">
        <f t="shared" si="46"/>
        <v>0</v>
      </c>
      <c r="AD38" s="141">
        <f t="shared" si="46"/>
        <v>0</v>
      </c>
      <c r="AE38" s="141">
        <v>600</v>
      </c>
      <c r="AF38" s="141">
        <f t="shared" si="46"/>
        <v>0</v>
      </c>
      <c r="AG38" s="141">
        <f t="shared" si="46"/>
        <v>0</v>
      </c>
      <c r="AH38" s="136"/>
      <c r="AI38" s="106"/>
    </row>
    <row r="39" spans="1:35" s="107" customFormat="1" ht="39.6" customHeight="1" x14ac:dyDescent="0.3">
      <c r="A39" s="156"/>
      <c r="B39" s="157"/>
      <c r="C39" s="149" t="s">
        <v>34</v>
      </c>
      <c r="D39" s="140">
        <f t="shared" ref="D39" si="47">SUM(J39,L39,N39,P39,R39,T39,V39,X39,Z39,AB39,AD39,AF39)</f>
        <v>600</v>
      </c>
      <c r="E39" s="141">
        <f>R39</f>
        <v>600</v>
      </c>
      <c r="F39" s="141">
        <f>AE39</f>
        <v>600</v>
      </c>
      <c r="G39" s="141">
        <f t="shared" ref="G39" si="48">SUM(K39,M39,O39,Q39,S39,U39,W39,Y39,AA39,AC39,AE39,AG39)</f>
        <v>600</v>
      </c>
      <c r="H39" s="141">
        <f t="shared" si="44"/>
        <v>100</v>
      </c>
      <c r="I39" s="141">
        <f t="shared" si="45"/>
        <v>100</v>
      </c>
      <c r="J39" s="142">
        <v>0</v>
      </c>
      <c r="K39" s="142">
        <v>0</v>
      </c>
      <c r="L39" s="142">
        <v>0</v>
      </c>
      <c r="M39" s="142">
        <v>0</v>
      </c>
      <c r="N39" s="142">
        <v>0</v>
      </c>
      <c r="O39" s="142">
        <v>0</v>
      </c>
      <c r="P39" s="143">
        <v>0</v>
      </c>
      <c r="Q39" s="143">
        <v>0</v>
      </c>
      <c r="R39" s="142">
        <v>600</v>
      </c>
      <c r="S39" s="142">
        <v>0</v>
      </c>
      <c r="T39" s="142">
        <v>0</v>
      </c>
      <c r="U39" s="142">
        <v>0</v>
      </c>
      <c r="V39" s="142">
        <v>0</v>
      </c>
      <c r="W39" s="142">
        <v>0</v>
      </c>
      <c r="X39" s="142">
        <v>0</v>
      </c>
      <c r="Y39" s="142">
        <v>0</v>
      </c>
      <c r="Z39" s="142">
        <v>0</v>
      </c>
      <c r="AA39" s="142">
        <v>0</v>
      </c>
      <c r="AB39" s="142">
        <v>0</v>
      </c>
      <c r="AC39" s="142">
        <v>0</v>
      </c>
      <c r="AD39" s="142">
        <v>0</v>
      </c>
      <c r="AE39" s="141">
        <v>600</v>
      </c>
      <c r="AF39" s="142">
        <v>0</v>
      </c>
      <c r="AG39" s="142">
        <v>0</v>
      </c>
      <c r="AH39" s="136" t="s">
        <v>62</v>
      </c>
      <c r="AI39" s="106"/>
    </row>
    <row r="40" spans="1:35" s="107" customFormat="1" ht="75" customHeight="1" x14ac:dyDescent="0.3">
      <c r="A40" s="156"/>
      <c r="B40" s="157" t="s">
        <v>63</v>
      </c>
      <c r="C40" s="149" t="s">
        <v>28</v>
      </c>
      <c r="D40" s="140">
        <f t="shared" ref="D40:E40" si="49">D41</f>
        <v>68.399999999999991</v>
      </c>
      <c r="E40" s="141">
        <f t="shared" si="49"/>
        <v>68.399999999999991</v>
      </c>
      <c r="F40" s="141">
        <f t="shared" si="43"/>
        <v>68.399999999999991</v>
      </c>
      <c r="G40" s="141">
        <f>G41</f>
        <v>68.399999999999991</v>
      </c>
      <c r="H40" s="141">
        <f t="shared" si="44"/>
        <v>100</v>
      </c>
      <c r="I40" s="141">
        <f t="shared" si="45"/>
        <v>100</v>
      </c>
      <c r="J40" s="141">
        <f t="shared" ref="J40:AF40" si="50">J41</f>
        <v>0</v>
      </c>
      <c r="K40" s="141">
        <f t="shared" si="50"/>
        <v>0</v>
      </c>
      <c r="L40" s="141">
        <f t="shared" si="50"/>
        <v>3.4</v>
      </c>
      <c r="M40" s="141">
        <f t="shared" si="50"/>
        <v>3.4</v>
      </c>
      <c r="N40" s="141">
        <f t="shared" si="50"/>
        <v>0</v>
      </c>
      <c r="O40" s="141">
        <f t="shared" si="50"/>
        <v>0</v>
      </c>
      <c r="P40" s="140">
        <f t="shared" si="50"/>
        <v>0</v>
      </c>
      <c r="Q40" s="140">
        <f t="shared" si="50"/>
        <v>0</v>
      </c>
      <c r="R40" s="141">
        <f t="shared" si="50"/>
        <v>0</v>
      </c>
      <c r="S40" s="141">
        <f t="shared" si="50"/>
        <v>0</v>
      </c>
      <c r="T40" s="141">
        <f t="shared" si="50"/>
        <v>0</v>
      </c>
      <c r="U40" s="141">
        <f t="shared" si="50"/>
        <v>0</v>
      </c>
      <c r="V40" s="141">
        <f t="shared" si="50"/>
        <v>0</v>
      </c>
      <c r="W40" s="141">
        <f t="shared" si="50"/>
        <v>0</v>
      </c>
      <c r="X40" s="141">
        <f t="shared" si="50"/>
        <v>0</v>
      </c>
      <c r="Y40" s="141">
        <f t="shared" si="50"/>
        <v>0</v>
      </c>
      <c r="Z40" s="141">
        <f t="shared" si="50"/>
        <v>0</v>
      </c>
      <c r="AA40" s="141">
        <f t="shared" si="50"/>
        <v>0</v>
      </c>
      <c r="AB40" s="141">
        <f t="shared" si="50"/>
        <v>49.55</v>
      </c>
      <c r="AC40" s="141">
        <f t="shared" si="50"/>
        <v>49.55</v>
      </c>
      <c r="AD40" s="141">
        <f t="shared" si="50"/>
        <v>15.45</v>
      </c>
      <c r="AE40" s="141">
        <v>15.45</v>
      </c>
      <c r="AF40" s="141">
        <f t="shared" si="50"/>
        <v>0</v>
      </c>
      <c r="AG40" s="142">
        <v>0</v>
      </c>
      <c r="AH40" s="136" t="s">
        <v>64</v>
      </c>
      <c r="AI40" s="106"/>
    </row>
    <row r="41" spans="1:35" s="107" customFormat="1" ht="37.950000000000003" customHeight="1" x14ac:dyDescent="0.3">
      <c r="A41" s="156"/>
      <c r="B41" s="157"/>
      <c r="C41" s="149" t="s">
        <v>34</v>
      </c>
      <c r="D41" s="140">
        <f t="shared" ref="D41" si="51">SUM(J41,L41,N41,P41,R41,T41,V41,X41,Z41,AB41,AD41,AF41)</f>
        <v>68.399999999999991</v>
      </c>
      <c r="E41" s="141">
        <f>J41+L41+N41+P41+R41+T41+V41+X41+Z41+AB41+AD41+AF41</f>
        <v>68.399999999999991</v>
      </c>
      <c r="F41" s="141">
        <f t="shared" si="43"/>
        <v>68.399999999999991</v>
      </c>
      <c r="G41" s="141">
        <f t="shared" ref="G41" si="52">SUM(K41,M41,O41,Q41,S41,U41,W41,Y41,AA41,AC41,AE41,AG41)</f>
        <v>68.399999999999991</v>
      </c>
      <c r="H41" s="141">
        <f t="shared" si="44"/>
        <v>100</v>
      </c>
      <c r="I41" s="141">
        <f t="shared" si="45"/>
        <v>100</v>
      </c>
      <c r="J41" s="142">
        <v>0</v>
      </c>
      <c r="K41" s="142">
        <v>0</v>
      </c>
      <c r="L41" s="142">
        <v>3.4</v>
      </c>
      <c r="M41" s="142">
        <v>3.4</v>
      </c>
      <c r="N41" s="142">
        <v>0</v>
      </c>
      <c r="O41" s="142">
        <v>0</v>
      </c>
      <c r="P41" s="143">
        <v>0</v>
      </c>
      <c r="Q41" s="143">
        <v>0</v>
      </c>
      <c r="R41" s="142">
        <v>0</v>
      </c>
      <c r="S41" s="142">
        <v>0</v>
      </c>
      <c r="T41" s="142">
        <v>0</v>
      </c>
      <c r="U41" s="142">
        <v>0</v>
      </c>
      <c r="V41" s="142">
        <v>0</v>
      </c>
      <c r="W41" s="142">
        <v>0</v>
      </c>
      <c r="X41" s="142">
        <v>0</v>
      </c>
      <c r="Y41" s="142">
        <v>0</v>
      </c>
      <c r="Z41" s="142">
        <v>0</v>
      </c>
      <c r="AA41" s="142">
        <v>0</v>
      </c>
      <c r="AB41" s="142">
        <v>49.55</v>
      </c>
      <c r="AC41" s="142">
        <v>49.55</v>
      </c>
      <c r="AD41" s="142">
        <v>15.45</v>
      </c>
      <c r="AE41" s="142">
        <v>15.45</v>
      </c>
      <c r="AF41" s="142">
        <v>0</v>
      </c>
      <c r="AG41" s="142">
        <v>0</v>
      </c>
      <c r="AH41" s="136"/>
      <c r="AI41" s="106"/>
    </row>
    <row r="42" spans="1:35" s="107" customFormat="1" ht="75.599999999999994" customHeight="1" x14ac:dyDescent="0.3">
      <c r="A42" s="158"/>
      <c r="B42" s="159" t="s">
        <v>65</v>
      </c>
      <c r="C42" s="149" t="s">
        <v>28</v>
      </c>
      <c r="D42" s="140">
        <f>D43</f>
        <v>2992.1</v>
      </c>
      <c r="E42" s="140">
        <f t="shared" ref="E42:G42" si="53">E43</f>
        <v>2992.1</v>
      </c>
      <c r="F42" s="140">
        <f t="shared" si="53"/>
        <v>2992.0990000000002</v>
      </c>
      <c r="G42" s="140">
        <f t="shared" si="53"/>
        <v>2992.0990000000002</v>
      </c>
      <c r="H42" s="141">
        <f t="shared" si="44"/>
        <v>99.999966578657137</v>
      </c>
      <c r="I42" s="141">
        <f t="shared" si="45"/>
        <v>99.999966578657137</v>
      </c>
      <c r="J42" s="142">
        <f t="shared" ref="J42:AF42" si="54">J43</f>
        <v>2992.1</v>
      </c>
      <c r="K42" s="142">
        <f>K43</f>
        <v>2259.2919999999999</v>
      </c>
      <c r="L42" s="142">
        <f t="shared" si="54"/>
        <v>0</v>
      </c>
      <c r="M42" s="142">
        <f t="shared" si="54"/>
        <v>0</v>
      </c>
      <c r="N42" s="142">
        <f t="shared" si="54"/>
        <v>0</v>
      </c>
      <c r="O42" s="142">
        <f t="shared" si="54"/>
        <v>0</v>
      </c>
      <c r="P42" s="143">
        <f t="shared" si="54"/>
        <v>0</v>
      </c>
      <c r="Q42" s="143">
        <f t="shared" si="54"/>
        <v>732.80700000000002</v>
      </c>
      <c r="R42" s="142">
        <f t="shared" si="54"/>
        <v>0</v>
      </c>
      <c r="S42" s="142">
        <f t="shared" si="54"/>
        <v>0</v>
      </c>
      <c r="T42" s="142">
        <f t="shared" si="54"/>
        <v>0</v>
      </c>
      <c r="U42" s="142">
        <f t="shared" si="54"/>
        <v>0</v>
      </c>
      <c r="V42" s="142">
        <f t="shared" si="54"/>
        <v>0</v>
      </c>
      <c r="W42" s="142">
        <f t="shared" si="54"/>
        <v>0</v>
      </c>
      <c r="X42" s="142">
        <f t="shared" si="54"/>
        <v>0</v>
      </c>
      <c r="Y42" s="142">
        <f t="shared" si="54"/>
        <v>0</v>
      </c>
      <c r="Z42" s="142">
        <f t="shared" si="54"/>
        <v>0</v>
      </c>
      <c r="AA42" s="142">
        <f t="shared" si="54"/>
        <v>0</v>
      </c>
      <c r="AB42" s="142">
        <f t="shared" si="54"/>
        <v>0</v>
      </c>
      <c r="AC42" s="142">
        <f t="shared" si="54"/>
        <v>0</v>
      </c>
      <c r="AD42" s="142">
        <f t="shared" si="54"/>
        <v>0</v>
      </c>
      <c r="AE42" s="142">
        <f t="shared" si="54"/>
        <v>0</v>
      </c>
      <c r="AF42" s="142">
        <f t="shared" si="54"/>
        <v>0</v>
      </c>
      <c r="AG42" s="142">
        <f>AG43</f>
        <v>0</v>
      </c>
      <c r="AH42" s="136" t="s">
        <v>66</v>
      </c>
      <c r="AI42" s="106"/>
    </row>
    <row r="43" spans="1:35" s="107" customFormat="1" ht="100.2" customHeight="1" x14ac:dyDescent="0.3">
      <c r="A43" s="160"/>
      <c r="B43" s="161"/>
      <c r="C43" s="149" t="s">
        <v>34</v>
      </c>
      <c r="D43" s="140">
        <f>SUM(J43,L43,N43,P43,R43,T43,V43,X43,Z43,AB43,AD43,AF43)</f>
        <v>2992.1</v>
      </c>
      <c r="E43" s="141">
        <f>J43+L43+N43+P43+R43+T43+V43+X43+Z43</f>
        <v>2992.1</v>
      </c>
      <c r="F43" s="141">
        <f>G43</f>
        <v>2992.0990000000002</v>
      </c>
      <c r="G43" s="141">
        <f>SUM(K43,M43,O43,Q43,S43,U43,W43,Y43,AA43,AC43,AE43,AG43)</f>
        <v>2992.0990000000002</v>
      </c>
      <c r="H43" s="141">
        <f>IFERROR(G43/D43*100,0)</f>
        <v>99.999966578657137</v>
      </c>
      <c r="I43" s="141">
        <f>IFERROR(G43/E43*100,0)</f>
        <v>99.999966578657137</v>
      </c>
      <c r="J43" s="142">
        <v>2992.1</v>
      </c>
      <c r="K43" s="142">
        <v>2259.2919999999999</v>
      </c>
      <c r="L43" s="142">
        <v>0</v>
      </c>
      <c r="M43" s="142">
        <v>0</v>
      </c>
      <c r="N43" s="142">
        <v>0</v>
      </c>
      <c r="O43" s="142">
        <v>0</v>
      </c>
      <c r="P43" s="143">
        <v>0</v>
      </c>
      <c r="Q43" s="143">
        <v>732.80700000000002</v>
      </c>
      <c r="R43" s="142">
        <v>0</v>
      </c>
      <c r="S43" s="142">
        <v>0</v>
      </c>
      <c r="T43" s="142">
        <v>0</v>
      </c>
      <c r="U43" s="142">
        <v>0</v>
      </c>
      <c r="V43" s="142">
        <v>0</v>
      </c>
      <c r="W43" s="142">
        <v>0</v>
      </c>
      <c r="X43" s="142">
        <v>0</v>
      </c>
      <c r="Y43" s="142">
        <v>0</v>
      </c>
      <c r="Z43" s="142">
        <v>0</v>
      </c>
      <c r="AA43" s="142">
        <v>0</v>
      </c>
      <c r="AB43" s="142">
        <v>0</v>
      </c>
      <c r="AC43" s="142">
        <v>0</v>
      </c>
      <c r="AD43" s="142">
        <v>0</v>
      </c>
      <c r="AE43" s="142">
        <v>0</v>
      </c>
      <c r="AF43" s="142">
        <v>0</v>
      </c>
      <c r="AG43" s="142">
        <v>0</v>
      </c>
      <c r="AH43" s="136"/>
      <c r="AI43" s="106"/>
    </row>
    <row r="44" spans="1:35" s="62" customFormat="1" ht="108.6" customHeight="1" x14ac:dyDescent="0.3">
      <c r="A44" s="77"/>
      <c r="B44" s="162" t="s">
        <v>67</v>
      </c>
      <c r="C44" s="163" t="s">
        <v>28</v>
      </c>
      <c r="D44" s="80">
        <f>D46+D45</f>
        <v>58840.312000000005</v>
      </c>
      <c r="E44" s="80">
        <f>E46+E45</f>
        <v>58840.312000000005</v>
      </c>
      <c r="F44" s="80">
        <f>F46+F45</f>
        <v>54689.445999999996</v>
      </c>
      <c r="G44" s="80">
        <f t="shared" ref="G44" si="55">G46+G45</f>
        <v>54689.445999999996</v>
      </c>
      <c r="H44" s="80">
        <f t="shared" ref="H44" si="56">IFERROR(G44/D44*100,0)</f>
        <v>92.94554046552301</v>
      </c>
      <c r="I44" s="80">
        <f t="shared" ref="I44" si="57">IFERROR(G44/E44*100,0)</f>
        <v>92.94554046552301</v>
      </c>
      <c r="J44" s="164">
        <f>J46+J45</f>
        <v>4664.6209999999992</v>
      </c>
      <c r="K44" s="164">
        <f t="shared" ref="K44:AF44" si="58">K46+K45</f>
        <v>4648.7209999999995</v>
      </c>
      <c r="L44" s="164">
        <f t="shared" si="58"/>
        <v>6305.8360000000002</v>
      </c>
      <c r="M44" s="164">
        <f t="shared" si="58"/>
        <v>5893.7359999999999</v>
      </c>
      <c r="N44" s="164">
        <f t="shared" si="58"/>
        <v>5852.7730000000001</v>
      </c>
      <c r="O44" s="164">
        <f t="shared" si="58"/>
        <v>5852.7730000000001</v>
      </c>
      <c r="P44" s="164">
        <f t="shared" si="58"/>
        <v>6281.32</v>
      </c>
      <c r="Q44" s="164">
        <f t="shared" si="58"/>
        <v>6281.3190000000004</v>
      </c>
      <c r="R44" s="164">
        <f t="shared" si="58"/>
        <v>4428.3670000000002</v>
      </c>
      <c r="S44" s="164">
        <f t="shared" si="58"/>
        <v>4428.3670000000002</v>
      </c>
      <c r="T44" s="164">
        <f t="shared" si="58"/>
        <v>3618.4229999999998</v>
      </c>
      <c r="U44" s="164">
        <f t="shared" si="58"/>
        <v>3618.4229999999998</v>
      </c>
      <c r="V44" s="164">
        <f t="shared" si="58"/>
        <v>7779.48</v>
      </c>
      <c r="W44" s="164">
        <f t="shared" si="58"/>
        <v>7779.4830000000002</v>
      </c>
      <c r="X44" s="164">
        <f t="shared" si="58"/>
        <v>4238.7340000000004</v>
      </c>
      <c r="Y44" s="164">
        <f t="shared" si="58"/>
        <v>4249.2340000000004</v>
      </c>
      <c r="Z44" s="164">
        <f t="shared" si="58"/>
        <v>5661.41</v>
      </c>
      <c r="AA44" s="164">
        <f t="shared" si="58"/>
        <v>5660.9</v>
      </c>
      <c r="AB44" s="164">
        <f t="shared" si="58"/>
        <v>3960.3620000000001</v>
      </c>
      <c r="AC44" s="164">
        <f t="shared" si="58"/>
        <v>3970.3609999999999</v>
      </c>
      <c r="AD44" s="164">
        <f t="shared" si="58"/>
        <v>3402.2020000000002</v>
      </c>
      <c r="AE44" s="164">
        <f t="shared" si="58"/>
        <v>3402.46</v>
      </c>
      <c r="AF44" s="164">
        <f t="shared" si="58"/>
        <v>2646.7840000000001</v>
      </c>
      <c r="AG44" s="135">
        <f>AG46+AG45</f>
        <v>-1096.3309999999999</v>
      </c>
      <c r="AH44" s="75" t="s">
        <v>68</v>
      </c>
      <c r="AI44" s="76"/>
    </row>
    <row r="45" spans="1:35" s="62" customFormat="1" ht="49.95" customHeight="1" x14ac:dyDescent="0.3">
      <c r="A45" s="165"/>
      <c r="B45" s="166"/>
      <c r="C45" s="154" t="s">
        <v>34</v>
      </c>
      <c r="D45" s="86">
        <f>SUM(J45,L45,N45,P45,R45,T45,V45,X45,Z45,AB45,AD45,AF45)</f>
        <v>58412.312000000005</v>
      </c>
      <c r="E45" s="86">
        <f>J45+L45+N45+P45+R45+T45+V45+X45+Z45+AB45+AD45+AF45</f>
        <v>58412.312000000005</v>
      </c>
      <c r="F45" s="86">
        <f>G45</f>
        <v>54689.445999999996</v>
      </c>
      <c r="G45" s="86">
        <f>K45+M45+O45+Q45+S45+U45+W45+Y45+AA45+AC45+AE45+AG45</f>
        <v>54689.445999999996</v>
      </c>
      <c r="H45" s="86">
        <f>IFERROR(G45/D45*100,0)</f>
        <v>93.626573110134714</v>
      </c>
      <c r="I45" s="86">
        <f>IFERROR(G45/E45*100,0)</f>
        <v>93.626573110134714</v>
      </c>
      <c r="J45" s="88">
        <v>4648.7209999999995</v>
      </c>
      <c r="K45" s="88">
        <v>4648.7209999999995</v>
      </c>
      <c r="L45" s="88">
        <v>5893.7359999999999</v>
      </c>
      <c r="M45" s="88">
        <v>5893.7359999999999</v>
      </c>
      <c r="N45" s="88">
        <v>5852.7730000000001</v>
      </c>
      <c r="O45" s="88">
        <v>5852.7730000000001</v>
      </c>
      <c r="P45" s="88">
        <v>6281.32</v>
      </c>
      <c r="Q45" s="88">
        <v>6281.3190000000004</v>
      </c>
      <c r="R45" s="88">
        <v>4428.3670000000002</v>
      </c>
      <c r="S45" s="88">
        <v>4428.3670000000002</v>
      </c>
      <c r="T45" s="88">
        <v>3618.4229999999998</v>
      </c>
      <c r="U45" s="88">
        <v>3618.4229999999998</v>
      </c>
      <c r="V45" s="88">
        <v>7779.48</v>
      </c>
      <c r="W45" s="88">
        <v>7779.4830000000002</v>
      </c>
      <c r="X45" s="88">
        <v>4238.7340000000004</v>
      </c>
      <c r="Y45" s="88">
        <v>4249.2340000000004</v>
      </c>
      <c r="Z45" s="88">
        <v>5661.41</v>
      </c>
      <c r="AA45" s="88">
        <v>5660.9</v>
      </c>
      <c r="AB45" s="88">
        <v>3960.3620000000001</v>
      </c>
      <c r="AC45" s="88">
        <v>3970.3609999999999</v>
      </c>
      <c r="AD45" s="88">
        <v>3402.2020000000002</v>
      </c>
      <c r="AE45" s="88">
        <v>3402.46</v>
      </c>
      <c r="AF45" s="88">
        <v>2646.7840000000001</v>
      </c>
      <c r="AG45" s="135">
        <v>-1096.3309999999999</v>
      </c>
      <c r="AH45" s="75" t="s">
        <v>69</v>
      </c>
      <c r="AI45" s="76"/>
    </row>
    <row r="46" spans="1:35" s="62" customFormat="1" ht="45.75" customHeight="1" x14ac:dyDescent="0.3">
      <c r="A46" s="83"/>
      <c r="B46" s="166"/>
      <c r="C46" s="88" t="s">
        <v>30</v>
      </c>
      <c r="D46" s="88">
        <v>428</v>
      </c>
      <c r="E46" s="88">
        <f>J46+L46+N46+P46+R46+T46+V46+X46+Z46</f>
        <v>428</v>
      </c>
      <c r="F46" s="88">
        <f>G46</f>
        <v>0</v>
      </c>
      <c r="G46" s="88">
        <f>SUM(K46,M46,O46,Q46,S46,U46,W46,Y46,AA46,AC46,AE46,AG46)</f>
        <v>0</v>
      </c>
      <c r="H46" s="88">
        <f>IFERROR(G46/D46*100,0)</f>
        <v>0</v>
      </c>
      <c r="I46" s="88">
        <f>IFERROR(G46/E46*100,0)</f>
        <v>0</v>
      </c>
      <c r="J46" s="88">
        <v>15.9</v>
      </c>
      <c r="K46" s="135">
        <v>0</v>
      </c>
      <c r="L46" s="135">
        <v>412.1</v>
      </c>
      <c r="M46" s="135">
        <v>0</v>
      </c>
      <c r="N46" s="135">
        <v>0</v>
      </c>
      <c r="O46" s="135">
        <v>0</v>
      </c>
      <c r="P46" s="135">
        <v>0</v>
      </c>
      <c r="Q46" s="135">
        <v>0</v>
      </c>
      <c r="R46" s="135">
        <v>0</v>
      </c>
      <c r="S46" s="135">
        <v>0</v>
      </c>
      <c r="T46" s="135">
        <v>0</v>
      </c>
      <c r="U46" s="135">
        <v>0</v>
      </c>
      <c r="V46" s="135">
        <v>0</v>
      </c>
      <c r="W46" s="135">
        <v>0</v>
      </c>
      <c r="X46" s="135">
        <v>0</v>
      </c>
      <c r="Y46" s="135">
        <v>0</v>
      </c>
      <c r="Z46" s="135">
        <v>0</v>
      </c>
      <c r="AA46" s="135">
        <v>0</v>
      </c>
      <c r="AB46" s="135">
        <v>0</v>
      </c>
      <c r="AC46" s="135">
        <v>0</v>
      </c>
      <c r="AD46" s="135">
        <v>0</v>
      </c>
      <c r="AE46" s="135">
        <v>0</v>
      </c>
      <c r="AF46" s="135">
        <v>0</v>
      </c>
      <c r="AG46" s="135">
        <v>0</v>
      </c>
      <c r="AH46" s="67"/>
      <c r="AI46" s="76"/>
    </row>
    <row r="47" spans="1:35" s="62" customFormat="1" ht="30.75" customHeight="1" x14ac:dyDescent="0.3">
      <c r="A47" s="167"/>
      <c r="B47" s="168" t="s">
        <v>70</v>
      </c>
      <c r="C47" s="65" t="s">
        <v>28</v>
      </c>
      <c r="D47" s="66">
        <f>D48</f>
        <v>594.99900000000002</v>
      </c>
      <c r="E47" s="66">
        <f t="shared" ref="E47:G47" si="59">E48</f>
        <v>594.99900000000002</v>
      </c>
      <c r="F47" s="66">
        <f t="shared" si="59"/>
        <v>594.99800000000005</v>
      </c>
      <c r="G47" s="66">
        <f t="shared" si="59"/>
        <v>594.99800000000005</v>
      </c>
      <c r="H47" s="66">
        <f t="shared" ref="H47" si="60">IFERROR(G47/D47*100,0)</f>
        <v>99.99983193249065</v>
      </c>
      <c r="I47" s="66">
        <f t="shared" ref="I47" si="61">IFERROR(G47/E47*100,0)</f>
        <v>99.99983193249065</v>
      </c>
      <c r="J47" s="122">
        <f>J48</f>
        <v>0</v>
      </c>
      <c r="K47" s="122">
        <f t="shared" ref="K47:AG47" si="62">K48</f>
        <v>0</v>
      </c>
      <c r="L47" s="122">
        <f t="shared" si="62"/>
        <v>0</v>
      </c>
      <c r="M47" s="122">
        <f t="shared" si="62"/>
        <v>0</v>
      </c>
      <c r="N47" s="122">
        <f t="shared" si="62"/>
        <v>0</v>
      </c>
      <c r="O47" s="122">
        <f t="shared" si="62"/>
        <v>0</v>
      </c>
      <c r="P47" s="122">
        <f t="shared" si="62"/>
        <v>3.8969999999999998</v>
      </c>
      <c r="Q47" s="122">
        <f t="shared" si="62"/>
        <v>3.8969999999999998</v>
      </c>
      <c r="R47" s="122">
        <f t="shared" si="62"/>
        <v>311.24599999999998</v>
      </c>
      <c r="S47" s="122">
        <f t="shared" si="62"/>
        <v>17.245000000000001</v>
      </c>
      <c r="T47" s="122">
        <f t="shared" si="62"/>
        <v>123.13200000000001</v>
      </c>
      <c r="U47" s="122">
        <f t="shared" si="62"/>
        <v>123.13200000000001</v>
      </c>
      <c r="V47" s="122">
        <f t="shared" si="62"/>
        <v>78.316000000000003</v>
      </c>
      <c r="W47" s="122">
        <f t="shared" si="62"/>
        <v>78.316000000000003</v>
      </c>
      <c r="X47" s="122">
        <f t="shared" si="62"/>
        <v>78.408000000000001</v>
      </c>
      <c r="Y47" s="122">
        <f t="shared" si="62"/>
        <v>78.408000000000001</v>
      </c>
      <c r="Z47" s="122">
        <f t="shared" si="62"/>
        <v>0</v>
      </c>
      <c r="AA47" s="122">
        <f t="shared" si="62"/>
        <v>0</v>
      </c>
      <c r="AB47" s="122">
        <f t="shared" si="62"/>
        <v>0</v>
      </c>
      <c r="AC47" s="122">
        <f t="shared" si="62"/>
        <v>0</v>
      </c>
      <c r="AD47" s="122">
        <f t="shared" si="62"/>
        <v>0</v>
      </c>
      <c r="AE47" s="122">
        <f t="shared" si="62"/>
        <v>294</v>
      </c>
      <c r="AF47" s="122">
        <f t="shared" si="62"/>
        <v>0</v>
      </c>
      <c r="AG47" s="122">
        <f t="shared" si="62"/>
        <v>0</v>
      </c>
      <c r="AH47" s="75" t="s">
        <v>71</v>
      </c>
      <c r="AI47" s="76"/>
    </row>
    <row r="48" spans="1:35" s="62" customFormat="1" ht="52.95" customHeight="1" x14ac:dyDescent="0.3">
      <c r="A48" s="169"/>
      <c r="B48" s="170"/>
      <c r="C48" s="72" t="s">
        <v>34</v>
      </c>
      <c r="D48" s="73">
        <f>SUM(J48,L48,N48,P48,R48,T48,V48,X48,Z48,AB48,AD48,AF48)</f>
        <v>594.99900000000002</v>
      </c>
      <c r="E48" s="73">
        <f>E50+E52</f>
        <v>594.99900000000002</v>
      </c>
      <c r="F48" s="73">
        <f>G48</f>
        <v>594.99800000000005</v>
      </c>
      <c r="G48" s="73">
        <f>SUM(K48,M48,O48,Q48,S48,U48,W48,Y48,AA48,AC48,AE48,AG48)</f>
        <v>594.99800000000005</v>
      </c>
      <c r="H48" s="73">
        <f>IFERROR(G48/D48*100,0)</f>
        <v>99.99983193249065</v>
      </c>
      <c r="I48" s="73">
        <f>IFERROR(G48/E48*100,0)</f>
        <v>99.99983193249065</v>
      </c>
      <c r="J48" s="74">
        <f>J50+J52</f>
        <v>0</v>
      </c>
      <c r="K48" s="74">
        <f t="shared" ref="K48:AG48" si="63">K50+K52</f>
        <v>0</v>
      </c>
      <c r="L48" s="74">
        <f t="shared" si="63"/>
        <v>0</v>
      </c>
      <c r="M48" s="74">
        <f t="shared" si="63"/>
        <v>0</v>
      </c>
      <c r="N48" s="74">
        <f t="shared" si="63"/>
        <v>0</v>
      </c>
      <c r="O48" s="74">
        <f t="shared" si="63"/>
        <v>0</v>
      </c>
      <c r="P48" s="74">
        <f t="shared" si="63"/>
        <v>3.8969999999999998</v>
      </c>
      <c r="Q48" s="74">
        <f t="shared" si="63"/>
        <v>3.8969999999999998</v>
      </c>
      <c r="R48" s="74">
        <f t="shared" si="63"/>
        <v>311.24599999999998</v>
      </c>
      <c r="S48" s="74">
        <f t="shared" si="63"/>
        <v>17.245000000000001</v>
      </c>
      <c r="T48" s="74">
        <f t="shared" si="63"/>
        <v>123.13200000000001</v>
      </c>
      <c r="U48" s="74">
        <f t="shared" si="63"/>
        <v>123.13200000000001</v>
      </c>
      <c r="V48" s="74">
        <f t="shared" si="63"/>
        <v>78.316000000000003</v>
      </c>
      <c r="W48" s="74">
        <v>78.316000000000003</v>
      </c>
      <c r="X48" s="74">
        <f t="shared" si="63"/>
        <v>78.408000000000001</v>
      </c>
      <c r="Y48" s="74">
        <v>78.408000000000001</v>
      </c>
      <c r="Z48" s="74">
        <f t="shared" si="63"/>
        <v>0</v>
      </c>
      <c r="AA48" s="74">
        <f t="shared" si="63"/>
        <v>0</v>
      </c>
      <c r="AB48" s="74">
        <f t="shared" si="63"/>
        <v>0</v>
      </c>
      <c r="AC48" s="74">
        <f t="shared" si="63"/>
        <v>0</v>
      </c>
      <c r="AD48" s="74">
        <f t="shared" si="63"/>
        <v>0</v>
      </c>
      <c r="AE48" s="74">
        <f t="shared" si="63"/>
        <v>294</v>
      </c>
      <c r="AF48" s="74">
        <f t="shared" si="63"/>
        <v>0</v>
      </c>
      <c r="AG48" s="74">
        <f t="shared" si="63"/>
        <v>0</v>
      </c>
      <c r="AH48" s="67"/>
      <c r="AI48" s="76"/>
    </row>
    <row r="49" spans="1:35" s="62" customFormat="1" ht="160.94999999999999" customHeight="1" x14ac:dyDescent="0.3">
      <c r="A49" s="171"/>
      <c r="B49" s="172" t="s">
        <v>72</v>
      </c>
      <c r="C49" s="85" t="s">
        <v>28</v>
      </c>
      <c r="D49" s="86">
        <f>D50</f>
        <v>300.99900000000002</v>
      </c>
      <c r="E49" s="86">
        <f t="shared" ref="E49:F49" si="64">E50</f>
        <v>300.99900000000002</v>
      </c>
      <c r="F49" s="86">
        <f t="shared" si="64"/>
        <v>301</v>
      </c>
      <c r="G49" s="86">
        <f>G50</f>
        <v>301</v>
      </c>
      <c r="H49" s="87">
        <f t="shared" ref="H49" si="65">IFERROR(G49/D49*100,0)</f>
        <v>100.00033222701737</v>
      </c>
      <c r="I49" s="87">
        <f t="shared" ref="I49" si="66">IFERROR(G49/E49*100,0)</f>
        <v>100.00033222701737</v>
      </c>
      <c r="J49" s="135">
        <f>J50</f>
        <v>0</v>
      </c>
      <c r="K49" s="135">
        <f t="shared" ref="K49:AG49" si="67">K50</f>
        <v>0</v>
      </c>
      <c r="L49" s="135">
        <f t="shared" si="67"/>
        <v>0</v>
      </c>
      <c r="M49" s="135">
        <f t="shared" si="67"/>
        <v>0</v>
      </c>
      <c r="N49" s="135">
        <f t="shared" si="67"/>
        <v>0</v>
      </c>
      <c r="O49" s="135">
        <f t="shared" si="67"/>
        <v>0</v>
      </c>
      <c r="P49" s="135">
        <f t="shared" si="67"/>
        <v>3.8969999999999998</v>
      </c>
      <c r="Q49" s="135">
        <f t="shared" si="67"/>
        <v>3.8969999999999998</v>
      </c>
      <c r="R49" s="135">
        <f t="shared" si="67"/>
        <v>17.245999999999999</v>
      </c>
      <c r="S49" s="135">
        <f t="shared" si="67"/>
        <v>17.245000000000001</v>
      </c>
      <c r="T49" s="135">
        <f t="shared" si="67"/>
        <v>123.13200000000001</v>
      </c>
      <c r="U49" s="135">
        <f t="shared" si="67"/>
        <v>123.13200000000001</v>
      </c>
      <c r="V49" s="135">
        <f t="shared" si="67"/>
        <v>78.316000000000003</v>
      </c>
      <c r="W49" s="135">
        <f t="shared" si="67"/>
        <v>78.316000000000003</v>
      </c>
      <c r="X49" s="135">
        <f t="shared" si="67"/>
        <v>78.408000000000001</v>
      </c>
      <c r="Y49" s="135">
        <f t="shared" si="67"/>
        <v>78.41</v>
      </c>
      <c r="Z49" s="135">
        <f t="shared" si="67"/>
        <v>0</v>
      </c>
      <c r="AA49" s="135">
        <f t="shared" si="67"/>
        <v>0</v>
      </c>
      <c r="AB49" s="135">
        <f t="shared" si="67"/>
        <v>0</v>
      </c>
      <c r="AC49" s="135">
        <f t="shared" si="67"/>
        <v>0</v>
      </c>
      <c r="AD49" s="135">
        <f t="shared" si="67"/>
        <v>0</v>
      </c>
      <c r="AE49" s="135">
        <f t="shared" si="67"/>
        <v>0</v>
      </c>
      <c r="AF49" s="135">
        <f t="shared" si="67"/>
        <v>0</v>
      </c>
      <c r="AG49" s="135">
        <f t="shared" si="67"/>
        <v>0</v>
      </c>
      <c r="AH49" s="75" t="s">
        <v>73</v>
      </c>
      <c r="AI49" s="76"/>
    </row>
    <row r="50" spans="1:35" s="62" customFormat="1" ht="37.950000000000003" customHeight="1" x14ac:dyDescent="0.3">
      <c r="A50" s="173"/>
      <c r="B50" s="174"/>
      <c r="C50" s="85" t="s">
        <v>34</v>
      </c>
      <c r="D50" s="86">
        <f>SUM(J50,L50,N50,P50,R50,T50,V50,X50,Z50,AB50,AD50,AF50)</f>
        <v>300.99900000000002</v>
      </c>
      <c r="E50" s="87">
        <f>J50+L50+N50+P50+R50+T50+V50+X50+Z50</f>
        <v>300.99900000000002</v>
      </c>
      <c r="F50" s="87">
        <f>G50</f>
        <v>301</v>
      </c>
      <c r="G50" s="87">
        <f>SUM(K50,M50,O50,Q50,S50,U50,W50,Y50,AA50,AC50,AE50,AG50)</f>
        <v>301</v>
      </c>
      <c r="H50" s="87">
        <f>IFERROR(G50/D50*100,0)</f>
        <v>100.00033222701737</v>
      </c>
      <c r="I50" s="87">
        <f>IFERROR(G50/E50*100,0)</f>
        <v>100.00033222701737</v>
      </c>
      <c r="J50" s="135">
        <v>0</v>
      </c>
      <c r="K50" s="135">
        <v>0</v>
      </c>
      <c r="L50" s="135">
        <v>0</v>
      </c>
      <c r="M50" s="135">
        <v>0</v>
      </c>
      <c r="N50" s="135">
        <v>0</v>
      </c>
      <c r="O50" s="135">
        <v>0</v>
      </c>
      <c r="P50" s="135">
        <v>3.8969999999999998</v>
      </c>
      <c r="Q50" s="135">
        <v>3.8969999999999998</v>
      </c>
      <c r="R50" s="135">
        <v>17.245999999999999</v>
      </c>
      <c r="S50" s="135">
        <v>17.245000000000001</v>
      </c>
      <c r="T50" s="135">
        <v>123.13200000000001</v>
      </c>
      <c r="U50" s="135">
        <v>123.13200000000001</v>
      </c>
      <c r="V50" s="135">
        <v>78.316000000000003</v>
      </c>
      <c r="W50" s="135">
        <v>78.316000000000003</v>
      </c>
      <c r="X50" s="135">
        <v>78.408000000000001</v>
      </c>
      <c r="Y50" s="135">
        <v>78.41</v>
      </c>
      <c r="Z50" s="135">
        <v>0</v>
      </c>
      <c r="AA50" s="135">
        <v>0</v>
      </c>
      <c r="AB50" s="135">
        <v>0</v>
      </c>
      <c r="AC50" s="135">
        <v>0</v>
      </c>
      <c r="AD50" s="135">
        <v>0</v>
      </c>
      <c r="AE50" s="135">
        <v>0</v>
      </c>
      <c r="AF50" s="135">
        <v>0</v>
      </c>
      <c r="AG50" s="135">
        <v>0</v>
      </c>
      <c r="AH50" s="75"/>
      <c r="AI50" s="76"/>
    </row>
    <row r="51" spans="1:35" s="62" customFormat="1" ht="30.75" customHeight="1" x14ac:dyDescent="0.3">
      <c r="A51" s="175"/>
      <c r="B51" s="176" t="s">
        <v>74</v>
      </c>
      <c r="C51" s="85" t="s">
        <v>28</v>
      </c>
      <c r="D51" s="86">
        <f t="shared" ref="D51" si="68">D52</f>
        <v>294</v>
      </c>
      <c r="E51" s="87">
        <f>E52</f>
        <v>294</v>
      </c>
      <c r="F51" s="87">
        <f>G51</f>
        <v>294</v>
      </c>
      <c r="G51" s="87">
        <f>G52</f>
        <v>294</v>
      </c>
      <c r="H51" s="87">
        <f t="shared" ref="H51:H52" si="69">IFERROR(G51/D51*100,0)</f>
        <v>100</v>
      </c>
      <c r="I51" s="87">
        <f t="shared" ref="I51:I52" si="70">IFERROR(G51/E51*100,0)</f>
        <v>100</v>
      </c>
      <c r="J51" s="87">
        <f t="shared" ref="J51:AG51" si="71">J52</f>
        <v>0</v>
      </c>
      <c r="K51" s="87">
        <f t="shared" si="71"/>
        <v>0</v>
      </c>
      <c r="L51" s="87">
        <f t="shared" si="71"/>
        <v>0</v>
      </c>
      <c r="M51" s="87">
        <f t="shared" si="71"/>
        <v>0</v>
      </c>
      <c r="N51" s="87">
        <f t="shared" si="71"/>
        <v>0</v>
      </c>
      <c r="O51" s="87">
        <f t="shared" si="71"/>
        <v>0</v>
      </c>
      <c r="P51" s="87">
        <f t="shared" si="71"/>
        <v>0</v>
      </c>
      <c r="Q51" s="87">
        <f t="shared" si="71"/>
        <v>0</v>
      </c>
      <c r="R51" s="87">
        <f t="shared" si="71"/>
        <v>294</v>
      </c>
      <c r="S51" s="87">
        <f t="shared" si="71"/>
        <v>0</v>
      </c>
      <c r="T51" s="87">
        <f t="shared" si="71"/>
        <v>0</v>
      </c>
      <c r="U51" s="87">
        <f t="shared" si="71"/>
        <v>0</v>
      </c>
      <c r="V51" s="87">
        <f t="shared" si="71"/>
        <v>0</v>
      </c>
      <c r="W51" s="87">
        <f t="shared" si="71"/>
        <v>0</v>
      </c>
      <c r="X51" s="87">
        <f t="shared" si="71"/>
        <v>0</v>
      </c>
      <c r="Y51" s="87">
        <f t="shared" si="71"/>
        <v>0</v>
      </c>
      <c r="Z51" s="87">
        <f t="shared" si="71"/>
        <v>0</v>
      </c>
      <c r="AA51" s="87">
        <f t="shared" si="71"/>
        <v>0</v>
      </c>
      <c r="AB51" s="87">
        <f t="shared" si="71"/>
        <v>0</v>
      </c>
      <c r="AC51" s="87">
        <f t="shared" si="71"/>
        <v>0</v>
      </c>
      <c r="AD51" s="87">
        <f t="shared" si="71"/>
        <v>0</v>
      </c>
      <c r="AE51" s="87">
        <f t="shared" si="71"/>
        <v>294</v>
      </c>
      <c r="AF51" s="87">
        <f t="shared" si="71"/>
        <v>0</v>
      </c>
      <c r="AG51" s="87">
        <f t="shared" si="71"/>
        <v>0</v>
      </c>
      <c r="AH51" s="75"/>
      <c r="AI51" s="76"/>
    </row>
    <row r="52" spans="1:35" s="62" customFormat="1" ht="109.2" customHeight="1" x14ac:dyDescent="0.3">
      <c r="A52" s="175"/>
      <c r="B52" s="176"/>
      <c r="C52" s="85" t="s">
        <v>34</v>
      </c>
      <c r="D52" s="86">
        <f>SUM(J52,L52,N52,P52,R52,T52,V52,X52,Z52,AB52,AD52,AF52)</f>
        <v>294</v>
      </c>
      <c r="E52" s="87">
        <f>J52+L52+N52+P52+R52+T52+V52+X52+Z52</f>
        <v>294</v>
      </c>
      <c r="F52" s="87">
        <f t="shared" ref="F52" si="72">G52</f>
        <v>294</v>
      </c>
      <c r="G52" s="87">
        <f t="shared" ref="G52" si="73">SUM(K52,M52,O52,Q52,S52,U52,W52,Y52,AA52,AC52,AE52,AG52)</f>
        <v>294</v>
      </c>
      <c r="H52" s="87">
        <f t="shared" si="69"/>
        <v>100</v>
      </c>
      <c r="I52" s="87">
        <f t="shared" si="70"/>
        <v>100</v>
      </c>
      <c r="J52" s="135">
        <v>0</v>
      </c>
      <c r="K52" s="135">
        <v>0</v>
      </c>
      <c r="L52" s="135">
        <v>0</v>
      </c>
      <c r="M52" s="135">
        <v>0</v>
      </c>
      <c r="N52" s="135">
        <v>0</v>
      </c>
      <c r="O52" s="135">
        <v>0</v>
      </c>
      <c r="P52" s="135">
        <v>0</v>
      </c>
      <c r="Q52" s="135">
        <v>0</v>
      </c>
      <c r="R52" s="135">
        <v>294</v>
      </c>
      <c r="S52" s="135">
        <v>0</v>
      </c>
      <c r="T52" s="135">
        <v>0</v>
      </c>
      <c r="U52" s="135">
        <v>0</v>
      </c>
      <c r="V52" s="135">
        <v>0</v>
      </c>
      <c r="W52" s="135">
        <v>0</v>
      </c>
      <c r="X52" s="135">
        <v>0</v>
      </c>
      <c r="Y52" s="135">
        <v>0</v>
      </c>
      <c r="Z52" s="135">
        <v>0</v>
      </c>
      <c r="AA52" s="135">
        <v>0</v>
      </c>
      <c r="AB52" s="135">
        <v>0</v>
      </c>
      <c r="AC52" s="135">
        <v>0</v>
      </c>
      <c r="AD52" s="135">
        <v>0</v>
      </c>
      <c r="AE52" s="135">
        <v>294</v>
      </c>
      <c r="AF52" s="135">
        <v>0</v>
      </c>
      <c r="AG52" s="135">
        <v>0</v>
      </c>
      <c r="AH52" s="75" t="s">
        <v>75</v>
      </c>
      <c r="AI52" s="76"/>
    </row>
    <row r="53" spans="1:35" s="179" customFormat="1" ht="21.75" customHeight="1" x14ac:dyDescent="0.3">
      <c r="A53" s="177"/>
      <c r="B53" s="58" t="s">
        <v>76</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60"/>
      <c r="AH53" s="61"/>
      <c r="AI53" s="178"/>
    </row>
    <row r="54" spans="1:35" s="181" customFormat="1" ht="27" customHeight="1" x14ac:dyDescent="0.3">
      <c r="A54" s="63" t="s">
        <v>77</v>
      </c>
      <c r="B54" s="64" t="s">
        <v>78</v>
      </c>
      <c r="C54" s="65" t="s">
        <v>28</v>
      </c>
      <c r="D54" s="66">
        <f>D55</f>
        <v>28984.434999999998</v>
      </c>
      <c r="E54" s="66">
        <f>E55</f>
        <v>23601.241999999998</v>
      </c>
      <c r="F54" s="66">
        <f>F55</f>
        <v>21637.156000000003</v>
      </c>
      <c r="G54" s="66">
        <f t="shared" ref="G54" si="74">G55</f>
        <v>28615.545000000002</v>
      </c>
      <c r="H54" s="66">
        <f t="shared" ref="H54:H61" si="75">IFERROR(G54/D54*100,0)</f>
        <v>98.727282418994903</v>
      </c>
      <c r="I54" s="66">
        <f t="shared" ref="I54:I61" si="76">IFERROR(G54/E54*100,0)</f>
        <v>121.24592849816973</v>
      </c>
      <c r="J54" s="122">
        <f t="shared" ref="J54:AG54" si="77">SUM(J55:J55)</f>
        <v>4021.8620000000001</v>
      </c>
      <c r="K54" s="122">
        <f t="shared" si="77"/>
        <v>1653.05</v>
      </c>
      <c r="L54" s="122">
        <f t="shared" si="77"/>
        <v>2341.7439999999997</v>
      </c>
      <c r="M54" s="122">
        <f t="shared" si="77"/>
        <v>2275.7719999999999</v>
      </c>
      <c r="N54" s="122">
        <f t="shared" si="77"/>
        <v>1578.9070000000002</v>
      </c>
      <c r="O54" s="122">
        <f t="shared" si="77"/>
        <v>1799.63</v>
      </c>
      <c r="P54" s="122">
        <f t="shared" si="77"/>
        <v>3345.3140000000003</v>
      </c>
      <c r="Q54" s="122">
        <f t="shared" si="77"/>
        <v>1604.3829999999998</v>
      </c>
      <c r="R54" s="122">
        <f t="shared" si="77"/>
        <v>2283.3710000000001</v>
      </c>
      <c r="S54" s="122">
        <f t="shared" si="77"/>
        <v>1878.6780000000001</v>
      </c>
      <c r="T54" s="122">
        <f t="shared" si="77"/>
        <v>1456.636</v>
      </c>
      <c r="U54" s="122">
        <f t="shared" si="77"/>
        <v>3360.2440000000001</v>
      </c>
      <c r="V54" s="122">
        <f t="shared" si="77"/>
        <v>2871.078</v>
      </c>
      <c r="W54" s="122">
        <f t="shared" si="77"/>
        <v>2240.4299999999998</v>
      </c>
      <c r="X54" s="122">
        <f t="shared" si="77"/>
        <v>2130.2159999999999</v>
      </c>
      <c r="Y54" s="122">
        <f t="shared" si="77"/>
        <v>1763.9829999999999</v>
      </c>
      <c r="Z54" s="122">
        <f t="shared" si="77"/>
        <v>1595.4070000000002</v>
      </c>
      <c r="AA54" s="122">
        <f t="shared" si="77"/>
        <v>2812.681</v>
      </c>
      <c r="AB54" s="122">
        <f t="shared" si="77"/>
        <v>1976.7070000000001</v>
      </c>
      <c r="AC54" s="122">
        <f t="shared" si="77"/>
        <v>2248.3050000000003</v>
      </c>
      <c r="AD54" s="122">
        <f t="shared" si="77"/>
        <v>2511.413</v>
      </c>
      <c r="AE54" s="122">
        <f t="shared" si="77"/>
        <v>1969.6550000000002</v>
      </c>
      <c r="AF54" s="122">
        <f t="shared" si="77"/>
        <v>2871.7799999999997</v>
      </c>
      <c r="AG54" s="122">
        <f t="shared" si="77"/>
        <v>5008.7340000000004</v>
      </c>
      <c r="AH54" s="75" t="s">
        <v>79</v>
      </c>
      <c r="AI54" s="180"/>
    </row>
    <row r="55" spans="1:35" s="182" customFormat="1" ht="54" customHeight="1" x14ac:dyDescent="0.3">
      <c r="A55" s="70"/>
      <c r="B55" s="71"/>
      <c r="C55" s="72" t="s">
        <v>34</v>
      </c>
      <c r="D55" s="73">
        <f>SUM(J55,L55,N55,P55,R55,T55,V55,X55,Z55,AB55,AD55,AF55)</f>
        <v>28984.434999999998</v>
      </c>
      <c r="E55" s="73">
        <f>J55+L55+N55+P55+R55+T55+V55+X55+Z55+AB55</f>
        <v>23601.241999999998</v>
      </c>
      <c r="F55" s="73">
        <f>K55+M55+O55+Q55+S55+U55+W55+Y55+AA55+AC55</f>
        <v>21637.156000000003</v>
      </c>
      <c r="G55" s="73">
        <f>SUM(K55,M55,O55,Q55,S55,U55,W55,Y55,AA55,AC55,AE55,AG55)</f>
        <v>28615.545000000002</v>
      </c>
      <c r="H55" s="73">
        <f t="shared" si="75"/>
        <v>98.727282418994903</v>
      </c>
      <c r="I55" s="73">
        <f t="shared" si="76"/>
        <v>121.24592849816973</v>
      </c>
      <c r="J55" s="74">
        <f>J57+J59+J61</f>
        <v>4021.8620000000001</v>
      </c>
      <c r="K55" s="74">
        <f t="shared" ref="K55:AG55" si="78">K57+K59+K61</f>
        <v>1653.05</v>
      </c>
      <c r="L55" s="74">
        <f t="shared" si="78"/>
        <v>2341.7439999999997</v>
      </c>
      <c r="M55" s="74">
        <f t="shared" si="78"/>
        <v>2275.7719999999999</v>
      </c>
      <c r="N55" s="74">
        <f t="shared" si="78"/>
        <v>1578.9070000000002</v>
      </c>
      <c r="O55" s="74">
        <f t="shared" si="78"/>
        <v>1799.63</v>
      </c>
      <c r="P55" s="74">
        <f t="shared" si="78"/>
        <v>3345.3140000000003</v>
      </c>
      <c r="Q55" s="74">
        <f t="shared" si="78"/>
        <v>1604.3829999999998</v>
      </c>
      <c r="R55" s="74">
        <f t="shared" si="78"/>
        <v>2283.3710000000001</v>
      </c>
      <c r="S55" s="74">
        <f t="shared" si="78"/>
        <v>1878.6780000000001</v>
      </c>
      <c r="T55" s="74">
        <f t="shared" si="78"/>
        <v>1456.636</v>
      </c>
      <c r="U55" s="74">
        <f t="shared" si="78"/>
        <v>3360.2440000000001</v>
      </c>
      <c r="V55" s="74">
        <f t="shared" si="78"/>
        <v>2871.078</v>
      </c>
      <c r="W55" s="74">
        <f t="shared" si="78"/>
        <v>2240.4299999999998</v>
      </c>
      <c r="X55" s="74">
        <f t="shared" si="78"/>
        <v>2130.2159999999999</v>
      </c>
      <c r="Y55" s="74">
        <f t="shared" si="78"/>
        <v>1763.9829999999999</v>
      </c>
      <c r="Z55" s="74">
        <f t="shared" si="78"/>
        <v>1595.4070000000002</v>
      </c>
      <c r="AA55" s="74">
        <f t="shared" si="78"/>
        <v>2812.681</v>
      </c>
      <c r="AB55" s="74">
        <f t="shared" si="78"/>
        <v>1976.7070000000001</v>
      </c>
      <c r="AC55" s="74">
        <f t="shared" si="78"/>
        <v>2248.3050000000003</v>
      </c>
      <c r="AD55" s="74">
        <f t="shared" si="78"/>
        <v>2511.413</v>
      </c>
      <c r="AE55" s="74">
        <f t="shared" si="78"/>
        <v>1969.6550000000002</v>
      </c>
      <c r="AF55" s="74">
        <f t="shared" si="78"/>
        <v>2871.7799999999997</v>
      </c>
      <c r="AG55" s="74">
        <f t="shared" si="78"/>
        <v>5008.7340000000004</v>
      </c>
      <c r="AH55" s="155"/>
      <c r="AI55" s="180"/>
    </row>
    <row r="56" spans="1:35" s="1" customFormat="1" ht="30.75" customHeight="1" x14ac:dyDescent="0.3">
      <c r="A56" s="183"/>
      <c r="B56" s="78" t="s">
        <v>80</v>
      </c>
      <c r="C56" s="163" t="s">
        <v>28</v>
      </c>
      <c r="D56" s="80">
        <f>D57</f>
        <v>5864.8899999999994</v>
      </c>
      <c r="E56" s="80">
        <f t="shared" ref="E56:G56" si="79">E57</f>
        <v>5864.8899999999994</v>
      </c>
      <c r="F56" s="80">
        <f t="shared" si="79"/>
        <v>5671.35</v>
      </c>
      <c r="G56" s="80">
        <f t="shared" si="79"/>
        <v>5671.35</v>
      </c>
      <c r="H56" s="80">
        <f t="shared" si="75"/>
        <v>96.700023359346915</v>
      </c>
      <c r="I56" s="80">
        <f t="shared" si="76"/>
        <v>96.700023359346915</v>
      </c>
      <c r="J56" s="184">
        <f t="shared" ref="J56:AG56" si="80">SUM(J57:J57)</f>
        <v>791.31200000000001</v>
      </c>
      <c r="K56" s="184">
        <f t="shared" si="80"/>
        <v>293.041</v>
      </c>
      <c r="L56" s="184">
        <f t="shared" si="80"/>
        <v>467.18099999999998</v>
      </c>
      <c r="M56" s="184">
        <f t="shared" si="80"/>
        <v>416.40300000000002</v>
      </c>
      <c r="N56" s="184">
        <f t="shared" si="80"/>
        <v>313.41399999999999</v>
      </c>
      <c r="O56" s="184">
        <f t="shared" si="80"/>
        <v>306.27699999999999</v>
      </c>
      <c r="P56" s="184">
        <f t="shared" si="80"/>
        <v>669.47400000000005</v>
      </c>
      <c r="Q56" s="184">
        <f t="shared" si="80"/>
        <v>320.39699999999999</v>
      </c>
      <c r="R56" s="184">
        <f t="shared" si="80"/>
        <v>455.84399999999999</v>
      </c>
      <c r="S56" s="184">
        <f t="shared" si="80"/>
        <v>419.27100000000002</v>
      </c>
      <c r="T56" s="184">
        <f t="shared" si="80"/>
        <v>313.41399999999999</v>
      </c>
      <c r="U56" s="184">
        <f t="shared" si="80"/>
        <v>619.20799999999997</v>
      </c>
      <c r="V56" s="184">
        <f t="shared" si="80"/>
        <v>567.45399999999995</v>
      </c>
      <c r="W56" s="184">
        <f t="shared" si="80"/>
        <v>327.69099999999997</v>
      </c>
      <c r="X56" s="184">
        <f t="shared" si="80"/>
        <v>425.03399999999999</v>
      </c>
      <c r="Y56" s="184">
        <f t="shared" si="80"/>
        <v>385.75099999999998</v>
      </c>
      <c r="Z56" s="184">
        <f t="shared" si="80"/>
        <v>314.81400000000002</v>
      </c>
      <c r="AA56" s="184">
        <f>AA57</f>
        <v>571.21500000000003</v>
      </c>
      <c r="AB56" s="184">
        <f t="shared" si="80"/>
        <v>363.41399999999999</v>
      </c>
      <c r="AC56" s="184">
        <f t="shared" si="80"/>
        <v>540.21900000000005</v>
      </c>
      <c r="AD56" s="184">
        <f t="shared" si="80"/>
        <v>649.07399999999996</v>
      </c>
      <c r="AE56" s="184">
        <f t="shared" si="80"/>
        <v>421.29500000000002</v>
      </c>
      <c r="AF56" s="184">
        <f t="shared" si="80"/>
        <v>534.46100000000001</v>
      </c>
      <c r="AG56" s="184">
        <f t="shared" si="80"/>
        <v>1050.5820000000001</v>
      </c>
      <c r="AH56" s="75" t="s">
        <v>81</v>
      </c>
    </row>
    <row r="57" spans="1:35" s="1" customFormat="1" ht="27" customHeight="1" x14ac:dyDescent="0.3">
      <c r="A57" s="185"/>
      <c r="B57" s="186"/>
      <c r="C57" s="154" t="s">
        <v>34</v>
      </c>
      <c r="D57" s="86">
        <f>SUM(J57,L57,N57,P57,R57,T57,V57,X57,Z57,AB57,AD57,AF57)</f>
        <v>5864.8899999999994</v>
      </c>
      <c r="E57" s="86">
        <f>J57+L57+N57+P57+R57+T57+V57+X57+Z57+AB57+AD57+AF57</f>
        <v>5864.8899999999994</v>
      </c>
      <c r="F57" s="86">
        <f>K57+M57+O57+Q57+S57+U57+W57+Y57+AA57+AC57+AE57+AG57</f>
        <v>5671.35</v>
      </c>
      <c r="G57" s="86">
        <f>SUM(K57,M57,O57,Q57,S57,U57,W57,Y57,AA57,AC57,AE57,AG57)</f>
        <v>5671.35</v>
      </c>
      <c r="H57" s="86">
        <f t="shared" si="75"/>
        <v>96.700023359346915</v>
      </c>
      <c r="I57" s="86">
        <f t="shared" si="76"/>
        <v>96.700023359346915</v>
      </c>
      <c r="J57" s="88">
        <v>791.31200000000001</v>
      </c>
      <c r="K57" s="88">
        <v>293.041</v>
      </c>
      <c r="L57" s="88">
        <v>467.18099999999998</v>
      </c>
      <c r="M57" s="88">
        <v>416.40300000000002</v>
      </c>
      <c r="N57" s="88">
        <v>313.41399999999999</v>
      </c>
      <c r="O57" s="88">
        <v>306.27699999999999</v>
      </c>
      <c r="P57" s="88">
        <v>669.47400000000005</v>
      </c>
      <c r="Q57" s="88">
        <v>320.39699999999999</v>
      </c>
      <c r="R57" s="88">
        <v>455.84399999999999</v>
      </c>
      <c r="S57" s="88">
        <v>419.27100000000002</v>
      </c>
      <c r="T57" s="88">
        <v>313.41399999999999</v>
      </c>
      <c r="U57" s="88">
        <v>619.20799999999997</v>
      </c>
      <c r="V57" s="88">
        <v>567.45399999999995</v>
      </c>
      <c r="W57" s="88">
        <v>327.69099999999997</v>
      </c>
      <c r="X57" s="88">
        <v>425.03399999999999</v>
      </c>
      <c r="Y57" s="88">
        <v>385.75099999999998</v>
      </c>
      <c r="Z57" s="88">
        <v>314.81400000000002</v>
      </c>
      <c r="AA57" s="135">
        <v>571.21500000000003</v>
      </c>
      <c r="AB57" s="88">
        <v>363.41399999999999</v>
      </c>
      <c r="AC57" s="88">
        <v>540.21900000000005</v>
      </c>
      <c r="AD57" s="88">
        <v>649.07399999999996</v>
      </c>
      <c r="AE57" s="88">
        <v>421.29500000000002</v>
      </c>
      <c r="AF57" s="88">
        <v>534.46100000000001</v>
      </c>
      <c r="AG57" s="88">
        <v>1050.5820000000001</v>
      </c>
      <c r="AH57" s="155"/>
    </row>
    <row r="58" spans="1:35" s="1" customFormat="1" ht="97.2" customHeight="1" x14ac:dyDescent="0.3">
      <c r="A58" s="183"/>
      <c r="B58" s="187" t="s">
        <v>82</v>
      </c>
      <c r="C58" s="163" t="s">
        <v>28</v>
      </c>
      <c r="D58" s="80">
        <f>D59</f>
        <v>3868.8589999999999</v>
      </c>
      <c r="E58" s="80">
        <f>E59</f>
        <v>3868.8589999999999</v>
      </c>
      <c r="F58" s="80">
        <f>F59</f>
        <v>3831.9690000000001</v>
      </c>
      <c r="G58" s="80">
        <f t="shared" ref="F58:H60" si="81">G59</f>
        <v>3831.9690000000001</v>
      </c>
      <c r="H58" s="80">
        <f t="shared" si="75"/>
        <v>99.046488900215806</v>
      </c>
      <c r="I58" s="80">
        <f t="shared" si="76"/>
        <v>99.046488900215806</v>
      </c>
      <c r="J58" s="184">
        <f t="shared" ref="J58:AG60" si="82">SUM(J59:J59)</f>
        <v>533.548</v>
      </c>
      <c r="K58" s="184">
        <v>232.51</v>
      </c>
      <c r="L58" s="184">
        <f t="shared" si="82"/>
        <v>315.01400000000001</v>
      </c>
      <c r="M58" s="184">
        <f t="shared" si="82"/>
        <v>249.572</v>
      </c>
      <c r="N58" s="184">
        <f t="shared" si="82"/>
        <v>215.05500000000001</v>
      </c>
      <c r="O58" s="184">
        <f t="shared" si="82"/>
        <v>214.136</v>
      </c>
      <c r="P58" s="184">
        <f t="shared" si="82"/>
        <v>451.37700000000001</v>
      </c>
      <c r="Q58" s="184">
        <f t="shared" si="82"/>
        <v>260.827</v>
      </c>
      <c r="R58" s="184">
        <f t="shared" si="82"/>
        <v>307.363</v>
      </c>
      <c r="S58" s="184">
        <f t="shared" si="82"/>
        <v>207.21700000000001</v>
      </c>
      <c r="T58" s="184">
        <f t="shared" si="82"/>
        <v>215.05500000000001</v>
      </c>
      <c r="U58" s="184">
        <f t="shared" si="82"/>
        <v>413.5</v>
      </c>
      <c r="V58" s="184">
        <f t="shared" si="82"/>
        <v>382.60300000000001</v>
      </c>
      <c r="W58" s="184">
        <f t="shared" si="82"/>
        <v>252.35400000000001</v>
      </c>
      <c r="X58" s="184">
        <f t="shared" si="82"/>
        <v>286.59399999999999</v>
      </c>
      <c r="Y58" s="184">
        <f t="shared" si="82"/>
        <v>335.77199999999999</v>
      </c>
      <c r="Z58" s="184">
        <f t="shared" si="82"/>
        <v>215.05500000000001</v>
      </c>
      <c r="AA58" s="184">
        <f t="shared" si="82"/>
        <v>455.06299999999999</v>
      </c>
      <c r="AB58" s="184">
        <f t="shared" si="82"/>
        <v>245.05500000000001</v>
      </c>
      <c r="AC58" s="184">
        <f t="shared" si="82"/>
        <v>257.16000000000003</v>
      </c>
      <c r="AD58" s="184">
        <f t="shared" si="82"/>
        <v>316.71499999999997</v>
      </c>
      <c r="AE58" s="184">
        <f t="shared" si="82"/>
        <v>252.893</v>
      </c>
      <c r="AF58" s="184">
        <f t="shared" si="82"/>
        <v>385.42500000000001</v>
      </c>
      <c r="AG58" s="184">
        <f t="shared" si="82"/>
        <v>700.96500000000003</v>
      </c>
      <c r="AH58" s="75" t="s">
        <v>83</v>
      </c>
    </row>
    <row r="59" spans="1:35" s="1" customFormat="1" ht="37.950000000000003" customHeight="1" x14ac:dyDescent="0.3">
      <c r="A59" s="185"/>
      <c r="B59" s="187"/>
      <c r="C59" s="154" t="s">
        <v>34</v>
      </c>
      <c r="D59" s="86">
        <f>SUM(J59,L59,N59,P59,R59,T59,V59,X59,Z59,AB59,AD59,AF59)</f>
        <v>3868.8589999999999</v>
      </c>
      <c r="E59" s="86">
        <f>J59+L59+N59+P59+R59+T59+V59+X59+Z59+AB59+AD59+AF59</f>
        <v>3868.8589999999999</v>
      </c>
      <c r="F59" s="86">
        <f>K59+M59+O59+Q59+S59+U59+W59+Y59+AA59+AC59+AE59+AG59</f>
        <v>3831.9690000000001</v>
      </c>
      <c r="G59" s="86">
        <f>SUM(K59,M59,O59,Q59,S59,U59,W59,Y59,AA59,AC59,AE59,AG59)</f>
        <v>3831.9690000000001</v>
      </c>
      <c r="H59" s="86">
        <f t="shared" si="75"/>
        <v>99.046488900215806</v>
      </c>
      <c r="I59" s="86">
        <f t="shared" si="76"/>
        <v>99.046488900215806</v>
      </c>
      <c r="J59" s="88">
        <v>533.548</v>
      </c>
      <c r="K59" s="88">
        <v>232.51</v>
      </c>
      <c r="L59" s="88">
        <v>315.01400000000001</v>
      </c>
      <c r="M59" s="88">
        <v>249.572</v>
      </c>
      <c r="N59" s="88">
        <v>215.05500000000001</v>
      </c>
      <c r="O59" s="88">
        <v>214.136</v>
      </c>
      <c r="P59" s="88">
        <v>451.37700000000001</v>
      </c>
      <c r="Q59" s="88">
        <v>260.827</v>
      </c>
      <c r="R59" s="88">
        <v>307.363</v>
      </c>
      <c r="S59" s="88">
        <v>207.21700000000001</v>
      </c>
      <c r="T59" s="88">
        <v>215.05500000000001</v>
      </c>
      <c r="U59" s="88">
        <v>413.5</v>
      </c>
      <c r="V59" s="88">
        <v>382.60300000000001</v>
      </c>
      <c r="W59" s="88">
        <v>252.35400000000001</v>
      </c>
      <c r="X59" s="88">
        <v>286.59399999999999</v>
      </c>
      <c r="Y59" s="88">
        <v>335.77199999999999</v>
      </c>
      <c r="Z59" s="88">
        <v>215.05500000000001</v>
      </c>
      <c r="AA59" s="88">
        <v>455.06299999999999</v>
      </c>
      <c r="AB59" s="88">
        <v>245.05500000000001</v>
      </c>
      <c r="AC59" s="88">
        <v>257.16000000000003</v>
      </c>
      <c r="AD59" s="88">
        <v>316.71499999999997</v>
      </c>
      <c r="AE59" s="88">
        <v>252.893</v>
      </c>
      <c r="AF59" s="88">
        <v>385.42500000000001</v>
      </c>
      <c r="AG59" s="88">
        <v>700.96500000000003</v>
      </c>
      <c r="AH59" s="155"/>
    </row>
    <row r="60" spans="1:35" s="1" customFormat="1" ht="68.400000000000006" customHeight="1" x14ac:dyDescent="0.3">
      <c r="A60" s="183"/>
      <c r="B60" s="187" t="s">
        <v>84</v>
      </c>
      <c r="C60" s="163" t="s">
        <v>28</v>
      </c>
      <c r="D60" s="80">
        <f>D61</f>
        <v>19250.686000000002</v>
      </c>
      <c r="E60" s="80">
        <f>E61</f>
        <v>19250.686000000002</v>
      </c>
      <c r="F60" s="80">
        <f t="shared" si="81"/>
        <v>19112.226000000002</v>
      </c>
      <c r="G60" s="80">
        <f>G61</f>
        <v>19112.226000000002</v>
      </c>
      <c r="H60" s="80">
        <f t="shared" si="75"/>
        <v>99.280752904078327</v>
      </c>
      <c r="I60" s="80">
        <f t="shared" si="76"/>
        <v>99.280752904078327</v>
      </c>
      <c r="J60" s="184">
        <f t="shared" si="82"/>
        <v>2697.002</v>
      </c>
      <c r="K60" s="184">
        <f t="shared" si="82"/>
        <v>1127.499</v>
      </c>
      <c r="L60" s="184">
        <f t="shared" si="82"/>
        <v>1559.549</v>
      </c>
      <c r="M60" s="184">
        <f t="shared" si="82"/>
        <v>1609.797</v>
      </c>
      <c r="N60" s="184">
        <f t="shared" si="82"/>
        <v>1050.4380000000001</v>
      </c>
      <c r="O60" s="184">
        <v>1279.2170000000001</v>
      </c>
      <c r="P60" s="184">
        <f t="shared" si="82"/>
        <v>2224.4630000000002</v>
      </c>
      <c r="Q60" s="184">
        <f t="shared" si="82"/>
        <v>1023.159</v>
      </c>
      <c r="R60" s="184">
        <f t="shared" si="82"/>
        <v>1520.164</v>
      </c>
      <c r="S60" s="184">
        <f t="shared" si="82"/>
        <v>1252.19</v>
      </c>
      <c r="T60" s="184">
        <f>T61</f>
        <v>928.16700000000003</v>
      </c>
      <c r="U60" s="184">
        <f>U61</f>
        <v>2327.5360000000001</v>
      </c>
      <c r="V60" s="184">
        <f t="shared" si="82"/>
        <v>1921.021</v>
      </c>
      <c r="W60" s="184">
        <f t="shared" si="82"/>
        <v>1660.385</v>
      </c>
      <c r="X60" s="184">
        <f t="shared" si="82"/>
        <v>1418.588</v>
      </c>
      <c r="Y60" s="184">
        <f t="shared" si="82"/>
        <v>1042.46</v>
      </c>
      <c r="Z60" s="184">
        <f t="shared" si="82"/>
        <v>1065.538</v>
      </c>
      <c r="AA60" s="184">
        <f t="shared" si="82"/>
        <v>1786.403</v>
      </c>
      <c r="AB60" s="184">
        <f t="shared" si="82"/>
        <v>1368.2380000000001</v>
      </c>
      <c r="AC60" s="184">
        <f t="shared" si="82"/>
        <v>1450.9259999999999</v>
      </c>
      <c r="AD60" s="184">
        <f t="shared" si="82"/>
        <v>1545.624</v>
      </c>
      <c r="AE60" s="184">
        <f t="shared" si="82"/>
        <v>1295.4670000000001</v>
      </c>
      <c r="AF60" s="184">
        <f t="shared" si="82"/>
        <v>1951.894</v>
      </c>
      <c r="AG60" s="184">
        <f t="shared" si="82"/>
        <v>3257.1869999999999</v>
      </c>
      <c r="AH60" s="75" t="s">
        <v>85</v>
      </c>
    </row>
    <row r="61" spans="1:35" s="1" customFormat="1" ht="48.6" customHeight="1" x14ac:dyDescent="0.3">
      <c r="A61" s="185"/>
      <c r="B61" s="187"/>
      <c r="C61" s="154" t="s">
        <v>34</v>
      </c>
      <c r="D61" s="86">
        <f>SUM(J61,L61,N61,P61,R61,T61,V61,X61,Z61,AB61,AD61,AF61)</f>
        <v>19250.686000000002</v>
      </c>
      <c r="E61" s="86">
        <f>J61+L61+N61+P61+R61+T61+V61+X61+Z61+AB61+AD61+AF61</f>
        <v>19250.686000000002</v>
      </c>
      <c r="F61" s="86">
        <f>K61+M61+O61+Q61+S61+U61+W61+Y61+AA61+AC61+AE61+AG61</f>
        <v>19112.226000000002</v>
      </c>
      <c r="G61" s="86">
        <f>SUM(K61,M61,O61,Q61,S61,U61,W61,Y61,AA61,AC61,AE61,AG61)</f>
        <v>19112.226000000002</v>
      </c>
      <c r="H61" s="86">
        <f t="shared" si="75"/>
        <v>99.280752904078327</v>
      </c>
      <c r="I61" s="86">
        <f t="shared" si="76"/>
        <v>99.280752904078327</v>
      </c>
      <c r="J61" s="88">
        <v>2697.002</v>
      </c>
      <c r="K61" s="88">
        <v>1127.499</v>
      </c>
      <c r="L61" s="88">
        <v>1559.549</v>
      </c>
      <c r="M61" s="88">
        <v>1609.797</v>
      </c>
      <c r="N61" s="88">
        <v>1050.4380000000001</v>
      </c>
      <c r="O61" s="88">
        <v>1279.2170000000001</v>
      </c>
      <c r="P61" s="88">
        <v>2224.4630000000002</v>
      </c>
      <c r="Q61" s="88">
        <v>1023.159</v>
      </c>
      <c r="R61" s="88">
        <v>1520.164</v>
      </c>
      <c r="S61" s="88">
        <v>1252.19</v>
      </c>
      <c r="T61" s="88">
        <v>928.16700000000003</v>
      </c>
      <c r="U61" s="88">
        <v>2327.5360000000001</v>
      </c>
      <c r="V61" s="88">
        <v>1921.021</v>
      </c>
      <c r="W61" s="88">
        <v>1660.385</v>
      </c>
      <c r="X61" s="88">
        <v>1418.588</v>
      </c>
      <c r="Y61" s="88">
        <v>1042.46</v>
      </c>
      <c r="Z61" s="88">
        <v>1065.538</v>
      </c>
      <c r="AA61" s="88">
        <v>1786.403</v>
      </c>
      <c r="AB61" s="88">
        <v>1368.2380000000001</v>
      </c>
      <c r="AC61" s="88">
        <v>1450.9259999999999</v>
      </c>
      <c r="AD61" s="88">
        <v>1545.624</v>
      </c>
      <c r="AE61" s="88">
        <v>1295.4670000000001</v>
      </c>
      <c r="AF61" s="88">
        <v>1951.894</v>
      </c>
      <c r="AG61" s="88">
        <v>3257.1869999999999</v>
      </c>
      <c r="AH61" s="52"/>
    </row>
    <row r="62" spans="1:35" x14ac:dyDescent="0.3">
      <c r="L62" s="190"/>
    </row>
  </sheetData>
  <mergeCells count="57">
    <mergeCell ref="A58:A59"/>
    <mergeCell ref="B58:B59"/>
    <mergeCell ref="A60:A61"/>
    <mergeCell ref="B60:B61"/>
    <mergeCell ref="B51:B52"/>
    <mergeCell ref="B53:AG53"/>
    <mergeCell ref="A54:A55"/>
    <mergeCell ref="B54:B55"/>
    <mergeCell ref="A56:A57"/>
    <mergeCell ref="B56:B57"/>
    <mergeCell ref="B28:AG28"/>
    <mergeCell ref="A44:A46"/>
    <mergeCell ref="B44:B46"/>
    <mergeCell ref="A47:A48"/>
    <mergeCell ref="B47:B48"/>
    <mergeCell ref="A49:A50"/>
    <mergeCell ref="B49:B50"/>
    <mergeCell ref="B20:AG20"/>
    <mergeCell ref="A21:A22"/>
    <mergeCell ref="B21:B22"/>
    <mergeCell ref="B23:AG23"/>
    <mergeCell ref="A24:A25"/>
    <mergeCell ref="B24:B25"/>
    <mergeCell ref="A14:A15"/>
    <mergeCell ref="B14:B15"/>
    <mergeCell ref="A16:A17"/>
    <mergeCell ref="B16:B17"/>
    <mergeCell ref="A18:A19"/>
    <mergeCell ref="B18:B19"/>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2026-01-20T12:31:57Z</dcterms:modified>
</cp:coreProperties>
</file>