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firstSheet="1" activeTab="1"/>
  </bookViews>
  <sheets>
    <sheet name="Титульный лист" sheetId="1" r:id="rId1"/>
    <sheet name="декабрь 2019 (12)" sheetId="2" r:id="rId2"/>
    <sheet name="ноябрь 2019 (11)" sheetId="3" r:id="rId3"/>
    <sheet name="октябрь 2019 (10)" sheetId="4" r:id="rId4"/>
    <sheet name="сентябрь 2019 (9)" sheetId="5" r:id="rId5"/>
    <sheet name="август 2019 (8)" sheetId="6" r:id="rId6"/>
    <sheet name="июль 2019 (7)" sheetId="7" r:id="rId7"/>
    <sheet name="июнь 2019 (6)" sheetId="8" r:id="rId8"/>
    <sheet name="май 2019 (5)" sheetId="9" r:id="rId9"/>
    <sheet name="апрель 2019 (4)" sheetId="10" r:id="rId10"/>
    <sheet name="март 2019 (3)" sheetId="11" r:id="rId11"/>
    <sheet name="февраль 2019 (2)" sheetId="12" r:id="rId12"/>
    <sheet name="январь 2019" sheetId="13" r:id="rId13"/>
  </sheets>
  <definedNames>
    <definedName name="_xlnm.Print_Titles" localSheetId="5">'август 2019 (8)'!$A:$A</definedName>
    <definedName name="_xlnm.Print_Titles" localSheetId="9">'апрель 2019 (4)'!$A:$A</definedName>
    <definedName name="_xlnm.Print_Titles" localSheetId="1">'декабрь 2019 (12)'!$A:$A</definedName>
    <definedName name="_xlnm.Print_Titles" localSheetId="6">'июль 2019 (7)'!$A:$A</definedName>
    <definedName name="_xlnm.Print_Titles" localSheetId="7">'июнь 2019 (6)'!$A:$A</definedName>
    <definedName name="_xlnm.Print_Titles" localSheetId="8">'май 2019 (5)'!$A:$A</definedName>
    <definedName name="_xlnm.Print_Titles" localSheetId="10">'март 2019 (3)'!$A:$A</definedName>
    <definedName name="_xlnm.Print_Titles" localSheetId="2">'ноябрь 2019 (11)'!$A:$A</definedName>
    <definedName name="_xlnm.Print_Titles" localSheetId="3">'октябрь 2019 (10)'!$A:$A</definedName>
    <definedName name="_xlnm.Print_Titles" localSheetId="4">'сентябрь 2019 (9)'!$A:$A</definedName>
    <definedName name="_xlnm.Print_Titles" localSheetId="11">'февраль 2019 (2)'!$A:$A</definedName>
    <definedName name="_xlnm.Print_Titles" localSheetId="12">'январь 2019'!$A:$A</definedName>
    <definedName name="_xlnm.Print_Area" localSheetId="5">'август 2019 (8)'!$A$1:$AF$90</definedName>
    <definedName name="_xlnm.Print_Area" localSheetId="9">'апрель 2019 (4)'!$A$1:$AF$90</definedName>
    <definedName name="_xlnm.Print_Area" localSheetId="1">'декабрь 2019 (12)'!$A$1:$AF$90</definedName>
    <definedName name="_xlnm.Print_Area" localSheetId="6">'июль 2019 (7)'!$A$1:$AF$90</definedName>
    <definedName name="_xlnm.Print_Area" localSheetId="7">'июнь 2019 (6)'!$A$1:$AF$90</definedName>
    <definedName name="_xlnm.Print_Area" localSheetId="8">'май 2019 (5)'!$A$1:$AF$90</definedName>
    <definedName name="_xlnm.Print_Area" localSheetId="10">'март 2019 (3)'!$A$1:$AF$90</definedName>
    <definedName name="_xlnm.Print_Area" localSheetId="2">'ноябрь 2019 (11)'!$A$1:$AF$90</definedName>
    <definedName name="_xlnm.Print_Area" localSheetId="3">'октябрь 2019 (10)'!$A$1:$AF$90</definedName>
    <definedName name="_xlnm.Print_Area" localSheetId="4">'сентябрь 2019 (9)'!$A$1:$AF$90</definedName>
    <definedName name="_xlnm.Print_Area" localSheetId="11">'февраль 2019 (2)'!$A$1:$AF$90</definedName>
    <definedName name="_xlnm.Print_Area" localSheetId="12">'январь 2019'!$A$1:$AF$90</definedName>
  </definedNames>
  <calcPr fullCalcOnLoad="1"/>
</workbook>
</file>

<file path=xl/sharedStrings.xml><?xml version="1.0" encoding="utf-8"?>
<sst xmlns="http://schemas.openxmlformats.org/spreadsheetml/2006/main" count="1591" uniqueCount="138">
  <si>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</si>
  <si>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</si>
  <si>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</si>
  <si>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</si>
  <si>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</si>
  <si>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</si>
  <si>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</si>
  <si>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</si>
  <si>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</si>
  <si>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</si>
  <si>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</si>
  <si>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</si>
  <si>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</si>
  <si>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города Когалыма</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</si>
  <si>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</si>
  <si>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</si>
  <si>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</si>
  <si>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</si>
  <si>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</si>
  <si>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УПРАВЛЕНИЕ ПО ОБЩИМ ВОПРОСАМ</t>
  </si>
  <si>
    <t>Основные мероприятия программы</t>
  </si>
  <si>
    <t>"Развитие муниципальной службы и резерва управленческих кадров в муниципальном образовании городской округ город Когалым"</t>
  </si>
  <si>
    <t>бюджет автономного округа</t>
  </si>
  <si>
    <t>тыс. рублей</t>
  </si>
  <si>
    <t>федеральный бюджет</t>
  </si>
  <si>
    <t>2018 год</t>
  </si>
  <si>
    <t>Комплексный план (сетевой график)</t>
  </si>
  <si>
    <t>План на 2019 год</t>
  </si>
  <si>
    <t xml:space="preserve">Подпрограмма 1. Повышение профессионального уровня муниципальных служащих органов местного самоуправления города Когалыма
 </t>
  </si>
  <si>
    <t xml:space="preserve">"Развитие муниципальной службы и резерва управленческих кадров 
в городе Когалыме"
</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</si>
  <si>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</si>
  <si>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 xml:space="preserve">Подпрограмма 2. Создание условий для развития муниципальной службы в органах местного самоуправления города Когалыма
</t>
  </si>
  <si>
    <t>2.1. Цифровизация функций управления кадрами органов местного самоуправления города Когалыма, в том числе кадрового делопроизводства (4)</t>
  </si>
  <si>
    <t>иные внебюджетные источники</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</si>
  <si>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</si>
  <si>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</si>
  <si>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</si>
  <si>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</si>
  <si>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</si>
  <si>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</si>
  <si>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</si>
  <si>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</si>
  <si>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Исполнение,%</t>
  </si>
  <si>
    <t>к текущему году</t>
  </si>
  <si>
    <t>на отчетную дату</t>
  </si>
  <si>
    <t>кассовый расход</t>
  </si>
  <si>
    <t>Результаты реализации и причины отклонений факта от плана</t>
  </si>
  <si>
    <t>Сетевой график по реализации муниципальной программы</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</si>
  <si>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</si>
  <si>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Обучение муниципальных служащих в январе 2019 года не запланировано</t>
  </si>
  <si>
    <t>Кадровое делопроизводство органов местного самоуправления осуществляется по средствам   программного продукта 1С:Преддприятие (Заработная плата  и кадры  государственных учреждений, редакция 3.1)</t>
  </si>
  <si>
    <t>Экономия денежных средств сложилась в связи изменением сроков мероприятий, проводимых органами местного самоуправления города Когалыма</t>
  </si>
  <si>
    <t>Экономия денежных средств сложилась
в связи тем, что муниципальные служащие отдела ЗАГС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</si>
  <si>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в других городах.</t>
  </si>
  <si>
    <t>Заместитель начальника управления по общим вопросам                                                                 М.Ю.Игошкина</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</si>
  <si>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феврале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</si>
  <si>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</si>
  <si>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 феврале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марте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</si>
  <si>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марте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</si>
  <si>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Проведено обучение 2 муниципальных служащих.</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</si>
  <si>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Закупка запланирована на июль 2019.</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</si>
  <si>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апреле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</si>
  <si>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</si>
  <si>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Проведено обучение 3 муниципальных служащих. Экономия денежных средств сложилась в связи с изменением сроков обучения.</t>
  </si>
  <si>
    <t>2.4. Основное мероприятие "Региональный проект "Информационная безопасность" (3)</t>
  </si>
  <si>
    <t xml:space="preserve">Экономия денежных средств сложилась
в связи тем, что:                                                                                      - некоторые муниципальные служащие управления по общим вопросам, юридического управления, специального сектора, отдела муниципального контроля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</si>
  <si>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</si>
  <si>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</si>
  <si>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</si>
  <si>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</si>
  <si>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апреле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</si>
  <si>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марте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</si>
  <si>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февралене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</si>
  <si>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t>
  </si>
  <si>
    <t>План с 01.01.2019 по 31.01.2019</t>
  </si>
  <si>
    <t>Кассовый расход на 31.01.2019</t>
  </si>
  <si>
    <t>План с 01.01.2019 по 28.02.2019</t>
  </si>
  <si>
    <t>Кассовый расход на 28.02.2019</t>
  </si>
  <si>
    <t>Профинансировано на на 28.02.2019</t>
  </si>
  <si>
    <t>Профинансировано на на 31.01.2019</t>
  </si>
  <si>
    <t>План с 01.01.2019 по 30.04.2019</t>
  </si>
  <si>
    <t>Кассовый расход на 30.04.2019</t>
  </si>
  <si>
    <t>План с 01.01.2019 по 31.04.2019</t>
  </si>
  <si>
    <t>Профинансировано на на 31.03.2019</t>
  </si>
  <si>
    <t>Кассовый расход на 31.03.2019</t>
  </si>
  <si>
    <t>Профинансировано  на 30.04.2019</t>
  </si>
  <si>
    <t>План с 01.01.2019 по 31.05.2019</t>
  </si>
  <si>
    <t>Профинансировано  на 31.05.2019</t>
  </si>
  <si>
    <t>Кассовый расход на 31.05.2019</t>
  </si>
  <si>
    <t>План с 01.01.2019 по 30.06.2019</t>
  </si>
  <si>
    <t>Профинансировано  на 30.06.2019</t>
  </si>
  <si>
    <t>Кассовый расход на 30.06.2019</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</si>
  <si>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</si>
  <si>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июне 2019 один   работник уволен в связи с выходом на пенсию.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</si>
  <si>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t>
  </si>
  <si>
    <t>Обучение муниципальных служащих в перенесено на апрель 2019 года.</t>
  </si>
  <si>
    <t xml:space="preserve">Все муниципальные служащие соблюдают ограничения,  запреты, требования к служебному поведению. </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</si>
  <si>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Дополнительно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 Выделены денежные средства на ремонт двух
 холодильников, которые установлены в приёмных заместителей главы города  Когалыма.
</t>
  </si>
  <si>
    <t>План с 01.01.2019 по 31.07.2019</t>
  </si>
  <si>
    <t>Профинансировано  на 31.07.2019</t>
  </si>
  <si>
    <t>Кассовый расход на 31.07.2019</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</si>
  <si>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июле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</si>
  <si>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 Произведена поставка программно-аппаратного комплекса VipNet Coordinator HW 1000. В связи с поздним предоставлением  счетов поставщиком оплата по данному контракту будет произведена в августе 2019 года.</t>
  </si>
  <si>
    <t>План с 01.01.2019 по 31.08.2019</t>
  </si>
  <si>
    <t>Профинансировано  на 31.08.2019</t>
  </si>
  <si>
    <t>Кассовый расход на 31.08.2019</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</si>
  <si>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август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</si>
  <si>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августе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</si>
  <si>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 Произведена поставка программно-аппаратного комплекса VipNet Coordinator HW 1000. В связи с поздним предоставлением  счетов поставщиком оплата по данному контракту произведена в августе 2019 года.</t>
  </si>
  <si>
    <t>План с 01.01.2019 по 30.09.2019</t>
  </si>
  <si>
    <t>Профинансировано  на 30.09.2019</t>
  </si>
  <si>
    <t>Кассовый расход на 30.09.2019</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</si>
  <si>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сентябрь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</si>
  <si>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сентябре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</si>
  <si>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План с 01.01.2019 по 31.10.2019</t>
  </si>
  <si>
    <t>Профинансировано  на 31.10.2019</t>
  </si>
  <si>
    <t>Кассовый расход на 31.10.2019</t>
  </si>
  <si>
    <t xml:space="preserve">Проведено обучение 61 муниципального служащего. Экономия денежных средств сложилась в связи проведением электронных торгов на оказание услуг по организации курсов повышения квалификации для муниципальных служащих </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</si>
  <si>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октябрь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</si>
  <si>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октябре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</si>
  <si>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Преобретены архивные стеллажи. Выделены денежные средства на ремонт двух
 холодильников, которые установлены в приёмных заместителей главы города  Когалыма.
</t>
  </si>
  <si>
    <t>План с 01.01.2019 по 30.11.2019</t>
  </si>
  <si>
    <t>Профинансировано  на 30.11.2019</t>
  </si>
  <si>
    <t>Кассовый расход на 30.11.2019</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</si>
  <si>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на 2 полугодие 2019 года, а также в связи с длительными закупочными процедурами по заключению муниципального контракта на оказание услуг по подписке на периодические печатные издания на 1 полугодие 2020 года. Оплата по данному контракту будет осуществлена в декабре 2019 года. </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</si>
  <si>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ноябрь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</si>
  <si>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с проведением электронных торгов при заключении муниципальных контрактов на оказание услуг добровольного медицинского страхования и страхования жизни и имущества муниципальных служащих. А также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</si>
  <si>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</si>
  <si>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План с 01.01.2019 по 31.12.2019</t>
  </si>
  <si>
    <t>Профинансировано  на 31.12.2019</t>
  </si>
  <si>
    <t>Кассовый расход на 31.12.2019</t>
  </si>
  <si>
    <t xml:space="preserve">Проведено обучение 65 муниципальных служащих. Экономия денежных средств сложилась в связи проведением электронных торгов на оказание услуг по организации курсов повышения квалификации для муниципальных служащих. </t>
  </si>
  <si>
    <t>Организованы все запланированные в 2019 году мероприятия для соблюдения  муниципальными служащими ограничений,  запретов, требований к служебному поведению.</t>
  </si>
  <si>
    <t xml:space="preserve">Экономия денежных средств сложилась в связи с проведением электронных аукционов  на заключение муниципальных контрактов на оказание услуг по подписке на периодические печатные издания. В рамках указанного мероприятия приобретены архивные стеллажи, произведен ремонт двух
холодильников, выполнены услуги по утилизации списанных в связи с непригодностью основных средств, подлежащих утилизации в соответствии с требованиями законодательства РФ. Выделенные средства на приобретение трибуны для выступлений в Думский зал (каб.229) 73 000,00 не реализованы, в связи с отсутствием требуемых характеристик  в коммерческих предложениях потенциальных поставщиков.  
</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</si>
  <si>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цветочной продукции. С января – декабрь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не осуществлялось. Дополнительно в связи со сложившейся экономией приобретены  картины на 2020 для поздравления с юбилейными датами предприятия и организации города.</t>
  </si>
  <si>
    <t>Осуществлены  закупки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Экономия денежных средств сложилась в связи проведением электронных торгов.</t>
  </si>
  <si>
    <t xml:space="preserve">Экономия денежных средств сложилась в связи с проведением электронных торгов при заключении муниципальных контрактов на оказание услуг добровольного медицинского страхования и страхования жизни и имущества муниципальных служащих.  Экономия денежных средств сложилась
в связи тем, что некоторые муниципальные служащие отдела ЗАГС имеют не максимальный  стаж работы на  муниципальной службе, поэтому надбавки за выслугу лет, классный чин и надбавка за особые условия труда начислены  в соответствии с стажем работы на муниципальной службе.
</t>
  </si>
  <si>
    <t>Организованы и проведены все запланированные мероприятия по муниципальной программе на 2019 год.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</si>
</sst>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7">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sz val="20"/>
      <name val="Times New Roman"/>
      <family val="1"/>
    </font>
    <font>
      <b/>
      <sz val="9"/>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3"/>
      <color indexed="8"/>
      <name val="Times New Roman"/>
      <family val="1"/>
    </font>
    <font>
      <b/>
      <sz val="14"/>
      <color indexed="8"/>
      <name val="Times New Roman"/>
      <family val="1"/>
    </font>
    <font>
      <b/>
      <sz val="9"/>
      <color indexed="10"/>
      <name val="Times New Roman"/>
      <family val="1"/>
    </font>
    <font>
      <b/>
      <sz val="9"/>
      <color indexed="8"/>
      <name val="Times New Roman"/>
      <family val="1"/>
    </font>
    <font>
      <b/>
      <sz val="8.5"/>
      <color indexed="8"/>
      <name val="Times New Roman"/>
      <family val="1"/>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000000"/>
      <name val="Times New Roman"/>
      <family val="1"/>
    </font>
    <font>
      <sz val="13"/>
      <color rgb="FF000000"/>
      <name val="Times New Roman"/>
      <family val="1"/>
    </font>
    <font>
      <b/>
      <sz val="14"/>
      <color theme="1"/>
      <name val="Times New Roman"/>
      <family val="1"/>
    </font>
    <font>
      <b/>
      <sz val="9"/>
      <color theme="1"/>
      <name val="Times New Roman"/>
      <family val="1"/>
    </font>
    <font>
      <b/>
      <sz val="8"/>
      <color theme="1"/>
      <name val="Times New Roman"/>
      <family val="1"/>
    </font>
    <font>
      <b/>
      <sz val="9"/>
      <color rgb="FFFF0000"/>
      <name val="Times New Roman"/>
      <family val="1"/>
    </font>
    <font>
      <b/>
      <sz val="8.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00B0F0"/>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41"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33">
    <xf numFmtId="0" fontId="0" fillId="0" borderId="0" xfId="0" applyAlignment="1">
      <alignment/>
    </xf>
    <xf numFmtId="0" fontId="7" fillId="0" borderId="0" xfId="0" applyFont="1" applyAlignment="1">
      <alignment/>
    </xf>
    <xf numFmtId="173" fontId="4" fillId="0" borderId="10" xfId="54" applyNumberFormat="1" applyFont="1" applyFill="1" applyBorder="1" applyAlignment="1">
      <alignment horizontal="center" vertical="center" wrapText="1"/>
      <protection/>
    </xf>
    <xf numFmtId="173" fontId="5" fillId="0" borderId="10" xfId="54" applyNumberFormat="1" applyFont="1" applyFill="1" applyBorder="1" applyAlignment="1">
      <alignment horizontal="center" vertical="center" textRotation="90" wrapText="1"/>
      <protection/>
    </xf>
    <xf numFmtId="2" fontId="4" fillId="33"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pplyProtection="1">
      <alignment horizontal="center" vertical="center" wrapText="1"/>
      <protection hidden="1"/>
    </xf>
    <xf numFmtId="0" fontId="3" fillId="33" borderId="0" xfId="53" applyFont="1" applyFill="1" applyBorder="1" applyAlignment="1">
      <alignment vertical="center" wrapText="1"/>
      <protection/>
    </xf>
    <xf numFmtId="0" fontId="3" fillId="0" borderId="0" xfId="53" applyFont="1" applyFill="1" applyBorder="1" applyAlignment="1">
      <alignment vertical="center" wrapText="1"/>
      <protection/>
    </xf>
    <xf numFmtId="0" fontId="3" fillId="0" borderId="0" xfId="53" applyFont="1" applyFill="1" applyAlignment="1">
      <alignment vertical="center" wrapText="1"/>
      <protection/>
    </xf>
    <xf numFmtId="0" fontId="3" fillId="33" borderId="0" xfId="53" applyFont="1" applyFill="1" applyBorder="1" applyAlignment="1">
      <alignment horizontal="justify" vertical="center" wrapText="1"/>
      <protection/>
    </xf>
    <xf numFmtId="0" fontId="3" fillId="0" borderId="0" xfId="53" applyFont="1" applyFill="1" applyBorder="1" applyAlignment="1">
      <alignment horizontal="justify" vertical="center" wrapText="1"/>
      <protection/>
    </xf>
    <xf numFmtId="173" fontId="3" fillId="0" borderId="0" xfId="53" applyNumberFormat="1" applyFont="1" applyFill="1" applyBorder="1" applyAlignment="1">
      <alignment vertical="center" wrapText="1"/>
      <protection/>
    </xf>
    <xf numFmtId="173" fontId="6" fillId="0" borderId="0" xfId="53" applyNumberFormat="1" applyFont="1" applyFill="1" applyBorder="1" applyAlignment="1">
      <alignment horizontal="left" vertical="center" wrapText="1"/>
      <protection/>
    </xf>
    <xf numFmtId="0" fontId="13" fillId="33" borderId="0" xfId="53" applyFont="1" applyFill="1" applyBorder="1" applyAlignment="1">
      <alignment horizontal="justify" vertical="center" wrapText="1"/>
      <protection/>
    </xf>
    <xf numFmtId="173" fontId="5" fillId="0" borderId="0" xfId="53" applyNumberFormat="1" applyFont="1" applyFill="1" applyBorder="1" applyAlignment="1">
      <alignment horizontal="left" vertical="center" wrapText="1"/>
      <protection/>
    </xf>
    <xf numFmtId="173" fontId="10" fillId="0" borderId="0" xfId="53" applyNumberFormat="1" applyFont="1" applyFill="1" applyBorder="1" applyAlignment="1">
      <alignmen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12" fillId="33" borderId="12" xfId="53" applyNumberFormat="1" applyFont="1" applyFill="1" applyBorder="1" applyAlignment="1">
      <alignment horizontal="center" vertical="center" wrapText="1"/>
      <protection/>
    </xf>
    <xf numFmtId="173" fontId="12" fillId="0" borderId="12" xfId="53" applyNumberFormat="1" applyFont="1" applyFill="1" applyBorder="1" applyAlignment="1">
      <alignment horizontal="center" vertical="center" wrapText="1"/>
      <protection/>
    </xf>
    <xf numFmtId="173" fontId="6" fillId="0" borderId="0" xfId="53" applyNumberFormat="1" applyFont="1" applyFill="1" applyBorder="1" applyAlignment="1">
      <alignment horizontal="center" vertical="center" wrapText="1"/>
      <protection/>
    </xf>
    <xf numFmtId="0" fontId="4" fillId="0" borderId="0" xfId="53" applyFont="1" applyFill="1" applyAlignment="1">
      <alignment horizontal="center" wrapText="1"/>
      <protection/>
    </xf>
    <xf numFmtId="0" fontId="2" fillId="0" borderId="0" xfId="53" applyFont="1" applyFill="1" applyAlignment="1">
      <alignment horizontal="center" vertical="center" wrapText="1"/>
      <protection/>
    </xf>
    <xf numFmtId="174" fontId="5" fillId="33"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174" fontId="3" fillId="0" borderId="0" xfId="53" applyNumberFormat="1" applyFont="1" applyFill="1" applyAlignment="1">
      <alignment vertical="center" wrapText="1"/>
      <protection/>
    </xf>
    <xf numFmtId="0" fontId="4" fillId="6" borderId="10" xfId="53" applyFont="1" applyFill="1" applyBorder="1" applyAlignment="1" applyProtection="1">
      <alignment horizontal="justify" vertical="center" wrapText="1"/>
      <protection/>
    </xf>
    <xf numFmtId="2" fontId="4" fillId="6" borderId="10" xfId="53" applyNumberFormat="1" applyFont="1" applyFill="1" applyBorder="1" applyAlignment="1" applyProtection="1">
      <alignment horizontal="center" vertical="center" wrapText="1"/>
      <protection/>
    </xf>
    <xf numFmtId="2" fontId="4" fillId="7" borderId="10" xfId="53" applyNumberFormat="1" applyFont="1" applyFill="1" applyBorder="1" applyAlignment="1" applyProtection="1">
      <alignment horizontal="center" vertical="center" wrapText="1"/>
      <protection/>
    </xf>
    <xf numFmtId="0" fontId="2" fillId="6" borderId="10" xfId="53" applyFont="1" applyFill="1" applyBorder="1" applyAlignment="1">
      <alignment vertical="center" wrapText="1"/>
      <protection/>
    </xf>
    <xf numFmtId="0" fontId="2" fillId="0" borderId="0" xfId="53" applyFont="1" applyFill="1" applyBorder="1" applyAlignment="1">
      <alignment vertical="center" wrapText="1"/>
      <protection/>
    </xf>
    <xf numFmtId="0" fontId="5" fillId="33" borderId="10" xfId="53" applyFont="1" applyFill="1" applyBorder="1" applyAlignment="1">
      <alignment horizontal="left" vertical="center" wrapText="1"/>
      <protection/>
    </xf>
    <xf numFmtId="2" fontId="4" fillId="33" borderId="10" xfId="53" applyNumberFormat="1" applyFont="1" applyFill="1" applyBorder="1" applyAlignment="1" applyProtection="1">
      <alignment horizontal="center" vertical="center" wrapText="1"/>
      <protection/>
    </xf>
    <xf numFmtId="2" fontId="4" fillId="33" borderId="11" xfId="53" applyNumberFormat="1" applyFont="1" applyFill="1" applyBorder="1" applyAlignment="1" applyProtection="1">
      <alignment horizontal="center" vertical="center" wrapText="1"/>
      <protection/>
    </xf>
    <xf numFmtId="2" fontId="4" fillId="7" borderId="11" xfId="53" applyNumberFormat="1" applyFont="1" applyFill="1" applyBorder="1" applyAlignment="1" applyProtection="1">
      <alignment horizontal="center" vertical="center" wrapText="1"/>
      <protection hidden="1"/>
    </xf>
    <xf numFmtId="0" fontId="60" fillId="33" borderId="10" xfId="53" applyFont="1" applyFill="1" applyBorder="1" applyAlignment="1">
      <alignment horizontal="left" vertical="center" wrapText="1"/>
      <protection/>
    </xf>
    <xf numFmtId="2" fontId="4" fillId="33" borderId="10" xfId="53" applyNumberFormat="1" applyFont="1" applyFill="1" applyBorder="1" applyAlignment="1">
      <alignment horizontal="center" vertical="center" wrapText="1"/>
      <protection/>
    </xf>
    <xf numFmtId="2" fontId="4" fillId="7" borderId="10" xfId="53" applyNumberFormat="1" applyFont="1" applyFill="1" applyBorder="1" applyAlignment="1">
      <alignment horizontal="center" vertical="center" wrapText="1"/>
      <protection/>
    </xf>
    <xf numFmtId="0" fontId="61" fillId="33" borderId="10" xfId="53" applyFont="1" applyFill="1" applyBorder="1" applyAlignment="1">
      <alignment horizontal="left" vertical="center" wrapText="1"/>
      <protection/>
    </xf>
    <xf numFmtId="0" fontId="2" fillId="33" borderId="0" xfId="53" applyFont="1" applyFill="1" applyBorder="1" applyAlignment="1">
      <alignment vertical="center" wrapText="1"/>
      <protection/>
    </xf>
    <xf numFmtId="0" fontId="4" fillId="6" borderId="13" xfId="53" applyFont="1" applyFill="1" applyBorder="1" applyAlignment="1" applyProtection="1">
      <alignment horizontal="justify" vertical="center" wrapText="1"/>
      <protection/>
    </xf>
    <xf numFmtId="2" fontId="4" fillId="6" borderId="10" xfId="53" applyNumberFormat="1" applyFont="1" applyFill="1" applyBorder="1" applyAlignment="1">
      <alignment horizontal="center" vertical="center" wrapText="1"/>
      <protection/>
    </xf>
    <xf numFmtId="4" fontId="14" fillId="6" borderId="10" xfId="53" applyNumberFormat="1" applyFont="1" applyFill="1" applyBorder="1" applyAlignment="1">
      <alignment horizontal="center" vertical="center" wrapText="1"/>
      <protection/>
    </xf>
    <xf numFmtId="0" fontId="5" fillId="33" borderId="10" xfId="53" applyFont="1" applyFill="1" applyBorder="1" applyAlignment="1" applyProtection="1">
      <alignment horizontal="justify" vertical="center" wrapText="1"/>
      <protection/>
    </xf>
    <xf numFmtId="2" fontId="4" fillId="7" borderId="11" xfId="53" applyNumberFormat="1" applyFont="1" applyFill="1" applyBorder="1" applyAlignment="1" applyProtection="1">
      <alignment horizontal="center" vertical="center" wrapText="1"/>
      <protection/>
    </xf>
    <xf numFmtId="2" fontId="4" fillId="33" borderId="14" xfId="53" applyNumberFormat="1" applyFont="1" applyFill="1" applyBorder="1" applyAlignment="1">
      <alignment horizontal="center" vertical="center" wrapText="1"/>
      <protection/>
    </xf>
    <xf numFmtId="0" fontId="5" fillId="33" borderId="10" xfId="53" applyFont="1" applyFill="1" applyBorder="1" applyAlignment="1">
      <alignment horizontal="justify" vertical="center" wrapText="1"/>
      <protection/>
    </xf>
    <xf numFmtId="0" fontId="14" fillId="33" borderId="10" xfId="53" applyFont="1" applyFill="1" applyBorder="1" applyAlignment="1">
      <alignment horizontal="center" vertical="center" wrapText="1"/>
      <protection/>
    </xf>
    <xf numFmtId="0" fontId="4" fillId="33" borderId="10" xfId="53" applyFont="1" applyFill="1" applyBorder="1" applyAlignment="1">
      <alignment horizontal="justify" wrapText="1"/>
      <protection/>
    </xf>
    <xf numFmtId="0" fontId="10" fillId="33" borderId="10" xfId="53" applyFont="1" applyFill="1" applyBorder="1" applyAlignment="1">
      <alignment horizontal="left" vertical="center" wrapText="1"/>
      <protection/>
    </xf>
    <xf numFmtId="0" fontId="5" fillId="33" borderId="10" xfId="53" applyFont="1" applyFill="1" applyBorder="1" applyAlignment="1">
      <alignment horizontal="left" wrapText="1"/>
      <protection/>
    </xf>
    <xf numFmtId="0" fontId="5" fillId="33" borderId="10" xfId="53" applyFont="1" applyFill="1" applyBorder="1" applyAlignment="1">
      <alignment horizontal="left" vertical="top" wrapText="1"/>
      <protection/>
    </xf>
    <xf numFmtId="49" fontId="5" fillId="33" borderId="10" xfId="53" applyNumberFormat="1" applyFont="1" applyFill="1" applyBorder="1" applyAlignment="1">
      <alignment horizontal="justify" wrapText="1"/>
      <protection/>
    </xf>
    <xf numFmtId="0" fontId="4" fillId="4" borderId="10" xfId="53" applyFont="1" applyFill="1" applyBorder="1" applyAlignment="1">
      <alignment horizontal="justify" wrapText="1"/>
      <protection/>
    </xf>
    <xf numFmtId="2" fontId="4" fillId="4" borderId="10" xfId="53" applyNumberFormat="1" applyFont="1" applyFill="1" applyBorder="1" applyAlignment="1">
      <alignment horizontal="center" vertical="center" wrapText="1"/>
      <protection/>
    </xf>
    <xf numFmtId="4" fontId="14" fillId="4" borderId="10" xfId="53" applyNumberFormat="1" applyFont="1" applyFill="1" applyBorder="1" applyAlignment="1">
      <alignment horizontal="center" vertical="center" wrapText="1"/>
      <protection/>
    </xf>
    <xf numFmtId="0" fontId="14" fillId="4" borderId="10" xfId="53" applyFont="1" applyFill="1" applyBorder="1" applyAlignment="1">
      <alignment horizontal="center" vertical="center" wrapText="1"/>
      <protection/>
    </xf>
    <xf numFmtId="14" fontId="4" fillId="4" borderId="10" xfId="53" applyNumberFormat="1" applyFont="1" applyFill="1" applyBorder="1" applyAlignment="1">
      <alignment horizontal="justify" wrapText="1"/>
      <protection/>
    </xf>
    <xf numFmtId="0" fontId="3" fillId="33" borderId="0" xfId="53" applyFont="1" applyFill="1" applyAlignment="1">
      <alignment horizontal="justify" vertical="center" wrapText="1"/>
      <protection/>
    </xf>
    <xf numFmtId="0" fontId="5" fillId="0" borderId="0" xfId="53" applyFont="1" applyFill="1" applyAlignment="1">
      <alignment horizontal="left" vertical="center" wrapText="1"/>
      <protection/>
    </xf>
    <xf numFmtId="0" fontId="3" fillId="34" borderId="0" xfId="53" applyFont="1" applyFill="1" applyAlignment="1">
      <alignment vertical="center" wrapText="1"/>
      <protection/>
    </xf>
    <xf numFmtId="173" fontId="3" fillId="0" borderId="0" xfId="53" applyNumberFormat="1" applyFont="1" applyFill="1" applyAlignment="1">
      <alignment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5" fillId="0" borderId="0" xfId="53" applyFont="1" applyFill="1" applyAlignment="1">
      <alignment vertical="center" wrapText="1"/>
      <protection/>
    </xf>
    <xf numFmtId="14" fontId="3" fillId="0" borderId="0" xfId="53" applyNumberFormat="1" applyFont="1" applyFill="1" applyBorder="1" applyAlignment="1">
      <alignment horizontal="justify" vertical="center" wrapText="1"/>
      <protection/>
    </xf>
    <xf numFmtId="2" fontId="3" fillId="0" borderId="0" xfId="53" applyNumberFormat="1" applyFont="1" applyFill="1" applyAlignment="1">
      <alignment vertical="center" wrapText="1"/>
      <protection/>
    </xf>
    <xf numFmtId="0" fontId="3" fillId="0" borderId="0" xfId="53" applyFont="1" applyFill="1" applyAlignment="1">
      <alignment horizontal="justify" vertical="center" wrapText="1"/>
      <protection/>
    </xf>
    <xf numFmtId="173" fontId="5" fillId="33" borderId="10" xfId="54" applyNumberFormat="1" applyFont="1" applyFill="1" applyBorder="1" applyAlignment="1">
      <alignment horizontal="center" vertical="center" textRotation="90" wrapText="1"/>
      <protection/>
    </xf>
    <xf numFmtId="0" fontId="3" fillId="33" borderId="0" xfId="53" applyFont="1" applyFill="1" applyAlignment="1">
      <alignment vertical="center" wrapText="1"/>
      <protection/>
    </xf>
    <xf numFmtId="0" fontId="2" fillId="35" borderId="0" xfId="53" applyFont="1" applyFill="1" applyBorder="1" applyAlignment="1">
      <alignment vertical="center" wrapText="1"/>
      <protection/>
    </xf>
    <xf numFmtId="0" fontId="2" fillId="6" borderId="0" xfId="53" applyFont="1" applyFill="1" applyBorder="1" applyAlignment="1">
      <alignment vertical="center" wrapText="1"/>
      <protection/>
    </xf>
    <xf numFmtId="2" fontId="4" fillId="35" borderId="10" xfId="53" applyNumberFormat="1" applyFont="1" applyFill="1" applyBorder="1" applyAlignment="1" applyProtection="1">
      <alignment horizontal="center" vertical="center" wrapText="1"/>
      <protection/>
    </xf>
    <xf numFmtId="0" fontId="10" fillId="12" borderId="10" xfId="53" applyFont="1" applyFill="1" applyBorder="1" applyAlignment="1">
      <alignment horizontal="left" vertical="center" wrapText="1"/>
      <protection/>
    </xf>
    <xf numFmtId="0" fontId="2" fillId="12" borderId="0" xfId="53" applyFont="1" applyFill="1" applyBorder="1" applyAlignment="1">
      <alignment vertical="center" wrapText="1"/>
      <protection/>
    </xf>
    <xf numFmtId="0" fontId="2" fillId="36" borderId="0" xfId="53" applyFont="1" applyFill="1" applyBorder="1" applyAlignment="1">
      <alignment vertical="center" wrapText="1"/>
      <protection/>
    </xf>
    <xf numFmtId="0" fontId="2" fillId="37" borderId="0" xfId="53" applyFont="1" applyFill="1" applyBorder="1" applyAlignment="1">
      <alignment vertical="center" wrapText="1"/>
      <protection/>
    </xf>
    <xf numFmtId="4" fontId="14" fillId="33" borderId="10" xfId="53" applyNumberFormat="1" applyFont="1" applyFill="1" applyBorder="1" applyAlignment="1">
      <alignment horizontal="center" vertical="center" wrapText="1"/>
      <protection/>
    </xf>
    <xf numFmtId="2" fontId="62" fillId="7" borderId="10" xfId="53" applyNumberFormat="1" applyFont="1" applyFill="1" applyBorder="1" applyAlignment="1">
      <alignment horizontal="center" vertical="center" wrapText="1"/>
      <protection/>
    </xf>
    <xf numFmtId="2" fontId="62" fillId="7" borderId="10" xfId="53" applyNumberFormat="1" applyFont="1" applyFill="1" applyBorder="1" applyAlignment="1" applyProtection="1">
      <alignment horizontal="center" vertical="center" wrapText="1"/>
      <protection/>
    </xf>
    <xf numFmtId="0" fontId="4" fillId="37" borderId="10" xfId="53" applyFont="1" applyFill="1" applyBorder="1" applyAlignment="1">
      <alignment horizontal="justify" wrapText="1"/>
      <protection/>
    </xf>
    <xf numFmtId="2" fontId="4" fillId="37" borderId="10" xfId="53" applyNumberFormat="1" applyFont="1" applyFill="1" applyBorder="1" applyAlignment="1">
      <alignment horizontal="center" vertical="center" wrapText="1"/>
      <protection/>
    </xf>
    <xf numFmtId="14" fontId="4" fillId="37" borderId="10" xfId="53" applyNumberFormat="1" applyFont="1" applyFill="1" applyBorder="1" applyAlignment="1">
      <alignment horizontal="justify"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63" fillId="33" borderId="15" xfId="53" applyFont="1" applyFill="1" applyBorder="1" applyAlignment="1">
      <alignment horizontal="center" vertical="center" wrapText="1"/>
      <protection/>
    </xf>
    <xf numFmtId="0" fontId="14" fillId="33" borderId="16" xfId="53" applyFont="1" applyFill="1" applyBorder="1" applyAlignment="1">
      <alignment horizontal="center" vertical="center" wrapText="1"/>
      <protection/>
    </xf>
    <xf numFmtId="0" fontId="14" fillId="33" borderId="13" xfId="53" applyFont="1" applyFill="1" applyBorder="1" applyAlignment="1">
      <alignment horizontal="center" vertical="center" wrapText="1"/>
      <protection/>
    </xf>
    <xf numFmtId="0" fontId="64" fillId="33" borderId="15" xfId="53" applyFont="1" applyFill="1" applyBorder="1" applyAlignment="1">
      <alignment horizontal="center" vertical="center" wrapText="1"/>
      <protection/>
    </xf>
    <xf numFmtId="0" fontId="15" fillId="33" borderId="16" xfId="53" applyFont="1" applyFill="1" applyBorder="1" applyAlignment="1">
      <alignment horizontal="center" vertical="center" wrapText="1"/>
      <protection/>
    </xf>
    <xf numFmtId="0" fontId="15" fillId="33" borderId="13" xfId="53" applyFont="1" applyFill="1" applyBorder="1" applyAlignment="1">
      <alignment horizontal="center" vertical="center" wrapText="1"/>
      <protection/>
    </xf>
    <xf numFmtId="0" fontId="63" fillId="37" borderId="15" xfId="53" applyFont="1" applyFill="1" applyBorder="1" applyAlignment="1">
      <alignment horizontal="center" vertical="center" wrapText="1"/>
      <protection/>
    </xf>
    <xf numFmtId="0" fontId="63" fillId="37" borderId="16" xfId="53" applyFont="1" applyFill="1" applyBorder="1" applyAlignment="1">
      <alignment horizontal="center" vertical="center" wrapText="1"/>
      <protection/>
    </xf>
    <xf numFmtId="0" fontId="63" fillId="37" borderId="13" xfId="53" applyFont="1" applyFill="1" applyBorder="1" applyAlignment="1">
      <alignment horizontal="center" vertical="center" wrapText="1"/>
      <protection/>
    </xf>
    <xf numFmtId="0" fontId="65" fillId="33" borderId="16" xfId="53" applyFont="1" applyFill="1" applyBorder="1" applyAlignment="1">
      <alignment horizontal="center" vertical="center" wrapText="1"/>
      <protection/>
    </xf>
    <xf numFmtId="0" fontId="65" fillId="33" borderId="13" xfId="53" applyFont="1" applyFill="1" applyBorder="1" applyAlignment="1">
      <alignment horizontal="center" vertical="center" wrapText="1"/>
      <protection/>
    </xf>
    <xf numFmtId="0" fontId="14" fillId="33" borderId="15" xfId="53" applyFont="1" applyFill="1" applyBorder="1" applyAlignment="1">
      <alignment horizontal="center" vertical="center" wrapText="1"/>
      <protection/>
    </xf>
    <xf numFmtId="173" fontId="4" fillId="0" borderId="11" xfId="53" applyNumberFormat="1" applyFont="1" applyFill="1" applyBorder="1" applyAlignment="1">
      <alignment horizontal="center" vertical="top" wrapText="1"/>
      <protection/>
    </xf>
    <xf numFmtId="173" fontId="4" fillId="0" borderId="14" xfId="53" applyNumberFormat="1" applyFont="1" applyFill="1" applyBorder="1" applyAlignment="1">
      <alignment horizontal="center" vertical="top" wrapText="1"/>
      <protection/>
    </xf>
    <xf numFmtId="0" fontId="4" fillId="0" borderId="15"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63" fillId="33" borderId="16" xfId="53" applyFont="1" applyFill="1" applyBorder="1" applyAlignment="1">
      <alignment horizontal="center" vertical="center" wrapText="1"/>
      <protection/>
    </xf>
    <xf numFmtId="0" fontId="63" fillId="33" borderId="13" xfId="53" applyFont="1" applyFill="1" applyBorder="1" applyAlignment="1">
      <alignment horizontal="center" vertical="center" wrapText="1"/>
      <protection/>
    </xf>
    <xf numFmtId="0" fontId="66" fillId="33" borderId="15" xfId="53" applyFont="1" applyFill="1" applyBorder="1" applyAlignment="1">
      <alignment horizontal="center" vertical="center" wrapText="1"/>
      <protection/>
    </xf>
    <xf numFmtId="0" fontId="66" fillId="33" borderId="16" xfId="53" applyFont="1" applyFill="1" applyBorder="1" applyAlignment="1">
      <alignment horizontal="center" vertical="center" wrapText="1"/>
      <protection/>
    </xf>
    <xf numFmtId="0" fontId="66" fillId="33" borderId="13" xfId="53" applyFont="1" applyFill="1" applyBorder="1" applyAlignment="1">
      <alignment horizontal="center" vertical="center" wrapText="1"/>
      <protection/>
    </xf>
    <xf numFmtId="173" fontId="4" fillId="0" borderId="10" xfId="54" applyNumberFormat="1" applyFont="1" applyFill="1" applyBorder="1" applyAlignment="1">
      <alignment horizontal="center" vertical="center" wrapText="1"/>
      <protection/>
    </xf>
    <xf numFmtId="173" fontId="6" fillId="0" borderId="0" xfId="53" applyNumberFormat="1" applyFont="1" applyFill="1" applyBorder="1" applyAlignment="1">
      <alignment horizontal="left" vertical="center" wrapText="1"/>
      <protection/>
    </xf>
    <xf numFmtId="173" fontId="5" fillId="0" borderId="0" xfId="53" applyNumberFormat="1" applyFont="1" applyFill="1" applyBorder="1" applyAlignment="1">
      <alignment horizontal="lef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6" fillId="0" borderId="12"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73" fontId="4" fillId="0" borderId="10" xfId="53" applyNumberFormat="1" applyFont="1" applyFill="1" applyBorder="1" applyAlignment="1">
      <alignment horizontal="center" vertical="center" wrapText="1"/>
      <protection/>
    </xf>
    <xf numFmtId="173" fontId="4" fillId="0" borderId="15" xfId="54" applyNumberFormat="1" applyFont="1" applyFill="1" applyBorder="1" applyAlignment="1">
      <alignment horizontal="center" vertical="center" wrapText="1"/>
      <protection/>
    </xf>
    <xf numFmtId="173" fontId="4" fillId="0" borderId="13" xfId="54" applyNumberFormat="1" applyFont="1" applyFill="1" applyBorder="1" applyAlignment="1">
      <alignment horizontal="center" vertical="center" wrapText="1"/>
      <protection/>
    </xf>
    <xf numFmtId="173" fontId="4" fillId="33" borderId="15" xfId="54" applyNumberFormat="1" applyFont="1" applyFill="1" applyBorder="1" applyAlignment="1">
      <alignment horizontal="center" vertical="center" wrapText="1"/>
      <protection/>
    </xf>
    <xf numFmtId="173" fontId="4" fillId="33" borderId="13" xfId="54" applyNumberFormat="1" applyFont="1" applyFill="1" applyBorder="1" applyAlignment="1">
      <alignment horizontal="center" vertical="center" wrapText="1"/>
      <protection/>
    </xf>
    <xf numFmtId="0" fontId="15" fillId="33" borderId="1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16" xfId="53" applyFont="1" applyFill="1" applyBorder="1" applyAlignment="1">
      <alignment horizontal="center" vertical="center" wrapText="1"/>
      <protection/>
    </xf>
    <xf numFmtId="0" fontId="14" fillId="0" borderId="13" xfId="53" applyFont="1" applyFill="1" applyBorder="1" applyAlignment="1">
      <alignment horizontal="center" vertical="center" wrapText="1"/>
      <protection/>
    </xf>
    <xf numFmtId="0" fontId="14" fillId="33" borderId="15" xfId="53" applyFont="1" applyFill="1" applyBorder="1" applyAlignment="1">
      <alignment horizontal="center" vertical="top" wrapText="1" shrinkToFit="1"/>
      <protection/>
    </xf>
    <xf numFmtId="0" fontId="14" fillId="33" borderId="16" xfId="53" applyFont="1" applyFill="1" applyBorder="1" applyAlignment="1">
      <alignment horizontal="center" vertical="top" wrapText="1" shrinkToFit="1"/>
      <protection/>
    </xf>
    <xf numFmtId="0" fontId="14" fillId="33" borderId="13" xfId="53" applyFont="1" applyFill="1" applyBorder="1" applyAlignment="1">
      <alignment horizontal="center" vertical="top" wrapText="1" shrinkToFit="1"/>
      <protection/>
    </xf>
    <xf numFmtId="4" fontId="14" fillId="37" borderId="15" xfId="53" applyNumberFormat="1" applyFont="1" applyFill="1" applyBorder="1" applyAlignment="1">
      <alignment horizontal="center" vertical="center" wrapText="1"/>
      <protection/>
    </xf>
    <xf numFmtId="4" fontId="14" fillId="37" borderId="16" xfId="53" applyNumberFormat="1" applyFont="1" applyFill="1" applyBorder="1" applyAlignment="1">
      <alignment horizontal="center" vertical="center" wrapText="1"/>
      <protection/>
    </xf>
    <xf numFmtId="4" fontId="14" fillId="37" borderId="13"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4">
      <selection activeCell="A13" sqref="A13:I13"/>
    </sheetView>
  </sheetViews>
  <sheetFormatPr defaultColWidth="9.140625" defaultRowHeight="12.75"/>
  <cols>
    <col min="1" max="16384" width="9.140625" style="1" customWidth="1"/>
  </cols>
  <sheetData>
    <row r="1" spans="1:2" ht="18.75">
      <c r="A1" s="84"/>
      <c r="B1" s="84"/>
    </row>
    <row r="10" spans="1:9" ht="23.25">
      <c r="A10" s="85" t="s">
        <v>19</v>
      </c>
      <c r="B10" s="85"/>
      <c r="C10" s="85"/>
      <c r="D10" s="85"/>
      <c r="E10" s="85"/>
      <c r="F10" s="85"/>
      <c r="G10" s="85"/>
      <c r="H10" s="85"/>
      <c r="I10" s="85"/>
    </row>
    <row r="11" spans="1:9" ht="23.25">
      <c r="A11" s="85" t="s">
        <v>14</v>
      </c>
      <c r="B11" s="85"/>
      <c r="C11" s="85"/>
      <c r="D11" s="85"/>
      <c r="E11" s="85"/>
      <c r="F11" s="85"/>
      <c r="G11" s="85"/>
      <c r="H11" s="85"/>
      <c r="I11" s="85"/>
    </row>
    <row r="13" spans="1:9" ht="27" customHeight="1">
      <c r="A13" s="86" t="s">
        <v>26</v>
      </c>
      <c r="B13" s="86"/>
      <c r="C13" s="86"/>
      <c r="D13" s="86"/>
      <c r="E13" s="86"/>
      <c r="F13" s="86"/>
      <c r="G13" s="86"/>
      <c r="H13" s="86"/>
      <c r="I13" s="86"/>
    </row>
    <row r="14" spans="1:9" ht="27" customHeight="1">
      <c r="A14" s="86" t="s">
        <v>15</v>
      </c>
      <c r="B14" s="86"/>
      <c r="C14" s="86"/>
      <c r="D14" s="86"/>
      <c r="E14" s="86"/>
      <c r="F14" s="86"/>
      <c r="G14" s="86"/>
      <c r="H14" s="86"/>
      <c r="I14" s="86"/>
    </row>
    <row r="15" spans="1:9" ht="78.75" customHeight="1">
      <c r="A15" s="87" t="s">
        <v>21</v>
      </c>
      <c r="B15" s="87"/>
      <c r="C15" s="87"/>
      <c r="D15" s="87"/>
      <c r="E15" s="87"/>
      <c r="F15" s="87"/>
      <c r="G15" s="87"/>
      <c r="H15" s="87"/>
      <c r="I15" s="87"/>
    </row>
    <row r="46" spans="1:9" ht="16.5">
      <c r="A46" s="83" t="s">
        <v>16</v>
      </c>
      <c r="B46" s="83"/>
      <c r="C46" s="83"/>
      <c r="D46" s="83"/>
      <c r="E46" s="83"/>
      <c r="F46" s="83"/>
      <c r="G46" s="83"/>
      <c r="H46" s="83"/>
      <c r="I46" s="83"/>
    </row>
    <row r="47" spans="1:9" ht="16.5">
      <c r="A47" s="83" t="s">
        <v>25</v>
      </c>
      <c r="B47" s="83"/>
      <c r="C47" s="83"/>
      <c r="D47" s="83"/>
      <c r="E47" s="83"/>
      <c r="F47" s="83"/>
      <c r="G47" s="83"/>
      <c r="H47" s="83"/>
      <c r="I47" s="83"/>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A61">
      <selection activeCell="AF19" sqref="AF19:AF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80</v>
      </c>
      <c r="D8" s="119" t="s">
        <v>85</v>
      </c>
      <c r="E8" s="121" t="s">
        <v>81</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42.9</v>
      </c>
      <c r="E11" s="27">
        <f t="shared" si="0"/>
        <v>42.9</v>
      </c>
      <c r="F11" s="28">
        <f t="shared" si="0"/>
        <v>6.013456686291001</v>
      </c>
      <c r="G11" s="28">
        <f t="shared" si="0"/>
        <v>42.9</v>
      </c>
      <c r="H11" s="27">
        <f t="shared" si="0"/>
        <v>0</v>
      </c>
      <c r="I11" s="27">
        <f t="shared" si="0"/>
        <v>0</v>
      </c>
      <c r="J11" s="27">
        <f t="shared" si="0"/>
        <v>100</v>
      </c>
      <c r="K11" s="27">
        <f t="shared" si="0"/>
        <v>0</v>
      </c>
      <c r="L11" s="27">
        <f>L12</f>
        <v>0</v>
      </c>
      <c r="M11" s="27">
        <f t="shared" si="0"/>
        <v>0</v>
      </c>
      <c r="N11" s="27">
        <f aca="true" t="shared" si="1" ref="N11:P12">N12</f>
        <v>0</v>
      </c>
      <c r="O11" s="27">
        <f t="shared" si="1"/>
        <v>42.9</v>
      </c>
      <c r="P11" s="27">
        <f t="shared" si="1"/>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42.9</v>
      </c>
      <c r="E12" s="32">
        <f t="shared" si="0"/>
        <v>42.9</v>
      </c>
      <c r="F12" s="37">
        <f t="shared" si="0"/>
        <v>6.013456686291001</v>
      </c>
      <c r="G12" s="28">
        <f t="shared" si="0"/>
        <v>42.9</v>
      </c>
      <c r="H12" s="32">
        <f t="shared" si="0"/>
        <v>0</v>
      </c>
      <c r="I12" s="32">
        <f t="shared" si="0"/>
        <v>0</v>
      </c>
      <c r="J12" s="32">
        <f t="shared" si="0"/>
        <v>100</v>
      </c>
      <c r="K12" s="32">
        <f t="shared" si="0"/>
        <v>0</v>
      </c>
      <c r="L12" s="32">
        <f>L13</f>
        <v>0</v>
      </c>
      <c r="M12" s="32">
        <f t="shared" si="0"/>
        <v>0</v>
      </c>
      <c r="N12" s="32">
        <f t="shared" si="1"/>
        <v>0</v>
      </c>
      <c r="O12" s="4">
        <f t="shared" si="1"/>
        <v>42.9</v>
      </c>
      <c r="P12" s="32">
        <f t="shared" si="1"/>
        <v>100</v>
      </c>
      <c r="Q12" s="4"/>
      <c r="R12" s="32">
        <f>R13</f>
        <v>0</v>
      </c>
      <c r="S12" s="4"/>
      <c r="T12" s="32">
        <f>T13</f>
        <v>0</v>
      </c>
      <c r="U12" s="4"/>
      <c r="V12" s="32">
        <f>V13</f>
        <v>0</v>
      </c>
      <c r="W12" s="4"/>
      <c r="X12" s="32">
        <f>X13</f>
        <v>0</v>
      </c>
      <c r="Y12" s="4"/>
      <c r="Z12" s="32">
        <f>Z13</f>
        <v>0</v>
      </c>
      <c r="AA12" s="4"/>
      <c r="AB12" s="32">
        <f>AB13</f>
        <v>513.4</v>
      </c>
      <c r="AC12" s="4"/>
      <c r="AD12" s="32">
        <f>AD13</f>
        <v>0</v>
      </c>
      <c r="AE12" s="5"/>
      <c r="AF12" s="124" t="s">
        <v>59</v>
      </c>
    </row>
    <row r="13" spans="1:32" s="30" customFormat="1" ht="18.75">
      <c r="A13" s="35" t="s">
        <v>17</v>
      </c>
      <c r="B13" s="36">
        <f>B14+B15+B16+B17</f>
        <v>713.4</v>
      </c>
      <c r="C13" s="33">
        <f>H13+J13+L13+N13</f>
        <v>100</v>
      </c>
      <c r="D13" s="33">
        <f>E13</f>
        <v>42.9</v>
      </c>
      <c r="E13" s="36">
        <f>I13+K13+M13+O13</f>
        <v>42.9</v>
      </c>
      <c r="F13" s="37">
        <f>E13/B13*100</f>
        <v>6.013456686291001</v>
      </c>
      <c r="G13" s="28">
        <f>G16</f>
        <v>42.9</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25"/>
    </row>
    <row r="14" spans="1:32" s="30"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c r="R14" s="36">
        <v>0</v>
      </c>
      <c r="S14" s="36"/>
      <c r="T14" s="36">
        <v>0</v>
      </c>
      <c r="U14" s="36"/>
      <c r="V14" s="36">
        <v>0</v>
      </c>
      <c r="W14" s="36"/>
      <c r="X14" s="36">
        <v>0</v>
      </c>
      <c r="Y14" s="36"/>
      <c r="Z14" s="36">
        <v>0</v>
      </c>
      <c r="AA14" s="36"/>
      <c r="AB14" s="36">
        <v>0</v>
      </c>
      <c r="AC14" s="36"/>
      <c r="AD14" s="36">
        <v>0</v>
      </c>
      <c r="AE14" s="36"/>
      <c r="AF14" s="125"/>
    </row>
    <row r="15" spans="1:32" s="30"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c r="R15" s="36">
        <v>0</v>
      </c>
      <c r="S15" s="36"/>
      <c r="T15" s="36">
        <v>0</v>
      </c>
      <c r="U15" s="36"/>
      <c r="V15" s="36">
        <v>0</v>
      </c>
      <c r="W15" s="36"/>
      <c r="X15" s="36">
        <v>0</v>
      </c>
      <c r="Y15" s="36"/>
      <c r="Z15" s="36">
        <v>0</v>
      </c>
      <c r="AA15" s="36"/>
      <c r="AB15" s="36">
        <v>0</v>
      </c>
      <c r="AC15" s="36"/>
      <c r="AD15" s="36">
        <v>0</v>
      </c>
      <c r="AE15" s="36"/>
      <c r="AF15" s="125"/>
    </row>
    <row r="16" spans="1:32" s="39" customFormat="1" ht="18.75">
      <c r="A16" s="38" t="s">
        <v>13</v>
      </c>
      <c r="B16" s="32">
        <f>H16+J16+L16+N16+P16+R16+T16+V16+X16+Z16+AB16+AD16</f>
        <v>713.4</v>
      </c>
      <c r="C16" s="33">
        <f>H16+J16+L16+N16</f>
        <v>100</v>
      </c>
      <c r="D16" s="33">
        <f>E16</f>
        <v>42.9</v>
      </c>
      <c r="E16" s="4">
        <f>I16+K16+M16+O16</f>
        <v>42.9</v>
      </c>
      <c r="F16" s="37">
        <f>E16/B16*100</f>
        <v>6.013456686291001</v>
      </c>
      <c r="G16" s="28">
        <f>E16/C16*100</f>
        <v>42.9</v>
      </c>
      <c r="H16" s="4">
        <v>0</v>
      </c>
      <c r="I16" s="4">
        <v>0</v>
      </c>
      <c r="J16" s="4">
        <v>100</v>
      </c>
      <c r="K16" s="4">
        <v>0</v>
      </c>
      <c r="L16" s="4">
        <v>0</v>
      </c>
      <c r="M16" s="4">
        <v>0</v>
      </c>
      <c r="N16" s="4">
        <v>0</v>
      </c>
      <c r="O16" s="4">
        <v>42.9</v>
      </c>
      <c r="P16" s="4">
        <v>100</v>
      </c>
      <c r="Q16" s="4"/>
      <c r="R16" s="4">
        <v>0</v>
      </c>
      <c r="S16" s="4"/>
      <c r="T16" s="4">
        <v>0</v>
      </c>
      <c r="U16" s="4"/>
      <c r="V16" s="4">
        <v>0</v>
      </c>
      <c r="W16" s="4"/>
      <c r="X16" s="5">
        <v>0</v>
      </c>
      <c r="Y16" s="4"/>
      <c r="Z16" s="4">
        <v>0</v>
      </c>
      <c r="AA16" s="4"/>
      <c r="AB16" s="4">
        <v>513.4</v>
      </c>
      <c r="AC16" s="4"/>
      <c r="AD16" s="5">
        <v>0</v>
      </c>
      <c r="AE16" s="5"/>
      <c r="AF16" s="125"/>
    </row>
    <row r="17" spans="1:32" s="30"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c r="R17" s="36">
        <v>0</v>
      </c>
      <c r="S17" s="36"/>
      <c r="T17" s="36">
        <v>0</v>
      </c>
      <c r="U17" s="36"/>
      <c r="V17" s="36">
        <v>0</v>
      </c>
      <c r="W17" s="36"/>
      <c r="X17" s="36">
        <v>0</v>
      </c>
      <c r="Y17" s="36"/>
      <c r="Z17" s="36">
        <v>0</v>
      </c>
      <c r="AA17" s="36"/>
      <c r="AB17" s="36">
        <v>0</v>
      </c>
      <c r="AC17" s="36"/>
      <c r="AD17" s="36">
        <v>0</v>
      </c>
      <c r="AE17" s="36"/>
      <c r="AF17" s="126"/>
    </row>
    <row r="18" spans="1:32" s="30" customFormat="1" ht="79.5" customHeight="1">
      <c r="A18" s="40" t="s">
        <v>31</v>
      </c>
      <c r="B18" s="41">
        <f>B20+B26+B32+B62+B68+B74</f>
        <v>119136.4</v>
      </c>
      <c r="C18" s="41">
        <f>C20+C26+C32+C62+C68+C74</f>
        <v>52860.86964</v>
      </c>
      <c r="D18" s="41">
        <f>D19+D25+D31+D61+D67+D73</f>
        <v>42918.65358</v>
      </c>
      <c r="E18" s="41">
        <f>E19+E25+E31+E61+E67+E73</f>
        <v>45220.85429</v>
      </c>
      <c r="F18" s="37">
        <f>E18/B18*100</f>
        <v>37.957210634197445</v>
      </c>
      <c r="G18" s="28">
        <f>E18/C18*100</f>
        <v>85.546935943296</v>
      </c>
      <c r="H18" s="41">
        <f aca="true" t="shared" si="4" ref="H18:N18">H20+H26+H32+H62+H68+H74</f>
        <v>21834.25446</v>
      </c>
      <c r="I18" s="41">
        <f t="shared" si="4"/>
        <v>17858.660860000004</v>
      </c>
      <c r="J18" s="41">
        <f t="shared" si="4"/>
        <v>10261.468859999999</v>
      </c>
      <c r="K18" s="41">
        <f>K20+K26+K32+K62+K68+K74</f>
        <v>10748.99455</v>
      </c>
      <c r="L18" s="41">
        <f t="shared" si="4"/>
        <v>5542.96266</v>
      </c>
      <c r="M18" s="41">
        <f t="shared" si="4"/>
        <v>6540.81208</v>
      </c>
      <c r="N18" s="41">
        <f t="shared" si="4"/>
        <v>15322.18366</v>
      </c>
      <c r="O18" s="41">
        <f>O20+O26+O32+O62+O68+O74</f>
        <v>10072.3868</v>
      </c>
      <c r="P18" s="41">
        <f>P20+P26+P32+P62+P68+P74</f>
        <v>8507.926660000001</v>
      </c>
      <c r="Q18" s="41"/>
      <c r="R18" s="41">
        <f>R20+R26+R32+R62+R68+R74</f>
        <v>7095.86266</v>
      </c>
      <c r="S18" s="41"/>
      <c r="T18" s="41">
        <f>T20+T26+T32+T62+T68+T74</f>
        <v>15785.62066</v>
      </c>
      <c r="U18" s="41"/>
      <c r="V18" s="41">
        <f>V20+V26+V32+V62+V68+V74</f>
        <v>5333.119659999999</v>
      </c>
      <c r="W18" s="41"/>
      <c r="X18" s="41">
        <f>X20+X26+X32+X62+X68+X74</f>
        <v>3157.2286599999998</v>
      </c>
      <c r="Y18" s="41"/>
      <c r="Z18" s="41">
        <f>Z20+Z26+Z32+Z62+Z68+Z74</f>
        <v>10878.26966</v>
      </c>
      <c r="AA18" s="41"/>
      <c r="AB18" s="41">
        <f>AB20+AB26+AB32+AB62+AB68+AB74</f>
        <v>4461.15666</v>
      </c>
      <c r="AC18" s="41"/>
      <c r="AD18" s="41">
        <f>AD20+AD26+AD32+AD62+AD68+AD74</f>
        <v>11293.04574</v>
      </c>
      <c r="AE18" s="41"/>
      <c r="AF18" s="42"/>
    </row>
    <row r="19" spans="1:32" s="30" customFormat="1" ht="74.25" customHeight="1">
      <c r="A19" s="43" t="s">
        <v>32</v>
      </c>
      <c r="B19" s="32">
        <f aca="true" t="shared" si="5" ref="B19:O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aca="true" t="shared" si="7" ref="K20:P20">K21+K22+K23+K24</f>
        <v>0</v>
      </c>
      <c r="L20" s="36">
        <f t="shared" si="7"/>
        <v>0</v>
      </c>
      <c r="M20" s="36">
        <f t="shared" si="7"/>
        <v>0</v>
      </c>
      <c r="N20" s="36">
        <f t="shared" si="7"/>
        <v>0</v>
      </c>
      <c r="O20" s="36">
        <f t="shared" si="7"/>
        <v>0</v>
      </c>
      <c r="P20" s="36">
        <f t="shared" si="7"/>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c r="R21" s="36">
        <v>0</v>
      </c>
      <c r="S21" s="36"/>
      <c r="T21" s="36">
        <v>0</v>
      </c>
      <c r="U21" s="36"/>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c r="R22" s="36">
        <v>0</v>
      </c>
      <c r="S22" s="36"/>
      <c r="T22" s="36">
        <v>0</v>
      </c>
      <c r="U22" s="36"/>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c r="R23" s="4">
        <v>0</v>
      </c>
      <c r="S23" s="4"/>
      <c r="T23" s="4">
        <v>0</v>
      </c>
      <c r="U23" s="4"/>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c r="R24" s="36">
        <v>0</v>
      </c>
      <c r="S24" s="36"/>
      <c r="T24" s="36">
        <v>0</v>
      </c>
      <c r="U24" s="36"/>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8" ref="H25:O25">H26</f>
        <v>0</v>
      </c>
      <c r="I25" s="32">
        <f t="shared" si="8"/>
        <v>0</v>
      </c>
      <c r="J25" s="32">
        <f t="shared" si="8"/>
        <v>0</v>
      </c>
      <c r="K25" s="32">
        <f>K26</f>
        <v>0</v>
      </c>
      <c r="L25" s="32">
        <f t="shared" si="8"/>
        <v>0</v>
      </c>
      <c r="M25" s="32">
        <f t="shared" si="8"/>
        <v>0</v>
      </c>
      <c r="N25" s="32">
        <f t="shared" si="8"/>
        <v>0</v>
      </c>
      <c r="O25" s="32">
        <f t="shared" si="8"/>
        <v>0</v>
      </c>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9" ref="B26:J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aca="true" t="shared" si="10" ref="K26:P26">K27+K28+K29+K30</f>
        <v>0</v>
      </c>
      <c r="L26" s="36">
        <f t="shared" si="10"/>
        <v>0</v>
      </c>
      <c r="M26" s="36">
        <f t="shared" si="10"/>
        <v>0</v>
      </c>
      <c r="N26" s="36">
        <f t="shared" si="10"/>
        <v>0</v>
      </c>
      <c r="O26" s="36">
        <f t="shared" si="10"/>
        <v>0</v>
      </c>
      <c r="P26" s="36">
        <f t="shared" si="10"/>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c r="R27" s="36">
        <v>0</v>
      </c>
      <c r="S27" s="36"/>
      <c r="T27" s="36">
        <v>0</v>
      </c>
      <c r="U27" s="36"/>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c r="R28" s="36">
        <v>0</v>
      </c>
      <c r="S28" s="36"/>
      <c r="T28" s="36">
        <v>0</v>
      </c>
      <c r="U28" s="36"/>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c r="R29" s="4">
        <v>0</v>
      </c>
      <c r="S29" s="4"/>
      <c r="T29" s="4">
        <v>0</v>
      </c>
      <c r="U29" s="4"/>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c r="R30" s="36">
        <v>0</v>
      </c>
      <c r="S30" s="36"/>
      <c r="T30" s="36">
        <v>0</v>
      </c>
      <c r="U30" s="36"/>
      <c r="V30" s="36">
        <v>0</v>
      </c>
      <c r="W30" s="36"/>
      <c r="X30" s="36">
        <v>0</v>
      </c>
      <c r="Y30" s="36"/>
      <c r="Z30" s="36">
        <v>0</v>
      </c>
      <c r="AA30" s="36"/>
      <c r="AB30" s="36">
        <v>0</v>
      </c>
      <c r="AC30" s="36"/>
      <c r="AD30" s="36">
        <v>0</v>
      </c>
      <c r="AE30" s="36"/>
      <c r="AF30" s="92"/>
    </row>
    <row r="31" spans="1:32" s="39" customFormat="1" ht="66.75" customHeight="1">
      <c r="A31" s="46" t="s">
        <v>35</v>
      </c>
      <c r="B31" s="32">
        <f>B32</f>
        <v>23605.9</v>
      </c>
      <c r="C31" s="32">
        <f>C32</f>
        <v>8753.91664</v>
      </c>
      <c r="D31" s="32">
        <f>E31</f>
        <v>4504.6908300000005</v>
      </c>
      <c r="E31" s="32">
        <f>E32</f>
        <v>4504.6908300000005</v>
      </c>
      <c r="F31" s="37">
        <f>F32</f>
        <v>19.082902282903852</v>
      </c>
      <c r="G31" s="28">
        <f>G32</f>
        <v>51.45914697675258</v>
      </c>
      <c r="H31" s="32">
        <f>H32</f>
        <v>1825.64166</v>
      </c>
      <c r="I31" s="32">
        <f>I32</f>
        <v>617.14339</v>
      </c>
      <c r="J31" s="32">
        <f aca="true" t="shared" si="11" ref="J31:AD31">J32</f>
        <v>770.14166</v>
      </c>
      <c r="K31" s="32">
        <f>K32</f>
        <v>551.6149399999999</v>
      </c>
      <c r="L31" s="32">
        <f t="shared" si="11"/>
        <v>778.64166</v>
      </c>
      <c r="M31" s="32">
        <f>M32</f>
        <v>1591.52712</v>
      </c>
      <c r="N31" s="32">
        <f t="shared" si="11"/>
        <v>5479.491660000001</v>
      </c>
      <c r="O31" s="32">
        <f>O32</f>
        <v>1744.40538</v>
      </c>
      <c r="P31" s="32">
        <f t="shared" si="11"/>
        <v>1217.1416599999998</v>
      </c>
      <c r="Q31" s="32"/>
      <c r="R31" s="32">
        <f t="shared" si="11"/>
        <v>763.94166</v>
      </c>
      <c r="S31" s="32"/>
      <c r="T31" s="32">
        <f t="shared" si="11"/>
        <v>5467.89166</v>
      </c>
      <c r="U31" s="32"/>
      <c r="V31" s="32">
        <f t="shared" si="11"/>
        <v>387.44165999999996</v>
      </c>
      <c r="W31" s="32"/>
      <c r="X31" s="32">
        <f t="shared" si="11"/>
        <v>387.44165999999996</v>
      </c>
      <c r="Y31" s="32"/>
      <c r="Z31" s="32">
        <f t="shared" si="11"/>
        <v>3632.9916599999997</v>
      </c>
      <c r="AA31" s="32"/>
      <c r="AB31" s="32">
        <f t="shared" si="11"/>
        <v>624.14166</v>
      </c>
      <c r="AC31" s="32"/>
      <c r="AD31" s="32">
        <f t="shared" si="11"/>
        <v>2607.6917399999998</v>
      </c>
      <c r="AE31" s="32"/>
      <c r="AF31" s="47"/>
    </row>
    <row r="32" spans="1:32" s="39" customFormat="1" ht="18.75">
      <c r="A32" s="48" t="s">
        <v>17</v>
      </c>
      <c r="B32" s="36">
        <f>B33+B34+B35+B36</f>
        <v>23605.9</v>
      </c>
      <c r="C32" s="36">
        <f>C33+C34+C35+C36</f>
        <v>8753.91664</v>
      </c>
      <c r="D32" s="32">
        <f aca="true" t="shared" si="12" ref="D32:D72">E32</f>
        <v>4504.6908300000005</v>
      </c>
      <c r="E32" s="36">
        <f>E33+E34+E35+E36</f>
        <v>4504.6908300000005</v>
      </c>
      <c r="F32" s="37">
        <f>F33+F34+F35+F36</f>
        <v>19.082902282903852</v>
      </c>
      <c r="G32" s="28">
        <f>E32/C32*100</f>
        <v>51.45914697675258</v>
      </c>
      <c r="H32" s="36">
        <f>H33+H34+H35+H36</f>
        <v>1825.64166</v>
      </c>
      <c r="I32" s="36">
        <f>I33+I34+I35+I36</f>
        <v>617.14339</v>
      </c>
      <c r="J32" s="36">
        <f aca="true" t="shared" si="13" ref="J32:AD32">J33+J34+J35+J36</f>
        <v>770.14166</v>
      </c>
      <c r="K32" s="36">
        <f>K33+K34+K35+K36</f>
        <v>551.6149399999999</v>
      </c>
      <c r="L32" s="36">
        <f>L33+L34+L35+L36</f>
        <v>778.64166</v>
      </c>
      <c r="M32" s="36">
        <f>M33+M34+M35+M36</f>
        <v>1591.52712</v>
      </c>
      <c r="N32" s="36">
        <f t="shared" si="13"/>
        <v>5479.491660000001</v>
      </c>
      <c r="O32" s="36">
        <f>O33+O34+O35+O36</f>
        <v>1744.40538</v>
      </c>
      <c r="P32" s="36">
        <f t="shared" si="13"/>
        <v>1217.1416599999998</v>
      </c>
      <c r="Q32" s="36"/>
      <c r="R32" s="36">
        <f t="shared" si="13"/>
        <v>763.94166</v>
      </c>
      <c r="S32" s="36"/>
      <c r="T32" s="36">
        <f t="shared" si="13"/>
        <v>5467.89166</v>
      </c>
      <c r="U32" s="36"/>
      <c r="V32" s="36">
        <f t="shared" si="13"/>
        <v>387.44165999999996</v>
      </c>
      <c r="W32" s="36"/>
      <c r="X32" s="36">
        <f t="shared" si="13"/>
        <v>387.44165999999996</v>
      </c>
      <c r="Y32" s="36"/>
      <c r="Z32" s="36">
        <f t="shared" si="13"/>
        <v>3632.9916599999997</v>
      </c>
      <c r="AA32" s="36"/>
      <c r="AB32" s="36">
        <f t="shared" si="13"/>
        <v>624.14166</v>
      </c>
      <c r="AC32" s="36"/>
      <c r="AD32" s="36">
        <f t="shared" si="13"/>
        <v>2607.6917399999998</v>
      </c>
      <c r="AE32" s="36"/>
      <c r="AF32" s="47"/>
    </row>
    <row r="33" spans="1:32" s="39" customFormat="1" ht="18.75">
      <c r="A33" s="49" t="s">
        <v>24</v>
      </c>
      <c r="B33" s="32">
        <f aca="true" t="shared" si="14" ref="B33:C36">B39+B45+B51+B57</f>
        <v>0</v>
      </c>
      <c r="C33" s="32">
        <f t="shared" si="14"/>
        <v>0</v>
      </c>
      <c r="D33" s="32">
        <f t="shared" si="12"/>
        <v>0</v>
      </c>
      <c r="E33" s="32">
        <f>E39+E45+E51+E57</f>
        <v>0</v>
      </c>
      <c r="F33" s="28">
        <v>0</v>
      </c>
      <c r="G33" s="28">
        <v>0</v>
      </c>
      <c r="H33" s="32">
        <f>H38+H45+H51+H57</f>
        <v>0</v>
      </c>
      <c r="I33" s="32">
        <f>I39+I45+I51+I57</f>
        <v>0</v>
      </c>
      <c r="J33" s="32">
        <f aca="true" t="shared" si="15" ref="J33:AD33">J38+J45+J51+J57</f>
        <v>0</v>
      </c>
      <c r="K33" s="32">
        <f>K39+K45+K51+K57</f>
        <v>0</v>
      </c>
      <c r="L33" s="32">
        <f t="shared" si="15"/>
        <v>0</v>
      </c>
      <c r="M33" s="32">
        <f>M39+M45+M51+M57</f>
        <v>0</v>
      </c>
      <c r="N33" s="32">
        <f t="shared" si="15"/>
        <v>100</v>
      </c>
      <c r="O33" s="32">
        <f>O39+O45+O51+O57</f>
        <v>0</v>
      </c>
      <c r="P33" s="32">
        <f t="shared" si="15"/>
        <v>118.35</v>
      </c>
      <c r="Q33" s="32"/>
      <c r="R33" s="32">
        <f t="shared" si="15"/>
        <v>0</v>
      </c>
      <c r="S33" s="32"/>
      <c r="T33" s="32">
        <f t="shared" si="15"/>
        <v>0</v>
      </c>
      <c r="U33" s="32"/>
      <c r="V33" s="32">
        <f t="shared" si="15"/>
        <v>0</v>
      </c>
      <c r="W33" s="32"/>
      <c r="X33" s="32">
        <f t="shared" si="15"/>
        <v>0</v>
      </c>
      <c r="Y33" s="32"/>
      <c r="Z33" s="32">
        <f t="shared" si="15"/>
        <v>0</v>
      </c>
      <c r="AA33" s="32"/>
      <c r="AB33" s="32">
        <f t="shared" si="15"/>
        <v>118.35</v>
      </c>
      <c r="AC33" s="32"/>
      <c r="AD33" s="32">
        <f t="shared" si="15"/>
        <v>0</v>
      </c>
      <c r="AE33" s="32"/>
      <c r="AF33" s="47"/>
    </row>
    <row r="34" spans="1:32" s="39" customFormat="1" ht="18.75">
      <c r="A34" s="49" t="s">
        <v>22</v>
      </c>
      <c r="B34" s="32">
        <f t="shared" si="14"/>
        <v>0</v>
      </c>
      <c r="C34" s="32">
        <f t="shared" si="14"/>
        <v>0</v>
      </c>
      <c r="D34" s="32">
        <f t="shared" si="12"/>
        <v>0</v>
      </c>
      <c r="E34" s="32">
        <f>E40+E46+E52+E58</f>
        <v>0</v>
      </c>
      <c r="F34" s="28">
        <v>0</v>
      </c>
      <c r="G34" s="28">
        <v>0</v>
      </c>
      <c r="H34" s="32">
        <f>H40+H46+H52+H58</f>
        <v>0</v>
      </c>
      <c r="I34" s="32">
        <f>I40+I46+I52+I58</f>
        <v>0</v>
      </c>
      <c r="J34" s="32">
        <f aca="true" t="shared" si="16" ref="J34:AD36">J40+J46+J52+J58</f>
        <v>0</v>
      </c>
      <c r="K34" s="32">
        <f>K40+K46+K52+K58</f>
        <v>0</v>
      </c>
      <c r="L34" s="32">
        <f t="shared" si="16"/>
        <v>0</v>
      </c>
      <c r="M34" s="32">
        <f>M40+M46+M52+M58</f>
        <v>0</v>
      </c>
      <c r="N34" s="32">
        <f t="shared" si="16"/>
        <v>0</v>
      </c>
      <c r="O34" s="32">
        <f>O40+O46+O52+O58</f>
        <v>0</v>
      </c>
      <c r="P34" s="32">
        <f t="shared" si="16"/>
        <v>0</v>
      </c>
      <c r="Q34" s="32"/>
      <c r="R34" s="32">
        <f t="shared" si="16"/>
        <v>0</v>
      </c>
      <c r="S34" s="32"/>
      <c r="T34" s="32">
        <f t="shared" si="16"/>
        <v>0</v>
      </c>
      <c r="U34" s="32"/>
      <c r="V34" s="32">
        <f t="shared" si="16"/>
        <v>0</v>
      </c>
      <c r="W34" s="32"/>
      <c r="X34" s="32">
        <f t="shared" si="16"/>
        <v>0</v>
      </c>
      <c r="Y34" s="32"/>
      <c r="Z34" s="32">
        <f t="shared" si="16"/>
        <v>0</v>
      </c>
      <c r="AA34" s="32"/>
      <c r="AB34" s="32">
        <f t="shared" si="16"/>
        <v>0</v>
      </c>
      <c r="AC34" s="32"/>
      <c r="AD34" s="32">
        <f t="shared" si="16"/>
        <v>0</v>
      </c>
      <c r="AE34" s="32"/>
      <c r="AF34" s="47"/>
    </row>
    <row r="35" spans="1:32" s="39" customFormat="1" ht="18.75">
      <c r="A35" s="49" t="s">
        <v>13</v>
      </c>
      <c r="B35" s="32">
        <f t="shared" si="14"/>
        <v>23605.9</v>
      </c>
      <c r="C35" s="32">
        <f>C41+C47+C53+C59</f>
        <v>8753.91664</v>
      </c>
      <c r="D35" s="32">
        <f>D41+D47+D53+D59</f>
        <v>4504.6908300000005</v>
      </c>
      <c r="E35" s="32">
        <f>E41+E47+E53+E59</f>
        <v>4504.6908300000005</v>
      </c>
      <c r="F35" s="37">
        <f>E35/B35*100</f>
        <v>19.082902282903852</v>
      </c>
      <c r="G35" s="28">
        <f>E35/C35*100</f>
        <v>51.45914697675258</v>
      </c>
      <c r="H35" s="32">
        <f>H41+H47+H53+H59</f>
        <v>1825.64166</v>
      </c>
      <c r="I35" s="32">
        <f>I41+I47+I53+I59</f>
        <v>617.14339</v>
      </c>
      <c r="J35" s="32">
        <f t="shared" si="16"/>
        <v>770.14166</v>
      </c>
      <c r="K35" s="32">
        <f>K41+K47+K53+K59</f>
        <v>551.6149399999999</v>
      </c>
      <c r="L35" s="32">
        <f>L41+L47+L53+L59</f>
        <v>778.64166</v>
      </c>
      <c r="M35" s="32">
        <f>M41+M47+M53+M59</f>
        <v>1591.52712</v>
      </c>
      <c r="N35" s="32">
        <f t="shared" si="16"/>
        <v>5379.491660000001</v>
      </c>
      <c r="O35" s="32">
        <f>O41+O47+O53+O59</f>
        <v>1744.40538</v>
      </c>
      <c r="P35" s="32">
        <f t="shared" si="16"/>
        <v>1098.7916599999999</v>
      </c>
      <c r="Q35" s="32"/>
      <c r="R35" s="32">
        <f t="shared" si="16"/>
        <v>763.94166</v>
      </c>
      <c r="S35" s="32"/>
      <c r="T35" s="32">
        <f t="shared" si="16"/>
        <v>5467.89166</v>
      </c>
      <c r="U35" s="32"/>
      <c r="V35" s="32">
        <f t="shared" si="16"/>
        <v>387.44165999999996</v>
      </c>
      <c r="W35" s="32"/>
      <c r="X35" s="32">
        <f t="shared" si="16"/>
        <v>387.44165999999996</v>
      </c>
      <c r="Y35" s="32"/>
      <c r="Z35" s="32">
        <f t="shared" si="16"/>
        <v>3632.9916599999997</v>
      </c>
      <c r="AA35" s="32"/>
      <c r="AB35" s="32">
        <f t="shared" si="16"/>
        <v>505.79166</v>
      </c>
      <c r="AC35" s="32"/>
      <c r="AD35" s="32">
        <f t="shared" si="16"/>
        <v>2607.6917399999998</v>
      </c>
      <c r="AE35" s="32"/>
      <c r="AF35" s="47"/>
    </row>
    <row r="36" spans="1:32" s="39" customFormat="1" ht="18.75">
      <c r="A36" s="49" t="s">
        <v>33</v>
      </c>
      <c r="B36" s="32">
        <f t="shared" si="14"/>
        <v>0</v>
      </c>
      <c r="C36" s="32">
        <f t="shared" si="14"/>
        <v>0</v>
      </c>
      <c r="D36" s="32">
        <f t="shared" si="12"/>
        <v>0</v>
      </c>
      <c r="E36" s="32">
        <f>E42+E48+E54+E60</f>
        <v>0</v>
      </c>
      <c r="F36" s="28">
        <v>0</v>
      </c>
      <c r="G36" s="28">
        <v>0</v>
      </c>
      <c r="H36" s="32">
        <f>H42+H48+H54+H60</f>
        <v>0</v>
      </c>
      <c r="I36" s="32">
        <f>I42+I48+I54+I60</f>
        <v>0</v>
      </c>
      <c r="J36" s="32">
        <f t="shared" si="16"/>
        <v>0</v>
      </c>
      <c r="K36" s="32">
        <f>K42+K48+K54+K60</f>
        <v>0</v>
      </c>
      <c r="L36" s="32">
        <f t="shared" si="16"/>
        <v>0</v>
      </c>
      <c r="M36" s="32">
        <f>M42+M48+M54+M60</f>
        <v>0</v>
      </c>
      <c r="N36" s="32">
        <f t="shared" si="16"/>
        <v>0</v>
      </c>
      <c r="O36" s="32">
        <f>O42+O48+O54+O60</f>
        <v>0</v>
      </c>
      <c r="P36" s="32">
        <f t="shared" si="16"/>
        <v>0</v>
      </c>
      <c r="Q36" s="32"/>
      <c r="R36" s="32">
        <f t="shared" si="16"/>
        <v>0</v>
      </c>
      <c r="S36" s="32"/>
      <c r="T36" s="32">
        <f t="shared" si="16"/>
        <v>0</v>
      </c>
      <c r="U36" s="32"/>
      <c r="V36" s="32">
        <f t="shared" si="16"/>
        <v>0</v>
      </c>
      <c r="W36" s="32"/>
      <c r="X36" s="32">
        <f t="shared" si="16"/>
        <v>0</v>
      </c>
      <c r="Y36" s="32"/>
      <c r="Z36" s="32">
        <f t="shared" si="16"/>
        <v>0</v>
      </c>
      <c r="AA36" s="32"/>
      <c r="AB36" s="32">
        <f t="shared" si="16"/>
        <v>0</v>
      </c>
      <c r="AC36" s="32"/>
      <c r="AD36" s="32">
        <f t="shared" si="16"/>
        <v>0</v>
      </c>
      <c r="AE36" s="32"/>
      <c r="AF36" s="47"/>
    </row>
    <row r="37" spans="1:32" s="30" customFormat="1" ht="37.5">
      <c r="A37" s="50" t="s">
        <v>36</v>
      </c>
      <c r="B37" s="32">
        <f>B38</f>
        <v>336.7</v>
      </c>
      <c r="C37" s="36">
        <f>C38</f>
        <v>100</v>
      </c>
      <c r="D37" s="32">
        <f t="shared" si="12"/>
        <v>0</v>
      </c>
      <c r="E37" s="4">
        <f>E38</f>
        <v>0</v>
      </c>
      <c r="F37" s="28">
        <v>0</v>
      </c>
      <c r="G37" s="28">
        <v>0</v>
      </c>
      <c r="H37" s="32">
        <f aca="true" t="shared" si="17" ref="H37:O37">H38</f>
        <v>0</v>
      </c>
      <c r="I37" s="4">
        <f t="shared" si="17"/>
        <v>0</v>
      </c>
      <c r="J37" s="32">
        <f t="shared" si="17"/>
        <v>0</v>
      </c>
      <c r="K37" s="4">
        <f>K38</f>
        <v>0</v>
      </c>
      <c r="L37" s="32">
        <f t="shared" si="17"/>
        <v>0</v>
      </c>
      <c r="M37" s="4">
        <f t="shared" si="17"/>
        <v>0</v>
      </c>
      <c r="N37" s="32">
        <f t="shared" si="17"/>
        <v>100</v>
      </c>
      <c r="O37" s="4">
        <f t="shared" si="17"/>
        <v>0</v>
      </c>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01" t="s">
        <v>60</v>
      </c>
    </row>
    <row r="38" spans="1:32" s="30" customFormat="1" ht="18.75">
      <c r="A38" s="48" t="s">
        <v>17</v>
      </c>
      <c r="B38" s="36">
        <f>B39+B40+B41+B42</f>
        <v>336.7</v>
      </c>
      <c r="C38" s="36">
        <f>C39+C40+C41+C42</f>
        <v>100</v>
      </c>
      <c r="D38" s="32">
        <f t="shared" si="12"/>
        <v>0</v>
      </c>
      <c r="E38" s="36">
        <f>E39+E40+E41+E42</f>
        <v>0</v>
      </c>
      <c r="F38" s="37">
        <v>0</v>
      </c>
      <c r="G38" s="28">
        <v>0</v>
      </c>
      <c r="H38" s="36">
        <f aca="true" t="shared" si="18" ref="H38:N38">H39+H40+H41+H42</f>
        <v>0</v>
      </c>
      <c r="I38" s="36">
        <f t="shared" si="18"/>
        <v>0</v>
      </c>
      <c r="J38" s="36">
        <f t="shared" si="18"/>
        <v>0</v>
      </c>
      <c r="K38" s="36">
        <f>K39+K40+K41+K42</f>
        <v>0</v>
      </c>
      <c r="L38" s="36">
        <f t="shared" si="18"/>
        <v>0</v>
      </c>
      <c r="M38" s="36">
        <f t="shared" si="18"/>
        <v>0</v>
      </c>
      <c r="N38" s="36">
        <f t="shared" si="18"/>
        <v>100</v>
      </c>
      <c r="O38" s="36">
        <f>O39+O40+O41+O42</f>
        <v>0</v>
      </c>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1"/>
    </row>
    <row r="39" spans="1:32" s="30" customFormat="1" ht="18.75">
      <c r="A39" s="49" t="s">
        <v>24</v>
      </c>
      <c r="B39" s="32">
        <f>H39+J39+L39+N39+P39+R39+T39+V39+X39+Z39+AB39+AD39</f>
        <v>0</v>
      </c>
      <c r="C39" s="32">
        <f>H39</f>
        <v>0</v>
      </c>
      <c r="D39" s="32">
        <f t="shared" si="12"/>
        <v>0</v>
      </c>
      <c r="E39" s="32">
        <v>0</v>
      </c>
      <c r="F39" s="28">
        <v>0</v>
      </c>
      <c r="G39" s="28">
        <v>0</v>
      </c>
      <c r="H39" s="32">
        <v>0</v>
      </c>
      <c r="I39" s="32">
        <v>0</v>
      </c>
      <c r="J39" s="32">
        <v>0</v>
      </c>
      <c r="K39" s="32">
        <v>0</v>
      </c>
      <c r="L39" s="32">
        <v>0</v>
      </c>
      <c r="M39" s="32">
        <v>0</v>
      </c>
      <c r="N39" s="32">
        <v>0</v>
      </c>
      <c r="O39" s="32">
        <v>0</v>
      </c>
      <c r="P39" s="32">
        <v>0</v>
      </c>
      <c r="Q39" s="32"/>
      <c r="R39" s="32">
        <v>0</v>
      </c>
      <c r="S39" s="32"/>
      <c r="T39" s="32">
        <v>0</v>
      </c>
      <c r="U39" s="32"/>
      <c r="V39" s="32">
        <v>0</v>
      </c>
      <c r="W39" s="32"/>
      <c r="X39" s="32">
        <v>0</v>
      </c>
      <c r="Y39" s="32"/>
      <c r="Z39" s="32">
        <v>0</v>
      </c>
      <c r="AA39" s="32"/>
      <c r="AB39" s="32">
        <v>0</v>
      </c>
      <c r="AC39" s="32"/>
      <c r="AD39" s="32">
        <v>0</v>
      </c>
      <c r="AE39" s="32"/>
      <c r="AF39" s="91"/>
    </row>
    <row r="40" spans="1:32" s="30" customFormat="1" ht="18.75">
      <c r="A40" s="49" t="s">
        <v>22</v>
      </c>
      <c r="B40" s="32">
        <f>H40+J40+L40+N40+P40+R40+T40+V40+X40+Z40+AB40+AD40</f>
        <v>0</v>
      </c>
      <c r="C40" s="32">
        <f>H40</f>
        <v>0</v>
      </c>
      <c r="D40" s="32">
        <f t="shared" si="12"/>
        <v>0</v>
      </c>
      <c r="E40" s="32">
        <v>0</v>
      </c>
      <c r="F40" s="28">
        <v>0</v>
      </c>
      <c r="G40" s="28">
        <v>0</v>
      </c>
      <c r="H40" s="32">
        <v>0</v>
      </c>
      <c r="I40" s="32">
        <v>0</v>
      </c>
      <c r="J40" s="32">
        <v>0</v>
      </c>
      <c r="K40" s="32">
        <v>0</v>
      </c>
      <c r="L40" s="32">
        <v>0</v>
      </c>
      <c r="M40" s="32">
        <v>0</v>
      </c>
      <c r="N40" s="32">
        <v>0</v>
      </c>
      <c r="O40" s="32">
        <v>0</v>
      </c>
      <c r="P40" s="32">
        <v>0</v>
      </c>
      <c r="Q40" s="32"/>
      <c r="R40" s="32">
        <v>0</v>
      </c>
      <c r="S40" s="32"/>
      <c r="T40" s="32">
        <v>0</v>
      </c>
      <c r="U40" s="32"/>
      <c r="V40" s="32">
        <v>0</v>
      </c>
      <c r="W40" s="32"/>
      <c r="X40" s="32">
        <v>0</v>
      </c>
      <c r="Y40" s="32"/>
      <c r="Z40" s="32">
        <v>0</v>
      </c>
      <c r="AA40" s="32"/>
      <c r="AB40" s="32">
        <v>0</v>
      </c>
      <c r="AC40" s="32"/>
      <c r="AD40" s="32">
        <v>0</v>
      </c>
      <c r="AE40" s="32"/>
      <c r="AF40" s="91"/>
    </row>
    <row r="41" spans="1:32" s="30" customFormat="1" ht="18.75">
      <c r="A41" s="49" t="s">
        <v>13</v>
      </c>
      <c r="B41" s="32">
        <f>H41+J41+L41+N41+P41+R41+T41+V41+X41+Z41+AB41+AD41</f>
        <v>336.7</v>
      </c>
      <c r="C41" s="33">
        <f>H41+J41+L41+N41</f>
        <v>100</v>
      </c>
      <c r="D41" s="33">
        <f>E41</f>
        <v>0</v>
      </c>
      <c r="E41" s="4">
        <f>I41+K41+M41+O41</f>
        <v>0</v>
      </c>
      <c r="F41" s="28">
        <v>0</v>
      </c>
      <c r="G41" s="28">
        <v>0</v>
      </c>
      <c r="H41" s="32">
        <v>0</v>
      </c>
      <c r="I41" s="32">
        <v>0</v>
      </c>
      <c r="J41" s="32">
        <v>0</v>
      </c>
      <c r="K41" s="32">
        <v>0</v>
      </c>
      <c r="L41" s="32">
        <v>0</v>
      </c>
      <c r="M41" s="32">
        <v>0</v>
      </c>
      <c r="N41" s="32">
        <v>100</v>
      </c>
      <c r="O41" s="32">
        <v>0</v>
      </c>
      <c r="P41" s="32">
        <v>118.35</v>
      </c>
      <c r="Q41" s="32"/>
      <c r="R41" s="32">
        <v>0</v>
      </c>
      <c r="S41" s="32"/>
      <c r="T41" s="32">
        <v>0</v>
      </c>
      <c r="U41" s="32"/>
      <c r="V41" s="32">
        <v>0</v>
      </c>
      <c r="W41" s="32"/>
      <c r="X41" s="32">
        <v>0</v>
      </c>
      <c r="Y41" s="32"/>
      <c r="Z41" s="32">
        <v>0</v>
      </c>
      <c r="AA41" s="32"/>
      <c r="AB41" s="32">
        <v>118.35</v>
      </c>
      <c r="AC41" s="32"/>
      <c r="AD41" s="32">
        <v>0</v>
      </c>
      <c r="AE41" s="32"/>
      <c r="AF41" s="91"/>
    </row>
    <row r="42" spans="1:32" s="30" customFormat="1" ht="18.75">
      <c r="A42" s="49" t="s">
        <v>33</v>
      </c>
      <c r="B42" s="32">
        <f>H42+J42+L42+N42+P42+R42+T42+V42+X42+Z42+AB42+AD42</f>
        <v>0</v>
      </c>
      <c r="C42" s="32">
        <f>H42</f>
        <v>0</v>
      </c>
      <c r="D42" s="32">
        <f t="shared" si="12"/>
        <v>0</v>
      </c>
      <c r="E42" s="32">
        <v>0</v>
      </c>
      <c r="F42" s="28">
        <v>0</v>
      </c>
      <c r="G42" s="28">
        <v>0</v>
      </c>
      <c r="H42" s="32">
        <v>0</v>
      </c>
      <c r="I42" s="32">
        <v>0</v>
      </c>
      <c r="J42" s="32">
        <v>0</v>
      </c>
      <c r="K42" s="32">
        <v>0</v>
      </c>
      <c r="L42" s="32">
        <v>0</v>
      </c>
      <c r="M42" s="32">
        <v>0</v>
      </c>
      <c r="N42" s="32">
        <v>0</v>
      </c>
      <c r="O42" s="32">
        <v>0</v>
      </c>
      <c r="P42" s="32">
        <v>0</v>
      </c>
      <c r="Q42" s="32"/>
      <c r="R42" s="32">
        <v>0</v>
      </c>
      <c r="S42" s="32"/>
      <c r="T42" s="32">
        <v>0</v>
      </c>
      <c r="U42" s="32"/>
      <c r="V42" s="32">
        <v>0</v>
      </c>
      <c r="W42" s="32"/>
      <c r="X42" s="32">
        <v>0</v>
      </c>
      <c r="Y42" s="32"/>
      <c r="Z42" s="32">
        <v>0</v>
      </c>
      <c r="AA42" s="32"/>
      <c r="AB42" s="32">
        <v>0</v>
      </c>
      <c r="AC42" s="32"/>
      <c r="AD42" s="32">
        <v>0</v>
      </c>
      <c r="AE42" s="32"/>
      <c r="AF42" s="92"/>
    </row>
    <row r="43" spans="1:32" s="30" customFormat="1" ht="56.25">
      <c r="A43" s="51" t="s">
        <v>37</v>
      </c>
      <c r="B43" s="32">
        <f>B44</f>
        <v>1744.1000000000004</v>
      </c>
      <c r="C43" s="36">
        <f>C44</f>
        <v>526.76664</v>
      </c>
      <c r="D43" s="32">
        <f t="shared" si="12"/>
        <v>314.3809</v>
      </c>
      <c r="E43" s="4">
        <f aca="true" t="shared" si="19" ref="E43:O43">E44</f>
        <v>314.3809</v>
      </c>
      <c r="F43" s="37">
        <f t="shared" si="19"/>
        <v>18.02539418611318</v>
      </c>
      <c r="G43" s="28">
        <f t="shared" si="19"/>
        <v>59.68124708884373</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519.79166</v>
      </c>
      <c r="Q43" s="4"/>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101" t="s">
        <v>51</v>
      </c>
    </row>
    <row r="44" spans="1:32" s="30" customFormat="1" ht="18.75">
      <c r="A44" s="48" t="s">
        <v>17</v>
      </c>
      <c r="B44" s="36">
        <f>B45+B46+B47+B48</f>
        <v>1744.1000000000004</v>
      </c>
      <c r="C44" s="36">
        <f>C45+C46+C47+C48</f>
        <v>526.76664</v>
      </c>
      <c r="D44" s="32">
        <f t="shared" si="12"/>
        <v>314.3809</v>
      </c>
      <c r="E44" s="36">
        <f>E45+E46+E47+E48</f>
        <v>314.3809</v>
      </c>
      <c r="F44" s="37">
        <f>F45+F46+F47+F48</f>
        <v>18.02539418611318</v>
      </c>
      <c r="G44" s="28">
        <f>E44/C44*100</f>
        <v>59.68124708884373</v>
      </c>
      <c r="H44" s="36">
        <f aca="true" t="shared" si="20" ref="H44:N44">H45+H46+H47+H48</f>
        <v>113.29166</v>
      </c>
      <c r="I44" s="36">
        <f t="shared" si="20"/>
        <v>85.31777</v>
      </c>
      <c r="J44" s="36">
        <f t="shared" si="20"/>
        <v>59.09166</v>
      </c>
      <c r="K44" s="36">
        <f>K45+K46+K47+K48</f>
        <v>57.41594</v>
      </c>
      <c r="L44" s="36">
        <f t="shared" si="20"/>
        <v>93.49166</v>
      </c>
      <c r="M44" s="36">
        <f t="shared" si="20"/>
        <v>62.00919</v>
      </c>
      <c r="N44" s="36">
        <f t="shared" si="20"/>
        <v>260.89166</v>
      </c>
      <c r="O44" s="36">
        <f>O45+O46+O47+O48</f>
        <v>109.638</v>
      </c>
      <c r="P44" s="36">
        <f>P45+P46+P47+P48</f>
        <v>519.79166</v>
      </c>
      <c r="Q44" s="36"/>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91"/>
    </row>
    <row r="45" spans="1:32" s="30" customFormat="1" ht="18.75">
      <c r="A45" s="49" t="s">
        <v>24</v>
      </c>
      <c r="B45" s="32">
        <f>H45+J45+L45+N45+P45+R45+T45+V45+X45+Z45+AB45+AD45</f>
        <v>0</v>
      </c>
      <c r="C45" s="32">
        <f>H45</f>
        <v>0</v>
      </c>
      <c r="D45" s="32">
        <f t="shared" si="12"/>
        <v>0</v>
      </c>
      <c r="E45" s="32">
        <v>0</v>
      </c>
      <c r="F45" s="28">
        <v>0</v>
      </c>
      <c r="G45" s="28">
        <v>0</v>
      </c>
      <c r="H45" s="32">
        <v>0</v>
      </c>
      <c r="I45" s="32">
        <v>0</v>
      </c>
      <c r="J45" s="32">
        <v>0</v>
      </c>
      <c r="K45" s="32">
        <v>0</v>
      </c>
      <c r="L45" s="32">
        <v>0</v>
      </c>
      <c r="M45" s="32">
        <v>0</v>
      </c>
      <c r="N45" s="32">
        <v>0</v>
      </c>
      <c r="O45" s="32">
        <v>0</v>
      </c>
      <c r="P45" s="32">
        <v>0</v>
      </c>
      <c r="Q45" s="32"/>
      <c r="R45" s="32">
        <v>0</v>
      </c>
      <c r="S45" s="32"/>
      <c r="T45" s="32">
        <v>0</v>
      </c>
      <c r="U45" s="32"/>
      <c r="V45" s="32">
        <v>0</v>
      </c>
      <c r="W45" s="32"/>
      <c r="X45" s="32">
        <v>0</v>
      </c>
      <c r="Y45" s="32"/>
      <c r="Z45" s="32">
        <v>0</v>
      </c>
      <c r="AA45" s="32"/>
      <c r="AB45" s="32">
        <v>0</v>
      </c>
      <c r="AC45" s="32"/>
      <c r="AD45" s="32">
        <v>0</v>
      </c>
      <c r="AE45" s="32"/>
      <c r="AF45" s="91"/>
    </row>
    <row r="46" spans="1:32" s="30" customFormat="1" ht="18.75">
      <c r="A46" s="49" t="s">
        <v>22</v>
      </c>
      <c r="B46" s="32">
        <f>H46+J46+L46+N46+P46+R46+T46+V46+X46+Z46+AB46+AD46</f>
        <v>0</v>
      </c>
      <c r="C46" s="32">
        <f>H46</f>
        <v>0</v>
      </c>
      <c r="D46" s="32">
        <f t="shared" si="12"/>
        <v>0</v>
      </c>
      <c r="E46" s="32">
        <v>0</v>
      </c>
      <c r="F46" s="28">
        <v>0</v>
      </c>
      <c r="G46" s="28">
        <v>0</v>
      </c>
      <c r="H46" s="32">
        <v>0</v>
      </c>
      <c r="I46" s="32">
        <v>0</v>
      </c>
      <c r="J46" s="32">
        <v>0</v>
      </c>
      <c r="K46" s="32">
        <v>0</v>
      </c>
      <c r="L46" s="32">
        <v>0</v>
      </c>
      <c r="M46" s="32">
        <v>0</v>
      </c>
      <c r="N46" s="32">
        <v>0</v>
      </c>
      <c r="O46" s="32">
        <v>0</v>
      </c>
      <c r="P46" s="32">
        <v>0</v>
      </c>
      <c r="Q46" s="32"/>
      <c r="R46" s="32">
        <v>0</v>
      </c>
      <c r="S46" s="32"/>
      <c r="T46" s="32">
        <v>0</v>
      </c>
      <c r="U46" s="32"/>
      <c r="V46" s="32">
        <v>0</v>
      </c>
      <c r="W46" s="32"/>
      <c r="X46" s="32">
        <v>0</v>
      </c>
      <c r="Y46" s="32"/>
      <c r="Z46" s="32">
        <v>0</v>
      </c>
      <c r="AA46" s="32"/>
      <c r="AB46" s="32">
        <v>0</v>
      </c>
      <c r="AC46" s="32"/>
      <c r="AD46" s="32">
        <v>0</v>
      </c>
      <c r="AE46" s="32"/>
      <c r="AF46" s="91"/>
    </row>
    <row r="47" spans="1:32" s="30" customFormat="1" ht="18.75">
      <c r="A47" s="49" t="s">
        <v>13</v>
      </c>
      <c r="B47" s="32">
        <f>H47+J47+L47+N47+P47+R47+T47+V47+X47+Z47+AB47+AD47</f>
        <v>1744.1000000000004</v>
      </c>
      <c r="C47" s="33">
        <f>H47+J47+L47+N47</f>
        <v>526.76664</v>
      </c>
      <c r="D47" s="33">
        <f>I47+K47+M47+O47</f>
        <v>314.3809</v>
      </c>
      <c r="E47" s="4">
        <f>I47+K47+M47+O47</f>
        <v>314.3809</v>
      </c>
      <c r="F47" s="37">
        <f>E47/B47*100</f>
        <v>18.02539418611318</v>
      </c>
      <c r="G47" s="28">
        <f>E47/C47*100</f>
        <v>59.68124708884373</v>
      </c>
      <c r="H47" s="32">
        <v>113.29166</v>
      </c>
      <c r="I47" s="32">
        <v>85.31777</v>
      </c>
      <c r="J47" s="32">
        <v>59.09166</v>
      </c>
      <c r="K47" s="32">
        <v>57.41594</v>
      </c>
      <c r="L47" s="32">
        <v>93.49166</v>
      </c>
      <c r="M47" s="32">
        <v>62.00919</v>
      </c>
      <c r="N47" s="32">
        <v>260.89166</v>
      </c>
      <c r="O47" s="32">
        <v>109.638</v>
      </c>
      <c r="P47" s="32">
        <v>519.79166</v>
      </c>
      <c r="Q47" s="32"/>
      <c r="R47" s="32">
        <v>348.79166</v>
      </c>
      <c r="S47" s="32"/>
      <c r="T47" s="32">
        <v>69.09166</v>
      </c>
      <c r="U47" s="32"/>
      <c r="V47" s="32">
        <v>45.79166</v>
      </c>
      <c r="W47" s="32"/>
      <c r="X47" s="32">
        <v>45.79166</v>
      </c>
      <c r="Y47" s="32"/>
      <c r="Z47" s="32">
        <v>103.79166</v>
      </c>
      <c r="AA47" s="32"/>
      <c r="AB47" s="32">
        <v>45.79166</v>
      </c>
      <c r="AC47" s="32"/>
      <c r="AD47" s="32">
        <v>38.49174</v>
      </c>
      <c r="AE47" s="32"/>
      <c r="AF47" s="91"/>
    </row>
    <row r="48" spans="1:32" s="30" customFormat="1" ht="18.75">
      <c r="A48" s="49" t="s">
        <v>33</v>
      </c>
      <c r="B48" s="32">
        <f>H48+J48+L48+N48+P48+R48+T48+V48+X48+Z48+AB48+AD48</f>
        <v>0</v>
      </c>
      <c r="C48" s="32">
        <f>H48</f>
        <v>0</v>
      </c>
      <c r="D48" s="32">
        <f t="shared" si="12"/>
        <v>0</v>
      </c>
      <c r="E48" s="32">
        <v>0</v>
      </c>
      <c r="F48" s="28">
        <v>0</v>
      </c>
      <c r="G48" s="28">
        <v>0</v>
      </c>
      <c r="H48" s="32">
        <v>0</v>
      </c>
      <c r="I48" s="32">
        <v>0</v>
      </c>
      <c r="J48" s="32">
        <v>0</v>
      </c>
      <c r="K48" s="32">
        <v>0</v>
      </c>
      <c r="L48" s="32">
        <v>0</v>
      </c>
      <c r="M48" s="32">
        <v>0</v>
      </c>
      <c r="N48" s="32">
        <v>0</v>
      </c>
      <c r="O48" s="32">
        <v>0</v>
      </c>
      <c r="P48" s="32">
        <v>0</v>
      </c>
      <c r="Q48" s="32"/>
      <c r="R48" s="32">
        <v>0</v>
      </c>
      <c r="S48" s="32"/>
      <c r="T48" s="32">
        <v>0</v>
      </c>
      <c r="U48" s="32"/>
      <c r="V48" s="32">
        <v>0</v>
      </c>
      <c r="W48" s="32"/>
      <c r="X48" s="32">
        <v>0</v>
      </c>
      <c r="Y48" s="32"/>
      <c r="Z48" s="32">
        <v>0</v>
      </c>
      <c r="AA48" s="32"/>
      <c r="AB48" s="32">
        <v>0</v>
      </c>
      <c r="AC48" s="32"/>
      <c r="AD48" s="32">
        <v>0</v>
      </c>
      <c r="AE48" s="32"/>
      <c r="AF48" s="92"/>
    </row>
    <row r="49" spans="1:32" s="30" customFormat="1" ht="162" customHeight="1">
      <c r="A49" s="51" t="s">
        <v>38</v>
      </c>
      <c r="B49" s="32">
        <f>B50</f>
        <v>19660.4</v>
      </c>
      <c r="C49" s="36">
        <f>C50</f>
        <v>6956.25</v>
      </c>
      <c r="D49" s="32">
        <f t="shared" si="12"/>
        <v>3682.16113</v>
      </c>
      <c r="E49" s="4">
        <f aca="true" t="shared" si="21" ref="E49:O49">E50</f>
        <v>3682.16113</v>
      </c>
      <c r="F49" s="37">
        <f t="shared" si="21"/>
        <v>18.728821031108218</v>
      </c>
      <c r="G49" s="28">
        <f t="shared" si="21"/>
        <v>52.933133944294696</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2569.2</v>
      </c>
      <c r="AE49" s="5"/>
      <c r="AF49" s="123" t="s">
        <v>61</v>
      </c>
    </row>
    <row r="50" spans="1:32" s="30" customFormat="1" ht="20.25" customHeight="1">
      <c r="A50" s="48" t="s">
        <v>17</v>
      </c>
      <c r="B50" s="36">
        <f>B51+B52+B53+B54</f>
        <v>19660.4</v>
      </c>
      <c r="C50" s="36">
        <f>C51+C52+C53+C54</f>
        <v>6956.25</v>
      </c>
      <c r="D50" s="32">
        <f t="shared" si="12"/>
        <v>3682.16113</v>
      </c>
      <c r="E50" s="36">
        <f>E51+E52+E53+E54</f>
        <v>3682.16113</v>
      </c>
      <c r="F50" s="37">
        <f>F51+F52+F53+F54</f>
        <v>18.728821031108218</v>
      </c>
      <c r="G50" s="28">
        <f>E50/C50*100</f>
        <v>52.933133944294696</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O51+O52+O53+O54</f>
        <v>1481.38058</v>
      </c>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2569.2</v>
      </c>
      <c r="AE50" s="36"/>
      <c r="AF50" s="94"/>
    </row>
    <row r="51" spans="1:32" s="30" customFormat="1" ht="18.75">
      <c r="A51" s="49" t="s">
        <v>24</v>
      </c>
      <c r="B51" s="32">
        <f>H51+J51+L51+N51+P51+R51+T51+V51+X51+Z51+AB51+AD51</f>
        <v>0</v>
      </c>
      <c r="C51" s="32">
        <f>H51</f>
        <v>0</v>
      </c>
      <c r="D51" s="32">
        <f t="shared" si="12"/>
        <v>0</v>
      </c>
      <c r="E51" s="32">
        <v>0</v>
      </c>
      <c r="F51" s="28">
        <v>0</v>
      </c>
      <c r="G51" s="28">
        <v>0</v>
      </c>
      <c r="H51" s="32">
        <v>0</v>
      </c>
      <c r="I51" s="32">
        <v>0</v>
      </c>
      <c r="J51" s="32">
        <v>0</v>
      </c>
      <c r="K51" s="32">
        <v>0</v>
      </c>
      <c r="L51" s="32">
        <v>0</v>
      </c>
      <c r="M51" s="32">
        <v>0</v>
      </c>
      <c r="N51" s="32">
        <v>0</v>
      </c>
      <c r="O51" s="32">
        <v>0</v>
      </c>
      <c r="P51" s="32">
        <v>0</v>
      </c>
      <c r="Q51" s="32"/>
      <c r="R51" s="32">
        <v>0</v>
      </c>
      <c r="S51" s="32"/>
      <c r="T51" s="32">
        <v>0</v>
      </c>
      <c r="U51" s="32"/>
      <c r="V51" s="32">
        <v>0</v>
      </c>
      <c r="W51" s="32"/>
      <c r="X51" s="32">
        <v>0</v>
      </c>
      <c r="Y51" s="32"/>
      <c r="Z51" s="32">
        <v>0</v>
      </c>
      <c r="AA51" s="32"/>
      <c r="AB51" s="32">
        <v>0</v>
      </c>
      <c r="AC51" s="32"/>
      <c r="AD51" s="32">
        <v>0</v>
      </c>
      <c r="AE51" s="32"/>
      <c r="AF51" s="94"/>
    </row>
    <row r="52" spans="1:32" s="30" customFormat="1" ht="18.75">
      <c r="A52" s="49" t="s">
        <v>22</v>
      </c>
      <c r="B52" s="32">
        <f>H52+J52+L52+N52+P52+R52+T52+V52+X52+Z52+AB52+AD52</f>
        <v>0</v>
      </c>
      <c r="C52" s="32">
        <f>H52</f>
        <v>0</v>
      </c>
      <c r="D52" s="32">
        <f t="shared" si="12"/>
        <v>0</v>
      </c>
      <c r="E52" s="32">
        <v>0</v>
      </c>
      <c r="F52" s="28">
        <v>0</v>
      </c>
      <c r="G52" s="28">
        <v>0</v>
      </c>
      <c r="H52" s="32">
        <v>0</v>
      </c>
      <c r="I52" s="32">
        <v>0</v>
      </c>
      <c r="J52" s="32">
        <v>0</v>
      </c>
      <c r="K52" s="32">
        <v>0</v>
      </c>
      <c r="L52" s="32">
        <v>0</v>
      </c>
      <c r="M52" s="32">
        <v>0</v>
      </c>
      <c r="N52" s="32">
        <v>0</v>
      </c>
      <c r="O52" s="32">
        <v>0</v>
      </c>
      <c r="P52" s="32">
        <v>0</v>
      </c>
      <c r="Q52" s="32"/>
      <c r="R52" s="32">
        <v>0</v>
      </c>
      <c r="S52" s="32"/>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19660.4</v>
      </c>
      <c r="C53" s="33">
        <f>H53+J53+L53+N53</f>
        <v>6956.25</v>
      </c>
      <c r="D53" s="33">
        <f>I53+K53+M53+O53</f>
        <v>3682.16113</v>
      </c>
      <c r="E53" s="4">
        <f>I53+K53+M53+O53</f>
        <v>3682.16113</v>
      </c>
      <c r="F53" s="37">
        <f>E53/B53*100</f>
        <v>18.728821031108218</v>
      </c>
      <c r="G53" s="28">
        <f>E53/C53*100</f>
        <v>52.933133944294696</v>
      </c>
      <c r="H53" s="32">
        <v>1584.55</v>
      </c>
      <c r="I53" s="32">
        <v>471.55562</v>
      </c>
      <c r="J53" s="32">
        <v>432.25</v>
      </c>
      <c r="K53" s="32">
        <v>352.199</v>
      </c>
      <c r="L53" s="32">
        <v>649.15</v>
      </c>
      <c r="M53" s="32">
        <v>1377.02593</v>
      </c>
      <c r="N53" s="32">
        <v>4290.3</v>
      </c>
      <c r="O53" s="32">
        <v>1481.38058</v>
      </c>
      <c r="P53" s="32">
        <v>460.65</v>
      </c>
      <c r="Q53" s="32"/>
      <c r="R53" s="32">
        <v>415.15</v>
      </c>
      <c r="S53" s="32"/>
      <c r="T53" s="32">
        <v>5054.2</v>
      </c>
      <c r="U53" s="32"/>
      <c r="V53" s="32">
        <v>341.65</v>
      </c>
      <c r="W53" s="32"/>
      <c r="X53" s="32">
        <v>341.65</v>
      </c>
      <c r="Y53" s="32"/>
      <c r="Z53" s="32">
        <v>3180</v>
      </c>
      <c r="AA53" s="32"/>
      <c r="AB53" s="32">
        <v>341.65</v>
      </c>
      <c r="AC53" s="32"/>
      <c r="AD53" s="32">
        <v>2569.2</v>
      </c>
      <c r="AE53" s="32"/>
      <c r="AF53" s="94"/>
    </row>
    <row r="54" spans="1:32" s="30" customFormat="1" ht="47.25" customHeight="1">
      <c r="A54" s="49" t="s">
        <v>33</v>
      </c>
      <c r="B54" s="32">
        <f>H54+J54+L54+N54+P54+R54+T54+V54+X54+Z54+AB54+AD54</f>
        <v>0</v>
      </c>
      <c r="C54" s="32">
        <f>H54</f>
        <v>0</v>
      </c>
      <c r="D54" s="32">
        <f t="shared" si="12"/>
        <v>0</v>
      </c>
      <c r="E54" s="32">
        <v>0</v>
      </c>
      <c r="F54" s="28">
        <v>0</v>
      </c>
      <c r="G54" s="28">
        <v>0</v>
      </c>
      <c r="H54" s="32">
        <v>0</v>
      </c>
      <c r="I54" s="32">
        <v>0</v>
      </c>
      <c r="J54" s="32">
        <v>0</v>
      </c>
      <c r="K54" s="32">
        <v>0</v>
      </c>
      <c r="L54" s="32">
        <v>0</v>
      </c>
      <c r="M54" s="32">
        <v>0</v>
      </c>
      <c r="N54" s="32">
        <v>0</v>
      </c>
      <c r="O54" s="32">
        <v>0</v>
      </c>
      <c r="P54" s="32">
        <v>0</v>
      </c>
      <c r="Q54" s="32"/>
      <c r="R54" s="32">
        <v>0</v>
      </c>
      <c r="S54" s="32"/>
      <c r="T54" s="32">
        <v>0</v>
      </c>
      <c r="U54" s="32"/>
      <c r="V54" s="32">
        <v>0</v>
      </c>
      <c r="W54" s="32"/>
      <c r="X54" s="32">
        <v>0</v>
      </c>
      <c r="Y54" s="32"/>
      <c r="Z54" s="32">
        <v>0</v>
      </c>
      <c r="AA54" s="32"/>
      <c r="AB54" s="32">
        <v>0</v>
      </c>
      <c r="AC54" s="32"/>
      <c r="AD54" s="32">
        <v>0</v>
      </c>
      <c r="AE54" s="32"/>
      <c r="AF54" s="95"/>
    </row>
    <row r="55" spans="1:32" s="30" customFormat="1" ht="37.5" customHeight="1">
      <c r="A55" s="51" t="s">
        <v>39</v>
      </c>
      <c r="B55" s="32">
        <f>B56</f>
        <v>1864.7</v>
      </c>
      <c r="C55" s="36">
        <f>C56</f>
        <v>1170.9</v>
      </c>
      <c r="D55" s="32">
        <f t="shared" si="12"/>
        <v>508.1488</v>
      </c>
      <c r="E55" s="4">
        <f aca="true" t="shared" si="23" ref="E55:O55">E56</f>
        <v>508.1488</v>
      </c>
      <c r="F55" s="37">
        <f t="shared" si="23"/>
        <v>27.250967984126135</v>
      </c>
      <c r="G55" s="28">
        <f t="shared" si="23"/>
        <v>43.39813818430267</v>
      </c>
      <c r="H55" s="32">
        <f t="shared" si="23"/>
        <v>127.8</v>
      </c>
      <c r="I55" s="4">
        <f t="shared" si="23"/>
        <v>60.27</v>
      </c>
      <c r="J55" s="32">
        <f t="shared" si="23"/>
        <v>278.8</v>
      </c>
      <c r="K55" s="4">
        <f t="shared" si="23"/>
        <v>142</v>
      </c>
      <c r="L55" s="32">
        <f>L56</f>
        <v>36</v>
      </c>
      <c r="M55" s="4">
        <f t="shared" si="23"/>
        <v>152.492</v>
      </c>
      <c r="N55" s="32">
        <f>N56</f>
        <v>728.3</v>
      </c>
      <c r="O55" s="4">
        <f t="shared" si="23"/>
        <v>153.3868</v>
      </c>
      <c r="P55" s="32">
        <f>P56</f>
        <v>0</v>
      </c>
      <c r="Q55" s="4"/>
      <c r="R55" s="32">
        <f>R56</f>
        <v>0</v>
      </c>
      <c r="S55" s="4"/>
      <c r="T55" s="32">
        <f>T56</f>
        <v>344.6</v>
      </c>
      <c r="U55" s="4"/>
      <c r="V55" s="32">
        <f>V56</f>
        <v>0</v>
      </c>
      <c r="W55" s="4"/>
      <c r="X55" s="32">
        <f>X56</f>
        <v>0</v>
      </c>
      <c r="Y55" s="4"/>
      <c r="Z55" s="32">
        <f>Z56</f>
        <v>349.2</v>
      </c>
      <c r="AA55" s="4"/>
      <c r="AB55" s="32">
        <f>AB56</f>
        <v>0</v>
      </c>
      <c r="AC55" s="4"/>
      <c r="AD55" s="32">
        <f>AD56</f>
        <v>0</v>
      </c>
      <c r="AE55" s="5"/>
      <c r="AF55" s="101" t="s">
        <v>53</v>
      </c>
    </row>
    <row r="56" spans="1:32" s="30" customFormat="1" ht="18.75">
      <c r="A56" s="48" t="s">
        <v>17</v>
      </c>
      <c r="B56" s="36">
        <f>B57+B58+B59+B60</f>
        <v>1864.7</v>
      </c>
      <c r="C56" s="36">
        <f>C57+C58+C59+C60</f>
        <v>1170.9</v>
      </c>
      <c r="D56" s="32">
        <f t="shared" si="12"/>
        <v>508.1488</v>
      </c>
      <c r="E56" s="36">
        <f>E57+E58+E59+E60</f>
        <v>508.1488</v>
      </c>
      <c r="F56" s="37">
        <f>F57+F58+F59+F60</f>
        <v>27.250967984126135</v>
      </c>
      <c r="G56" s="28">
        <f>E56/C56*100</f>
        <v>43.39813818430267</v>
      </c>
      <c r="H56" s="36">
        <f aca="true" t="shared" si="24" ref="H56:N56">H57+H58+H59+H60</f>
        <v>127.8</v>
      </c>
      <c r="I56" s="36">
        <f t="shared" si="24"/>
        <v>60.27</v>
      </c>
      <c r="J56" s="36">
        <f t="shared" si="24"/>
        <v>278.8</v>
      </c>
      <c r="K56" s="36">
        <f>K57+K58+K59+K60</f>
        <v>142</v>
      </c>
      <c r="L56" s="36">
        <f t="shared" si="24"/>
        <v>36</v>
      </c>
      <c r="M56" s="36">
        <f t="shared" si="24"/>
        <v>152.492</v>
      </c>
      <c r="N56" s="36">
        <f t="shared" si="24"/>
        <v>728.3</v>
      </c>
      <c r="O56" s="36">
        <f>O57+O58+O59+O60</f>
        <v>153.3868</v>
      </c>
      <c r="P56" s="36">
        <f>P57+P58+P59+P60</f>
        <v>0</v>
      </c>
      <c r="Q56" s="36"/>
      <c r="R56" s="36">
        <f>R57+R58+R59+R60</f>
        <v>0</v>
      </c>
      <c r="S56" s="36"/>
      <c r="T56" s="36">
        <f>T57+T58+T59+T60</f>
        <v>344.6</v>
      </c>
      <c r="U56" s="36"/>
      <c r="V56" s="36">
        <f>V57+V58+V59+V60</f>
        <v>0</v>
      </c>
      <c r="W56" s="36"/>
      <c r="X56" s="36">
        <f>X57+X58+X59+X60</f>
        <v>0</v>
      </c>
      <c r="Y56" s="36"/>
      <c r="Z56" s="36">
        <f>Z57+Z58+Z59+Z60</f>
        <v>349.2</v>
      </c>
      <c r="AA56" s="36"/>
      <c r="AB56" s="36">
        <f>AB57+AB58+AB59+AB60</f>
        <v>0</v>
      </c>
      <c r="AC56" s="36"/>
      <c r="AD56" s="36">
        <f>AD57+AD58+AD59+AD60</f>
        <v>0</v>
      </c>
      <c r="AE56" s="36"/>
      <c r="AF56" s="91"/>
    </row>
    <row r="57" spans="1:32" s="30" customFormat="1" ht="18.75">
      <c r="A57" s="49" t="s">
        <v>24</v>
      </c>
      <c r="B57" s="32">
        <f>H57+J57+L57+N57+P57+R57+T57+V57+X57+Z57+AB57+AD57</f>
        <v>0</v>
      </c>
      <c r="C57" s="32">
        <f>H57</f>
        <v>0</v>
      </c>
      <c r="D57" s="32">
        <f t="shared" si="12"/>
        <v>0</v>
      </c>
      <c r="E57" s="32">
        <v>0</v>
      </c>
      <c r="F57" s="28">
        <v>0</v>
      </c>
      <c r="G57" s="28">
        <v>0</v>
      </c>
      <c r="H57" s="32">
        <v>0</v>
      </c>
      <c r="I57" s="32">
        <v>0</v>
      </c>
      <c r="J57" s="32">
        <v>0</v>
      </c>
      <c r="K57" s="32">
        <v>0</v>
      </c>
      <c r="L57" s="32">
        <v>0</v>
      </c>
      <c r="M57" s="32">
        <v>0</v>
      </c>
      <c r="N57" s="32">
        <v>0</v>
      </c>
      <c r="O57" s="32">
        <v>0</v>
      </c>
      <c r="P57" s="32">
        <v>0</v>
      </c>
      <c r="Q57" s="32"/>
      <c r="R57" s="32">
        <v>0</v>
      </c>
      <c r="S57" s="32"/>
      <c r="T57" s="32">
        <v>0</v>
      </c>
      <c r="U57" s="32"/>
      <c r="V57" s="32">
        <v>0</v>
      </c>
      <c r="W57" s="32"/>
      <c r="X57" s="32">
        <v>0</v>
      </c>
      <c r="Y57" s="32"/>
      <c r="Z57" s="32">
        <v>0</v>
      </c>
      <c r="AA57" s="32"/>
      <c r="AB57" s="32">
        <v>0</v>
      </c>
      <c r="AC57" s="32"/>
      <c r="AD57" s="32">
        <v>0</v>
      </c>
      <c r="AE57" s="32"/>
      <c r="AF57" s="91"/>
    </row>
    <row r="58" spans="1:32" s="30" customFormat="1" ht="18.75">
      <c r="A58" s="49" t="s">
        <v>22</v>
      </c>
      <c r="B58" s="32">
        <f>H58+J58+L58+N58+P58+R58+T58+V58+X58+Z58+AB58+AD58</f>
        <v>0</v>
      </c>
      <c r="C58" s="32">
        <f>H58</f>
        <v>0</v>
      </c>
      <c r="D58" s="32">
        <f t="shared" si="12"/>
        <v>0</v>
      </c>
      <c r="E58" s="32">
        <v>0</v>
      </c>
      <c r="F58" s="28">
        <v>0</v>
      </c>
      <c r="G58" s="28">
        <v>0</v>
      </c>
      <c r="H58" s="32">
        <v>0</v>
      </c>
      <c r="I58" s="32">
        <v>0</v>
      </c>
      <c r="J58" s="32">
        <v>0</v>
      </c>
      <c r="K58" s="32">
        <v>0</v>
      </c>
      <c r="L58" s="32">
        <v>0</v>
      </c>
      <c r="M58" s="32">
        <v>0</v>
      </c>
      <c r="N58" s="32">
        <v>0</v>
      </c>
      <c r="O58" s="32">
        <v>0</v>
      </c>
      <c r="P58" s="32">
        <v>0</v>
      </c>
      <c r="Q58" s="32"/>
      <c r="R58" s="32">
        <v>0</v>
      </c>
      <c r="S58" s="32"/>
      <c r="T58" s="32">
        <v>0</v>
      </c>
      <c r="U58" s="32"/>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H59+J59+L59+N59</f>
        <v>1170.9</v>
      </c>
      <c r="D59" s="33">
        <f>I59+K59+M59+O59</f>
        <v>508.1488</v>
      </c>
      <c r="E59" s="4">
        <f>I59+K59+M59+O59</f>
        <v>508.1488</v>
      </c>
      <c r="F59" s="37">
        <f>E59/B59*100</f>
        <v>27.250967984126135</v>
      </c>
      <c r="G59" s="28">
        <f>E59/C59*100</f>
        <v>43.39813818430267</v>
      </c>
      <c r="H59" s="32">
        <v>127.8</v>
      </c>
      <c r="I59" s="32">
        <v>60.27</v>
      </c>
      <c r="J59" s="32">
        <v>278.8</v>
      </c>
      <c r="K59" s="32">
        <v>142</v>
      </c>
      <c r="L59" s="32">
        <v>36</v>
      </c>
      <c r="M59" s="32">
        <v>152.492</v>
      </c>
      <c r="N59" s="32">
        <v>728.3</v>
      </c>
      <c r="O59" s="32">
        <v>153.3868</v>
      </c>
      <c r="P59" s="32">
        <v>0</v>
      </c>
      <c r="Q59" s="32"/>
      <c r="R59" s="32">
        <v>0</v>
      </c>
      <c r="S59" s="32"/>
      <c r="T59" s="32">
        <v>344.6</v>
      </c>
      <c r="U59" s="32"/>
      <c r="V59" s="32">
        <v>0</v>
      </c>
      <c r="W59" s="32"/>
      <c r="X59" s="32">
        <v>0</v>
      </c>
      <c r="Y59" s="32"/>
      <c r="Z59" s="32">
        <v>349.2</v>
      </c>
      <c r="AA59" s="32"/>
      <c r="AB59" s="32">
        <v>0</v>
      </c>
      <c r="AC59" s="32"/>
      <c r="AD59" s="32">
        <v>0</v>
      </c>
      <c r="AE59" s="32"/>
      <c r="AF59" s="91"/>
    </row>
    <row r="60" spans="1:32" s="30" customFormat="1" ht="18.75">
      <c r="A60" s="49" t="s">
        <v>33</v>
      </c>
      <c r="B60" s="32">
        <f>H60+J60+L60+N60+P60+R60+T60+V60+X60+Z60+AB60+AD60</f>
        <v>0</v>
      </c>
      <c r="C60" s="32">
        <f>H60</f>
        <v>0</v>
      </c>
      <c r="D60" s="32">
        <f t="shared" si="12"/>
        <v>0</v>
      </c>
      <c r="E60" s="32">
        <v>0</v>
      </c>
      <c r="F60" s="28">
        <v>0</v>
      </c>
      <c r="G60" s="28">
        <v>0</v>
      </c>
      <c r="H60" s="32">
        <v>0</v>
      </c>
      <c r="I60" s="32">
        <v>0</v>
      </c>
      <c r="J60" s="32">
        <v>0</v>
      </c>
      <c r="K60" s="32">
        <v>0</v>
      </c>
      <c r="L60" s="32">
        <v>0</v>
      </c>
      <c r="M60" s="32">
        <v>0</v>
      </c>
      <c r="N60" s="32">
        <v>0</v>
      </c>
      <c r="O60" s="32">
        <v>0</v>
      </c>
      <c r="P60" s="32">
        <v>0</v>
      </c>
      <c r="Q60" s="32"/>
      <c r="R60" s="32">
        <v>0</v>
      </c>
      <c r="S60" s="32"/>
      <c r="T60" s="32">
        <v>0</v>
      </c>
      <c r="U60" s="32"/>
      <c r="V60" s="32">
        <v>0</v>
      </c>
      <c r="W60" s="32"/>
      <c r="X60" s="32">
        <v>0</v>
      </c>
      <c r="Y60" s="32"/>
      <c r="Z60" s="32">
        <v>0</v>
      </c>
      <c r="AA60" s="32"/>
      <c r="AB60" s="32">
        <v>0</v>
      </c>
      <c r="AC60" s="32"/>
      <c r="AD60" s="32">
        <v>0</v>
      </c>
      <c r="AE60" s="32"/>
      <c r="AF60" s="92"/>
    </row>
    <row r="61" spans="1:32" s="30" customFormat="1" ht="69.75" customHeight="1">
      <c r="A61" s="51" t="s">
        <v>48</v>
      </c>
      <c r="B61" s="32">
        <f>B62</f>
        <v>1135.6</v>
      </c>
      <c r="C61" s="36">
        <f>C62</f>
        <v>95.2</v>
      </c>
      <c r="D61" s="32">
        <f t="shared" si="12"/>
        <v>0</v>
      </c>
      <c r="E61" s="4">
        <f>E62</f>
        <v>0</v>
      </c>
      <c r="F61" s="37">
        <v>0</v>
      </c>
      <c r="G61" s="28">
        <v>0</v>
      </c>
      <c r="H61" s="32">
        <f aca="true" t="shared" si="25" ref="H61:O61">H62</f>
        <v>0</v>
      </c>
      <c r="I61" s="4">
        <f t="shared" si="25"/>
        <v>0</v>
      </c>
      <c r="J61" s="32">
        <f t="shared" si="25"/>
        <v>0</v>
      </c>
      <c r="K61" s="4">
        <f>K62</f>
        <v>0</v>
      </c>
      <c r="L61" s="32">
        <f t="shared" si="25"/>
        <v>0</v>
      </c>
      <c r="M61" s="4">
        <f t="shared" si="25"/>
        <v>0</v>
      </c>
      <c r="N61" s="32">
        <f t="shared" si="25"/>
        <v>95.2</v>
      </c>
      <c r="O61" s="4">
        <f t="shared" si="25"/>
        <v>0</v>
      </c>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01" t="s">
        <v>70</v>
      </c>
    </row>
    <row r="62" spans="1:32" s="30" customFormat="1" ht="20.25" customHeight="1">
      <c r="A62" s="48" t="s">
        <v>17</v>
      </c>
      <c r="B62" s="36">
        <f>B63+B64+B65+B66</f>
        <v>1135.6</v>
      </c>
      <c r="C62" s="36">
        <f>C63+C64+C65+C66</f>
        <v>95.2</v>
      </c>
      <c r="D62" s="32">
        <f t="shared" si="12"/>
        <v>0</v>
      </c>
      <c r="E62" s="36">
        <f>E63+E64+E65+E66</f>
        <v>0</v>
      </c>
      <c r="F62" s="37">
        <v>0</v>
      </c>
      <c r="G62" s="28">
        <v>0</v>
      </c>
      <c r="H62" s="36">
        <f aca="true" t="shared" si="26" ref="H62:N62">H63+H64+H65+H66</f>
        <v>0</v>
      </c>
      <c r="I62" s="36">
        <f t="shared" si="26"/>
        <v>0</v>
      </c>
      <c r="J62" s="36">
        <f t="shared" si="26"/>
        <v>0</v>
      </c>
      <c r="K62" s="36">
        <f>K63+K64+K65+K66</f>
        <v>0</v>
      </c>
      <c r="L62" s="36">
        <f t="shared" si="26"/>
        <v>0</v>
      </c>
      <c r="M62" s="36">
        <f t="shared" si="26"/>
        <v>0</v>
      </c>
      <c r="N62" s="36">
        <f t="shared" si="26"/>
        <v>95.2</v>
      </c>
      <c r="O62" s="36">
        <f>O63+O64+O65+O66</f>
        <v>0</v>
      </c>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1"/>
    </row>
    <row r="63" spans="1:32" s="30" customFormat="1" ht="24.75" customHeight="1">
      <c r="A63" s="49" t="s">
        <v>24</v>
      </c>
      <c r="B63" s="32">
        <f>H63+J63+L63+N63+P63+R63+T63+V63+X63+Z63+AB63+AD63</f>
        <v>0</v>
      </c>
      <c r="C63" s="32">
        <f>H63</f>
        <v>0</v>
      </c>
      <c r="D63" s="32">
        <f t="shared" si="12"/>
        <v>0</v>
      </c>
      <c r="E63" s="32">
        <v>0</v>
      </c>
      <c r="F63" s="28">
        <v>0</v>
      </c>
      <c r="G63" s="28">
        <v>0</v>
      </c>
      <c r="H63" s="32">
        <v>0</v>
      </c>
      <c r="I63" s="32">
        <v>0</v>
      </c>
      <c r="J63" s="32">
        <v>0</v>
      </c>
      <c r="K63" s="32">
        <v>0</v>
      </c>
      <c r="L63" s="32">
        <v>0</v>
      </c>
      <c r="M63" s="32">
        <v>0</v>
      </c>
      <c r="N63" s="32">
        <v>0</v>
      </c>
      <c r="O63" s="32">
        <v>0</v>
      </c>
      <c r="P63" s="32">
        <v>0</v>
      </c>
      <c r="Q63" s="32"/>
      <c r="R63" s="32">
        <v>0</v>
      </c>
      <c r="S63" s="32"/>
      <c r="T63" s="32">
        <v>0</v>
      </c>
      <c r="U63" s="32"/>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12"/>
        <v>0</v>
      </c>
      <c r="E64" s="32">
        <v>0</v>
      </c>
      <c r="F64" s="28">
        <v>0</v>
      </c>
      <c r="G64" s="28">
        <v>0</v>
      </c>
      <c r="H64" s="32">
        <v>0</v>
      </c>
      <c r="I64" s="32">
        <v>0</v>
      </c>
      <c r="J64" s="32">
        <v>0</v>
      </c>
      <c r="K64" s="32">
        <v>0</v>
      </c>
      <c r="L64" s="32">
        <v>0</v>
      </c>
      <c r="M64" s="32">
        <v>0</v>
      </c>
      <c r="N64" s="32">
        <v>0</v>
      </c>
      <c r="O64" s="32">
        <v>0</v>
      </c>
      <c r="P64" s="32">
        <v>0</v>
      </c>
      <c r="Q64" s="32"/>
      <c r="R64" s="32">
        <v>0</v>
      </c>
      <c r="S64" s="32"/>
      <c r="T64" s="32">
        <v>0</v>
      </c>
      <c r="U64" s="32"/>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H65+J65+L65+N65</f>
        <v>95.2</v>
      </c>
      <c r="D65" s="33">
        <f>I65+K65</f>
        <v>0</v>
      </c>
      <c r="E65" s="4">
        <f>I65+K65</f>
        <v>0</v>
      </c>
      <c r="F65" s="37">
        <v>0</v>
      </c>
      <c r="G65" s="28">
        <v>0</v>
      </c>
      <c r="H65" s="32">
        <v>0</v>
      </c>
      <c r="I65" s="32">
        <v>0</v>
      </c>
      <c r="J65" s="32">
        <v>0</v>
      </c>
      <c r="K65" s="32">
        <v>0</v>
      </c>
      <c r="L65" s="32">
        <v>0</v>
      </c>
      <c r="M65" s="32">
        <v>0</v>
      </c>
      <c r="N65" s="32">
        <v>95.2</v>
      </c>
      <c r="O65" s="32">
        <v>0</v>
      </c>
      <c r="P65" s="32">
        <v>200.2</v>
      </c>
      <c r="Q65" s="32"/>
      <c r="R65" s="32">
        <v>0</v>
      </c>
      <c r="S65" s="32"/>
      <c r="T65" s="32">
        <v>0</v>
      </c>
      <c r="U65" s="32"/>
      <c r="V65" s="32">
        <v>0</v>
      </c>
      <c r="W65" s="32"/>
      <c r="X65" s="32">
        <v>0</v>
      </c>
      <c r="Y65" s="32"/>
      <c r="Z65" s="32">
        <v>142.8</v>
      </c>
      <c r="AA65" s="32"/>
      <c r="AB65" s="32">
        <v>100</v>
      </c>
      <c r="AC65" s="32"/>
      <c r="AD65" s="32">
        <v>597.4</v>
      </c>
      <c r="AE65" s="32"/>
      <c r="AF65" s="91"/>
    </row>
    <row r="66" spans="1:32" s="30" customFormat="1" ht="18.75">
      <c r="A66" s="49" t="s">
        <v>33</v>
      </c>
      <c r="B66" s="32">
        <f>H66+J66+L66+N66+P66+R66+T66+V66+X66+Z66+AB66+AD66</f>
        <v>0</v>
      </c>
      <c r="C66" s="32">
        <f>H66</f>
        <v>0</v>
      </c>
      <c r="D66" s="32">
        <f t="shared" si="12"/>
        <v>0</v>
      </c>
      <c r="E66" s="32">
        <v>0</v>
      </c>
      <c r="F66" s="28">
        <v>0</v>
      </c>
      <c r="G66" s="28">
        <v>0</v>
      </c>
      <c r="H66" s="32">
        <v>0</v>
      </c>
      <c r="I66" s="32">
        <v>0</v>
      </c>
      <c r="J66" s="32">
        <v>0</v>
      </c>
      <c r="K66" s="32">
        <v>0</v>
      </c>
      <c r="L66" s="32">
        <v>0</v>
      </c>
      <c r="M66" s="32">
        <v>0</v>
      </c>
      <c r="N66" s="32">
        <v>0</v>
      </c>
      <c r="O66" s="32">
        <v>0</v>
      </c>
      <c r="P66" s="32">
        <v>0</v>
      </c>
      <c r="Q66" s="32"/>
      <c r="R66" s="32">
        <v>0</v>
      </c>
      <c r="S66" s="32"/>
      <c r="T66" s="32">
        <v>0</v>
      </c>
      <c r="U66" s="32"/>
      <c r="V66" s="32">
        <v>0</v>
      </c>
      <c r="W66" s="32"/>
      <c r="X66" s="32">
        <v>0</v>
      </c>
      <c r="Y66" s="32"/>
      <c r="Z66" s="32">
        <v>0</v>
      </c>
      <c r="AA66" s="32"/>
      <c r="AB66" s="32">
        <v>0</v>
      </c>
      <c r="AC66" s="32"/>
      <c r="AD66" s="32">
        <v>0</v>
      </c>
      <c r="AE66" s="32"/>
      <c r="AF66" s="92"/>
    </row>
    <row r="67" spans="1:32" s="39" customFormat="1" ht="63" customHeight="1">
      <c r="A67" s="51" t="s">
        <v>40</v>
      </c>
      <c r="B67" s="36">
        <f>B68</f>
        <v>87510.29999999999</v>
      </c>
      <c r="C67" s="36">
        <f>C68</f>
        <v>41020.95</v>
      </c>
      <c r="D67" s="32">
        <f t="shared" si="12"/>
        <v>37742.35792</v>
      </c>
      <c r="E67" s="36">
        <f>E68</f>
        <v>37742.35792</v>
      </c>
      <c r="F67" s="28">
        <f>E67/B67*100</f>
        <v>43.12904643224855</v>
      </c>
      <c r="G67" s="28">
        <f>E67/C67*100</f>
        <v>92.00751791462656</v>
      </c>
      <c r="H67" s="36">
        <f>H68</f>
        <v>18518.675</v>
      </c>
      <c r="I67" s="36">
        <f>I68</f>
        <v>16200.47967</v>
      </c>
      <c r="J67" s="36">
        <f aca="true" t="shared" si="27" ref="J67:AD67">J68</f>
        <v>9359.276</v>
      </c>
      <c r="K67" s="36">
        <f>K68</f>
        <v>9577.06478</v>
      </c>
      <c r="L67" s="36">
        <f t="shared" si="27"/>
        <v>4417.871</v>
      </c>
      <c r="M67" s="36">
        <f>M68</f>
        <v>4662.95625</v>
      </c>
      <c r="N67" s="36">
        <f t="shared" si="27"/>
        <v>8725.128</v>
      </c>
      <c r="O67" s="36">
        <f>O68</f>
        <v>7301.85722</v>
      </c>
      <c r="P67" s="36">
        <f t="shared" si="27"/>
        <v>6639.292</v>
      </c>
      <c r="Q67" s="36"/>
      <c r="R67" s="36">
        <f t="shared" si="27"/>
        <v>5936.799</v>
      </c>
      <c r="S67" s="36"/>
      <c r="T67" s="36">
        <f t="shared" si="27"/>
        <v>9496.495</v>
      </c>
      <c r="U67" s="36"/>
      <c r="V67" s="36">
        <f t="shared" si="27"/>
        <v>4574.566</v>
      </c>
      <c r="W67" s="36"/>
      <c r="X67" s="36">
        <f t="shared" si="27"/>
        <v>2451.792</v>
      </c>
      <c r="Y67" s="36"/>
      <c r="Z67" s="36">
        <f t="shared" si="27"/>
        <v>6673.915</v>
      </c>
      <c r="AA67" s="36"/>
      <c r="AB67" s="36">
        <f t="shared" si="27"/>
        <v>3614.243</v>
      </c>
      <c r="AC67" s="36"/>
      <c r="AD67" s="36">
        <f t="shared" si="27"/>
        <v>7102.248</v>
      </c>
      <c r="AE67" s="36"/>
      <c r="AF67" s="101" t="s">
        <v>62</v>
      </c>
    </row>
    <row r="68" spans="1:32" s="39" customFormat="1" ht="18.75" customHeight="1">
      <c r="A68" s="48" t="s">
        <v>17</v>
      </c>
      <c r="B68" s="36">
        <f>B69+B70+B71+B72</f>
        <v>87510.29999999999</v>
      </c>
      <c r="C68" s="36">
        <f>C69+C70+C71+C72</f>
        <v>41020.95</v>
      </c>
      <c r="D68" s="32">
        <f t="shared" si="12"/>
        <v>37742.35792</v>
      </c>
      <c r="E68" s="36">
        <f>E69+E70+E71+E72</f>
        <v>37742.35792</v>
      </c>
      <c r="F68" s="37">
        <f>F69+F70+F71+F72</f>
        <v>43.12904643224855</v>
      </c>
      <c r="G68" s="28">
        <f>E68/C68*100</f>
        <v>92.00751791462656</v>
      </c>
      <c r="H68" s="36">
        <f>H69+H70+H71+H72</f>
        <v>18518.675</v>
      </c>
      <c r="I68" s="36">
        <f>I69+I70+I71+I72</f>
        <v>16200.47967</v>
      </c>
      <c r="J68" s="36">
        <f aca="true" t="shared" si="28" ref="J68:AD68">J69+J70+J71+J72</f>
        <v>9359.276</v>
      </c>
      <c r="K68" s="36">
        <f>K69+K70+K71+K72</f>
        <v>9577.06478</v>
      </c>
      <c r="L68" s="36">
        <f t="shared" si="28"/>
        <v>4417.871</v>
      </c>
      <c r="M68" s="36">
        <f>M69+M70+M71+M72</f>
        <v>4662.95625</v>
      </c>
      <c r="N68" s="36">
        <f t="shared" si="28"/>
        <v>8725.128</v>
      </c>
      <c r="O68" s="36">
        <f>O69+O70+O71+O72</f>
        <v>7301.85722</v>
      </c>
      <c r="P68" s="36">
        <f t="shared" si="28"/>
        <v>6639.292</v>
      </c>
      <c r="Q68" s="36"/>
      <c r="R68" s="36">
        <f t="shared" si="28"/>
        <v>5936.799</v>
      </c>
      <c r="S68" s="36"/>
      <c r="T68" s="36">
        <f t="shared" si="28"/>
        <v>9496.495</v>
      </c>
      <c r="U68" s="36"/>
      <c r="V68" s="36">
        <f t="shared" si="28"/>
        <v>4574.566</v>
      </c>
      <c r="W68" s="36"/>
      <c r="X68" s="36">
        <f t="shared" si="28"/>
        <v>2451.792</v>
      </c>
      <c r="Y68" s="36"/>
      <c r="Z68" s="36">
        <f t="shared" si="28"/>
        <v>6673.915</v>
      </c>
      <c r="AA68" s="36"/>
      <c r="AB68" s="36">
        <f t="shared" si="28"/>
        <v>3614.243</v>
      </c>
      <c r="AC68" s="36"/>
      <c r="AD68" s="36">
        <f t="shared" si="28"/>
        <v>7102.248</v>
      </c>
      <c r="AE68" s="36"/>
      <c r="AF68" s="91"/>
    </row>
    <row r="69" spans="1:32" s="39" customFormat="1" ht="18.75" customHeight="1">
      <c r="A69" s="49" t="s">
        <v>24</v>
      </c>
      <c r="B69" s="32">
        <f>H69+J69+L69+N69+P69+R69+T69+V69+X69+Z69+AB69+AD69</f>
        <v>0</v>
      </c>
      <c r="C69" s="32">
        <f>H69</f>
        <v>0</v>
      </c>
      <c r="D69" s="32">
        <f t="shared" si="12"/>
        <v>0</v>
      </c>
      <c r="E69" s="32">
        <v>0</v>
      </c>
      <c r="F69" s="28">
        <v>0</v>
      </c>
      <c r="G69" s="28">
        <v>0</v>
      </c>
      <c r="H69" s="32">
        <v>0</v>
      </c>
      <c r="I69" s="32">
        <v>0</v>
      </c>
      <c r="J69" s="32">
        <v>0</v>
      </c>
      <c r="K69" s="32">
        <v>0</v>
      </c>
      <c r="L69" s="32">
        <v>0</v>
      </c>
      <c r="M69" s="32">
        <v>0</v>
      </c>
      <c r="N69" s="32">
        <v>0</v>
      </c>
      <c r="O69" s="32">
        <v>0</v>
      </c>
      <c r="P69" s="32">
        <v>0</v>
      </c>
      <c r="Q69" s="32"/>
      <c r="R69" s="32">
        <v>0</v>
      </c>
      <c r="S69" s="32"/>
      <c r="T69" s="32">
        <v>0</v>
      </c>
      <c r="U69" s="32"/>
      <c r="V69" s="32">
        <v>0</v>
      </c>
      <c r="W69" s="32"/>
      <c r="X69" s="32">
        <v>0</v>
      </c>
      <c r="Y69" s="32"/>
      <c r="Z69" s="32">
        <v>0</v>
      </c>
      <c r="AA69" s="32"/>
      <c r="AB69" s="32">
        <v>0</v>
      </c>
      <c r="AC69" s="32"/>
      <c r="AD69" s="32">
        <v>0</v>
      </c>
      <c r="AE69" s="32"/>
      <c r="AF69" s="91"/>
    </row>
    <row r="70" spans="1:32" s="39" customFormat="1" ht="18.75" customHeight="1">
      <c r="A70" s="49" t="s">
        <v>22</v>
      </c>
      <c r="B70" s="32">
        <f>H70+J70+L70+N70+P70+R70+T70+V70+X70+Z70+AB70+AD70</f>
        <v>0</v>
      </c>
      <c r="C70" s="32">
        <f>H70</f>
        <v>0</v>
      </c>
      <c r="D70" s="32">
        <f t="shared" si="12"/>
        <v>0</v>
      </c>
      <c r="E70" s="32">
        <v>0</v>
      </c>
      <c r="F70" s="28">
        <v>0</v>
      </c>
      <c r="G70" s="28">
        <v>0</v>
      </c>
      <c r="H70" s="32">
        <v>0</v>
      </c>
      <c r="I70" s="32">
        <v>0</v>
      </c>
      <c r="J70" s="32">
        <v>0</v>
      </c>
      <c r="K70" s="32">
        <v>0</v>
      </c>
      <c r="L70" s="32">
        <v>0</v>
      </c>
      <c r="M70" s="32">
        <v>0</v>
      </c>
      <c r="N70" s="32">
        <v>0</v>
      </c>
      <c r="O70" s="32">
        <v>0</v>
      </c>
      <c r="P70" s="32">
        <v>0</v>
      </c>
      <c r="Q70" s="32"/>
      <c r="R70" s="32">
        <v>0</v>
      </c>
      <c r="S70" s="32"/>
      <c r="T70" s="32">
        <v>0</v>
      </c>
      <c r="U70" s="32"/>
      <c r="V70" s="32">
        <v>0</v>
      </c>
      <c r="W70" s="32"/>
      <c r="X70" s="32">
        <v>0</v>
      </c>
      <c r="Y70" s="32"/>
      <c r="Z70" s="32">
        <v>0</v>
      </c>
      <c r="AA70" s="32"/>
      <c r="AB70" s="32">
        <v>0</v>
      </c>
      <c r="AC70" s="32"/>
      <c r="AD70" s="32">
        <v>0</v>
      </c>
      <c r="AE70" s="32"/>
      <c r="AF70" s="91"/>
    </row>
    <row r="71" spans="1:32" s="70" customFormat="1" ht="18.75">
      <c r="A71" s="49" t="s">
        <v>13</v>
      </c>
      <c r="B71" s="32">
        <f>H71+J71+L71+N71+P71+R71+T71+V71+X71+Z71+AB71+AD71</f>
        <v>87510.29999999999</v>
      </c>
      <c r="C71" s="33">
        <f>H71+J71+L71+N71</f>
        <v>41020.95</v>
      </c>
      <c r="D71" s="33">
        <f>I71+K71+M71+O71</f>
        <v>37742.35792</v>
      </c>
      <c r="E71" s="4">
        <f>I71+K71+M71+O71</f>
        <v>37742.35792</v>
      </c>
      <c r="F71" s="37">
        <f>E71/B71*100</f>
        <v>43.12904643224855</v>
      </c>
      <c r="G71" s="28">
        <f>E71/C71*100</f>
        <v>92.00751791462656</v>
      </c>
      <c r="H71" s="36">
        <v>18518.675</v>
      </c>
      <c r="I71" s="36">
        <v>16200.47967</v>
      </c>
      <c r="J71" s="36">
        <v>9359.276</v>
      </c>
      <c r="K71" s="36">
        <v>9577.06478</v>
      </c>
      <c r="L71" s="36">
        <v>4417.871</v>
      </c>
      <c r="M71" s="36">
        <v>4662.95625</v>
      </c>
      <c r="N71" s="36">
        <v>8725.128</v>
      </c>
      <c r="O71" s="36">
        <v>7301.85722</v>
      </c>
      <c r="P71" s="36">
        <v>6639.292</v>
      </c>
      <c r="Q71" s="36"/>
      <c r="R71" s="36">
        <v>5936.799</v>
      </c>
      <c r="S71" s="36"/>
      <c r="T71" s="36">
        <v>9496.495</v>
      </c>
      <c r="U71" s="36"/>
      <c r="V71" s="36">
        <v>4574.566</v>
      </c>
      <c r="W71" s="36"/>
      <c r="X71" s="36">
        <v>2451.792</v>
      </c>
      <c r="Y71" s="36"/>
      <c r="Z71" s="36">
        <v>6673.915</v>
      </c>
      <c r="AA71" s="36"/>
      <c r="AB71" s="36">
        <v>3614.243</v>
      </c>
      <c r="AC71" s="36"/>
      <c r="AD71" s="36">
        <v>7102.248</v>
      </c>
      <c r="AE71" s="36"/>
      <c r="AF71" s="91"/>
    </row>
    <row r="72" spans="1:32" s="39" customFormat="1" ht="18.75">
      <c r="A72" s="49" t="s">
        <v>33</v>
      </c>
      <c r="B72" s="32">
        <f>H72+J72+L72+N72+P72+R72+T72+V72+X72+Z72+AB72+AD72</f>
        <v>0</v>
      </c>
      <c r="C72" s="32">
        <f>H72</f>
        <v>0</v>
      </c>
      <c r="D72" s="32">
        <f t="shared" si="12"/>
        <v>0</v>
      </c>
      <c r="E72" s="32">
        <v>0</v>
      </c>
      <c r="F72" s="28">
        <v>0</v>
      </c>
      <c r="G72" s="28">
        <v>0</v>
      </c>
      <c r="H72" s="32">
        <v>0</v>
      </c>
      <c r="I72" s="32">
        <v>0</v>
      </c>
      <c r="J72" s="32">
        <v>0</v>
      </c>
      <c r="K72" s="32">
        <v>0</v>
      </c>
      <c r="L72" s="32">
        <v>0</v>
      </c>
      <c r="M72" s="32">
        <v>0</v>
      </c>
      <c r="N72" s="32">
        <v>0</v>
      </c>
      <c r="O72" s="32">
        <v>0</v>
      </c>
      <c r="P72" s="32">
        <v>0</v>
      </c>
      <c r="Q72" s="32"/>
      <c r="R72" s="32">
        <v>0</v>
      </c>
      <c r="S72" s="32"/>
      <c r="T72" s="32">
        <v>0</v>
      </c>
      <c r="U72" s="32"/>
      <c r="V72" s="32">
        <v>0</v>
      </c>
      <c r="W72" s="32"/>
      <c r="X72" s="32">
        <v>0</v>
      </c>
      <c r="Y72" s="32"/>
      <c r="Z72" s="32">
        <v>0</v>
      </c>
      <c r="AA72" s="32"/>
      <c r="AB72" s="32">
        <v>0</v>
      </c>
      <c r="AC72" s="32"/>
      <c r="AD72" s="32">
        <v>0</v>
      </c>
      <c r="AE72" s="32"/>
      <c r="AF72" s="92"/>
    </row>
    <row r="73" spans="1:32" s="39" customFormat="1" ht="56.25">
      <c r="A73" s="52" t="s">
        <v>41</v>
      </c>
      <c r="B73" s="36">
        <f aca="true" t="shared" si="29" ref="B73:AD73">B74</f>
        <v>6884.599999999999</v>
      </c>
      <c r="C73" s="36">
        <f t="shared" si="29"/>
        <v>2990.8030000000003</v>
      </c>
      <c r="D73" s="36">
        <f t="shared" si="29"/>
        <v>671.60483</v>
      </c>
      <c r="E73" s="36">
        <f t="shared" si="29"/>
        <v>2973.80554</v>
      </c>
      <c r="F73" s="37">
        <f t="shared" si="29"/>
        <v>43.19503732969236</v>
      </c>
      <c r="G73" s="28">
        <f t="shared" si="29"/>
        <v>99.43167570715956</v>
      </c>
      <c r="H73" s="36">
        <f t="shared" si="29"/>
        <v>1489.9378000000002</v>
      </c>
      <c r="I73" s="36">
        <f t="shared" si="29"/>
        <v>1041.0378</v>
      </c>
      <c r="J73" s="36">
        <f t="shared" si="29"/>
        <v>132.0512</v>
      </c>
      <c r="K73" s="36">
        <f t="shared" si="29"/>
        <v>620.31483</v>
      </c>
      <c r="L73" s="36">
        <f t="shared" si="29"/>
        <v>346.45</v>
      </c>
      <c r="M73" s="36">
        <f t="shared" si="29"/>
        <v>286.32871</v>
      </c>
      <c r="N73" s="36">
        <f t="shared" si="29"/>
        <v>1022.364</v>
      </c>
      <c r="O73" s="36">
        <f t="shared" si="29"/>
        <v>1026.1242</v>
      </c>
      <c r="P73" s="36">
        <f t="shared" si="29"/>
        <v>451.293</v>
      </c>
      <c r="Q73" s="36"/>
      <c r="R73" s="36">
        <f t="shared" si="29"/>
        <v>395.122</v>
      </c>
      <c r="S73" s="36"/>
      <c r="T73" s="36">
        <f t="shared" si="29"/>
        <v>821.234</v>
      </c>
      <c r="U73" s="36"/>
      <c r="V73" s="36">
        <f t="shared" si="29"/>
        <v>371.112</v>
      </c>
      <c r="W73" s="36"/>
      <c r="X73" s="36">
        <f t="shared" si="29"/>
        <v>317.995</v>
      </c>
      <c r="Y73" s="36"/>
      <c r="Z73" s="36">
        <f t="shared" si="29"/>
        <v>428.563</v>
      </c>
      <c r="AA73" s="36"/>
      <c r="AB73" s="36">
        <f t="shared" si="29"/>
        <v>122.77199999999999</v>
      </c>
      <c r="AC73" s="36"/>
      <c r="AD73" s="36">
        <f t="shared" si="29"/>
        <v>985.7059999999999</v>
      </c>
      <c r="AE73" s="36"/>
      <c r="AF73" s="101" t="s">
        <v>52</v>
      </c>
    </row>
    <row r="74" spans="1:32" s="39" customFormat="1" ht="18.75">
      <c r="A74" s="48" t="s">
        <v>17</v>
      </c>
      <c r="B74" s="36">
        <f aca="true" t="shared" si="30" ref="B74:AD74">B75+B76+B77+B78</f>
        <v>6884.599999999999</v>
      </c>
      <c r="C74" s="36">
        <f t="shared" si="30"/>
        <v>2990.8030000000003</v>
      </c>
      <c r="D74" s="36">
        <f t="shared" si="30"/>
        <v>671.60483</v>
      </c>
      <c r="E74" s="36">
        <f t="shared" si="30"/>
        <v>2973.80554</v>
      </c>
      <c r="F74" s="28">
        <f>E74/B74*100</f>
        <v>43.19503732969236</v>
      </c>
      <c r="G74" s="28">
        <f>E74/C74*100</f>
        <v>99.43167570715956</v>
      </c>
      <c r="H74" s="36">
        <f t="shared" si="30"/>
        <v>1489.9378000000002</v>
      </c>
      <c r="I74" s="36">
        <f t="shared" si="30"/>
        <v>1041.0378</v>
      </c>
      <c r="J74" s="36">
        <f t="shared" si="30"/>
        <v>132.0512</v>
      </c>
      <c r="K74" s="36">
        <f>K75+K76+K77+K78</f>
        <v>620.31483</v>
      </c>
      <c r="L74" s="36">
        <f t="shared" si="30"/>
        <v>346.45</v>
      </c>
      <c r="M74" s="36">
        <f>M75+M76+M77+M78</f>
        <v>286.32871</v>
      </c>
      <c r="N74" s="36">
        <f t="shared" si="30"/>
        <v>1022.364</v>
      </c>
      <c r="O74" s="36">
        <f>O75+O76+O77+O78</f>
        <v>1026.1242</v>
      </c>
      <c r="P74" s="36">
        <f t="shared" si="30"/>
        <v>451.293</v>
      </c>
      <c r="Q74" s="36"/>
      <c r="R74" s="36">
        <f t="shared" si="30"/>
        <v>395.122</v>
      </c>
      <c r="S74" s="36"/>
      <c r="T74" s="36">
        <f t="shared" si="30"/>
        <v>821.234</v>
      </c>
      <c r="U74" s="36"/>
      <c r="V74" s="36">
        <f t="shared" si="30"/>
        <v>371.112</v>
      </c>
      <c r="W74" s="36"/>
      <c r="X74" s="36">
        <f t="shared" si="30"/>
        <v>317.995</v>
      </c>
      <c r="Y74" s="36"/>
      <c r="Z74" s="36">
        <f t="shared" si="30"/>
        <v>428.563</v>
      </c>
      <c r="AA74" s="36"/>
      <c r="AB74" s="36">
        <f t="shared" si="30"/>
        <v>122.77199999999999</v>
      </c>
      <c r="AC74" s="36"/>
      <c r="AD74" s="36">
        <f t="shared" si="30"/>
        <v>985.7059999999999</v>
      </c>
      <c r="AE74" s="36"/>
      <c r="AF74" s="91"/>
    </row>
    <row r="75" spans="1:32" s="39" customFormat="1" ht="18.75">
      <c r="A75" s="49" t="s">
        <v>24</v>
      </c>
      <c r="B75" s="32">
        <f>H75+J75+L75+N75+P75+R75+T75+V75+X75+Z75+AB75+AD75</f>
        <v>5715.099999999999</v>
      </c>
      <c r="C75" s="33">
        <f>H75+J75+L75+N75</f>
        <v>2482.1530000000002</v>
      </c>
      <c r="D75" s="32">
        <v>671.60483</v>
      </c>
      <c r="E75" s="32">
        <f>I75+K75+M75+O75</f>
        <v>2480.0120699999998</v>
      </c>
      <c r="F75" s="28">
        <f>E75/B75*100</f>
        <v>43.39402757607041</v>
      </c>
      <c r="G75" s="28">
        <f>E75/C75*100</f>
        <v>99.91374705749402</v>
      </c>
      <c r="H75" s="32">
        <v>1041.0378</v>
      </c>
      <c r="I75" s="32">
        <v>1041.0378</v>
      </c>
      <c r="J75" s="32">
        <v>132.0512</v>
      </c>
      <c r="K75" s="32">
        <v>132.0512</v>
      </c>
      <c r="L75" s="32">
        <v>286.7</v>
      </c>
      <c r="M75" s="32">
        <v>286.32871</v>
      </c>
      <c r="N75" s="32">
        <v>1022.364</v>
      </c>
      <c r="O75" s="32">
        <v>1020.59436</v>
      </c>
      <c r="P75" s="32">
        <v>451.293</v>
      </c>
      <c r="Q75" s="32"/>
      <c r="R75" s="32">
        <v>210.543</v>
      </c>
      <c r="S75" s="32"/>
      <c r="T75" s="32">
        <v>821.234</v>
      </c>
      <c r="U75" s="32"/>
      <c r="V75" s="32">
        <v>371.112</v>
      </c>
      <c r="W75" s="32"/>
      <c r="X75" s="32">
        <v>123.079</v>
      </c>
      <c r="Y75" s="32"/>
      <c r="Z75" s="32">
        <v>428.563</v>
      </c>
      <c r="AA75" s="32"/>
      <c r="AB75" s="32">
        <v>115.222</v>
      </c>
      <c r="AC75" s="32"/>
      <c r="AD75" s="32">
        <v>711.901</v>
      </c>
      <c r="AE75" s="32"/>
      <c r="AF75" s="91"/>
    </row>
    <row r="76" spans="1:32" s="39" customFormat="1" ht="18.75">
      <c r="A76" s="49" t="s">
        <v>22</v>
      </c>
      <c r="B76" s="32">
        <f>H76+J76+L76+N76+P76+R76+T76+V76+X76+Z76+AB76+AD76</f>
        <v>1169.5</v>
      </c>
      <c r="C76" s="33">
        <f>H76+J76+L76+N76</f>
        <v>508.65</v>
      </c>
      <c r="D76" s="32">
        <v>0</v>
      </c>
      <c r="E76" s="32">
        <f>I76+K76+M76+O76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c r="R76" s="32">
        <v>184.579</v>
      </c>
      <c r="S76" s="32"/>
      <c r="T76" s="32">
        <v>0</v>
      </c>
      <c r="U76" s="32"/>
      <c r="V76" s="32">
        <v>0</v>
      </c>
      <c r="W76" s="32"/>
      <c r="X76" s="32">
        <v>194.916</v>
      </c>
      <c r="Y76" s="32"/>
      <c r="Z76" s="32">
        <v>0</v>
      </c>
      <c r="AA76" s="32"/>
      <c r="AB76" s="32">
        <v>7.55</v>
      </c>
      <c r="AC76" s="32"/>
      <c r="AD76" s="32">
        <v>273.805</v>
      </c>
      <c r="AE76" s="32"/>
      <c r="AF76" s="9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c r="R77" s="36">
        <v>0</v>
      </c>
      <c r="S77" s="36"/>
      <c r="T77" s="36">
        <v>0</v>
      </c>
      <c r="U77" s="36"/>
      <c r="V77" s="36">
        <v>0</v>
      </c>
      <c r="W77" s="36"/>
      <c r="X77" s="36">
        <v>0</v>
      </c>
      <c r="Y77" s="36"/>
      <c r="Z77" s="36">
        <v>0</v>
      </c>
      <c r="AA77" s="36"/>
      <c r="AB77" s="36">
        <v>0</v>
      </c>
      <c r="AC77" s="36"/>
      <c r="AD77" s="36">
        <v>0</v>
      </c>
      <c r="AE77" s="36"/>
      <c r="AF77" s="9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c r="R78" s="32">
        <v>0</v>
      </c>
      <c r="S78" s="32"/>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119849.79999999999</v>
      </c>
      <c r="C79" s="54">
        <f>C80+C81+C82+C83</f>
        <v>52960.86964</v>
      </c>
      <c r="D79" s="54">
        <f>D80+D81+D82+D83</f>
        <v>42961.55358</v>
      </c>
      <c r="E79" s="54">
        <f>E80+E81+E82+E83</f>
        <v>45263.754290000004</v>
      </c>
      <c r="F79" s="37">
        <f>E79/B79*100</f>
        <v>37.767067020554066</v>
      </c>
      <c r="G79" s="28">
        <f>E79/C79*100</f>
        <v>85.4664105738427</v>
      </c>
      <c r="H79" s="54">
        <f>H80+H81+H82+H83</f>
        <v>21834.25446</v>
      </c>
      <c r="I79" s="54">
        <f aca="true" t="shared" si="31" ref="I79:AD79">I80+I81+I82+I83</f>
        <v>17858.660860000004</v>
      </c>
      <c r="J79" s="54">
        <f t="shared" si="31"/>
        <v>10361.468859999999</v>
      </c>
      <c r="K79" s="54">
        <f>K80+K81+K82+K83</f>
        <v>10748.99455</v>
      </c>
      <c r="L79" s="54">
        <f t="shared" si="31"/>
        <v>5542.96266</v>
      </c>
      <c r="M79" s="54">
        <f>M80+M81+M82+M83</f>
        <v>6540.81208</v>
      </c>
      <c r="N79" s="54">
        <f t="shared" si="31"/>
        <v>15222.18366</v>
      </c>
      <c r="O79" s="54">
        <f>O80+O81+O82+O83</f>
        <v>10115.2868</v>
      </c>
      <c r="P79" s="54">
        <f t="shared" si="31"/>
        <v>8489.57666</v>
      </c>
      <c r="Q79" s="54"/>
      <c r="R79" s="54">
        <f t="shared" si="31"/>
        <v>7095.86266</v>
      </c>
      <c r="S79" s="54"/>
      <c r="T79" s="54">
        <f t="shared" si="31"/>
        <v>15785.62066</v>
      </c>
      <c r="U79" s="54"/>
      <c r="V79" s="54">
        <f t="shared" si="31"/>
        <v>5333.119659999999</v>
      </c>
      <c r="W79" s="54"/>
      <c r="X79" s="54">
        <f t="shared" si="31"/>
        <v>3157.2286599999998</v>
      </c>
      <c r="Y79" s="54"/>
      <c r="Z79" s="54">
        <f t="shared" si="31"/>
        <v>10878.26966</v>
      </c>
      <c r="AA79" s="54"/>
      <c r="AB79" s="54">
        <f t="shared" si="31"/>
        <v>4856.20666</v>
      </c>
      <c r="AC79" s="54"/>
      <c r="AD79" s="54">
        <f t="shared" si="31"/>
        <v>11293.04574</v>
      </c>
      <c r="AE79" s="54"/>
      <c r="AF79" s="55"/>
    </row>
    <row r="80" spans="1:32" s="30" customFormat="1" ht="18.75">
      <c r="A80" s="53" t="s">
        <v>24</v>
      </c>
      <c r="B80" s="54">
        <f aca="true" t="shared" si="32" ref="B80:E81">B75</f>
        <v>5715.099999999999</v>
      </c>
      <c r="C80" s="54">
        <f t="shared" si="32"/>
        <v>2482.1530000000002</v>
      </c>
      <c r="D80" s="54">
        <f t="shared" si="32"/>
        <v>671.60483</v>
      </c>
      <c r="E80" s="54">
        <f>E75</f>
        <v>2480.0120699999998</v>
      </c>
      <c r="F80" s="37">
        <f>E80/B80*100</f>
        <v>43.39402757607041</v>
      </c>
      <c r="G80" s="28">
        <f>E80/C80*100</f>
        <v>99.91374705749402</v>
      </c>
      <c r="H80" s="54">
        <f>H75</f>
        <v>1041.0378</v>
      </c>
      <c r="I80" s="54">
        <f aca="true" t="shared" si="33" ref="I80:AD81">I75</f>
        <v>1041.0378</v>
      </c>
      <c r="J80" s="54">
        <f t="shared" si="33"/>
        <v>132.0512</v>
      </c>
      <c r="K80" s="54">
        <f>K75</f>
        <v>132.0512</v>
      </c>
      <c r="L80" s="54">
        <f t="shared" si="33"/>
        <v>286.7</v>
      </c>
      <c r="M80" s="54">
        <f>M75</f>
        <v>286.32871</v>
      </c>
      <c r="N80" s="54">
        <f t="shared" si="33"/>
        <v>1022.364</v>
      </c>
      <c r="O80" s="54">
        <f>O75</f>
        <v>1020.59436</v>
      </c>
      <c r="P80" s="54">
        <f t="shared" si="33"/>
        <v>451.293</v>
      </c>
      <c r="Q80" s="54"/>
      <c r="R80" s="54">
        <f t="shared" si="33"/>
        <v>210.543</v>
      </c>
      <c r="S80" s="54"/>
      <c r="T80" s="54">
        <f t="shared" si="33"/>
        <v>821.234</v>
      </c>
      <c r="U80" s="54"/>
      <c r="V80" s="54">
        <f t="shared" si="33"/>
        <v>371.112</v>
      </c>
      <c r="W80" s="54"/>
      <c r="X80" s="54">
        <f t="shared" si="33"/>
        <v>123.079</v>
      </c>
      <c r="Y80" s="54"/>
      <c r="Z80" s="54">
        <f t="shared" si="33"/>
        <v>428.563</v>
      </c>
      <c r="AA80" s="54"/>
      <c r="AB80" s="54">
        <f t="shared" si="33"/>
        <v>115.222</v>
      </c>
      <c r="AC80" s="54"/>
      <c r="AD80" s="54">
        <f t="shared" si="33"/>
        <v>711.901</v>
      </c>
      <c r="AE80" s="54"/>
      <c r="AF80" s="55"/>
    </row>
    <row r="81" spans="1:32" s="30" customFormat="1" ht="18.75">
      <c r="A81" s="53" t="s">
        <v>22</v>
      </c>
      <c r="B81" s="54">
        <f t="shared" si="32"/>
        <v>1169.5</v>
      </c>
      <c r="C81" s="54">
        <f t="shared" si="32"/>
        <v>508.65</v>
      </c>
      <c r="D81" s="54">
        <f t="shared" si="32"/>
        <v>0</v>
      </c>
      <c r="E81" s="54">
        <f t="shared" si="32"/>
        <v>493.79346999999996</v>
      </c>
      <c r="F81" s="37">
        <f>E81/B81*100</f>
        <v>42.222613937580164</v>
      </c>
      <c r="G81" s="28">
        <f>E81/C81*100</f>
        <v>97.07922343458173</v>
      </c>
      <c r="H81" s="54">
        <f>H76</f>
        <v>448.9</v>
      </c>
      <c r="I81" s="54">
        <f t="shared" si="33"/>
        <v>0</v>
      </c>
      <c r="J81" s="54">
        <f t="shared" si="33"/>
        <v>0</v>
      </c>
      <c r="K81" s="54">
        <f>K76</f>
        <v>488.26363</v>
      </c>
      <c r="L81" s="54">
        <f t="shared" si="33"/>
        <v>59.75</v>
      </c>
      <c r="M81" s="54">
        <f>M76</f>
        <v>0</v>
      </c>
      <c r="N81" s="54">
        <f t="shared" si="33"/>
        <v>0</v>
      </c>
      <c r="O81" s="54">
        <f>O76</f>
        <v>5.52984</v>
      </c>
      <c r="P81" s="54">
        <f t="shared" si="33"/>
        <v>0</v>
      </c>
      <c r="Q81" s="54"/>
      <c r="R81" s="54">
        <f t="shared" si="33"/>
        <v>184.579</v>
      </c>
      <c r="S81" s="54"/>
      <c r="T81" s="54">
        <f t="shared" si="33"/>
        <v>0</v>
      </c>
      <c r="U81" s="54"/>
      <c r="V81" s="54">
        <f t="shared" si="33"/>
        <v>0</v>
      </c>
      <c r="W81" s="54"/>
      <c r="X81" s="54">
        <f t="shared" si="33"/>
        <v>194.916</v>
      </c>
      <c r="Y81" s="54"/>
      <c r="Z81" s="54">
        <f t="shared" si="33"/>
        <v>0</v>
      </c>
      <c r="AA81" s="54"/>
      <c r="AB81" s="54">
        <f t="shared" si="33"/>
        <v>7.55</v>
      </c>
      <c r="AC81" s="54"/>
      <c r="AD81" s="54">
        <f t="shared" si="33"/>
        <v>273.805</v>
      </c>
      <c r="AE81" s="54"/>
      <c r="AF81" s="56"/>
    </row>
    <row r="82" spans="1:32" s="30" customFormat="1" ht="18.75">
      <c r="A82" s="53" t="s">
        <v>13</v>
      </c>
      <c r="B82" s="54">
        <f>B71+B65+B35+B29+B23+B16</f>
        <v>112965.19999999998</v>
      </c>
      <c r="C82" s="54">
        <f aca="true" t="shared" si="34" ref="C82:E83">C16+C23+C29+C35+C65+C71+C77</f>
        <v>49970.06664</v>
      </c>
      <c r="D82" s="54">
        <f t="shared" si="34"/>
        <v>42289.94875</v>
      </c>
      <c r="E82" s="54">
        <f>E16+E23+E29+E35+E65+E71+E77</f>
        <v>42289.94875</v>
      </c>
      <c r="F82" s="37">
        <f>E82/B82*100</f>
        <v>37.436262450737054</v>
      </c>
      <c r="G82" s="28">
        <f>E82/C82*100</f>
        <v>84.63056304221091</v>
      </c>
      <c r="H82" s="54">
        <f>H16+H23+H29+H35+H65+H71+H77</f>
        <v>20344.31666</v>
      </c>
      <c r="I82" s="54">
        <f aca="true" t="shared" si="35" ref="I82:AD83">I16+I23+I29+I35+I65+I71+I77</f>
        <v>16817.62306</v>
      </c>
      <c r="J82" s="54">
        <f t="shared" si="35"/>
        <v>10229.41766</v>
      </c>
      <c r="K82" s="54">
        <f>K16+K23+K29+K35+K65+K71+K77</f>
        <v>10128.67972</v>
      </c>
      <c r="L82" s="54">
        <f t="shared" si="35"/>
        <v>5196.51266</v>
      </c>
      <c r="M82" s="54">
        <f>M16+M23+M29+M35+M65+M71+M77</f>
        <v>6254.48337</v>
      </c>
      <c r="N82" s="54">
        <f t="shared" si="35"/>
        <v>14199.819660000001</v>
      </c>
      <c r="O82" s="54">
        <f>O16+O23+O29+O35+O65+O71+O77</f>
        <v>9089.1626</v>
      </c>
      <c r="P82" s="54">
        <f t="shared" si="35"/>
        <v>8038.28366</v>
      </c>
      <c r="Q82" s="54"/>
      <c r="R82" s="54">
        <f t="shared" si="35"/>
        <v>6700.7406599999995</v>
      </c>
      <c r="S82" s="54"/>
      <c r="T82" s="54">
        <f t="shared" si="35"/>
        <v>14964.38666</v>
      </c>
      <c r="U82" s="54"/>
      <c r="V82" s="54">
        <f t="shared" si="35"/>
        <v>4962.007659999999</v>
      </c>
      <c r="W82" s="54"/>
      <c r="X82" s="54">
        <f t="shared" si="35"/>
        <v>2839.23366</v>
      </c>
      <c r="Y82" s="54"/>
      <c r="Z82" s="54">
        <f t="shared" si="35"/>
        <v>10449.70666</v>
      </c>
      <c r="AA82" s="54"/>
      <c r="AB82" s="54">
        <f t="shared" si="35"/>
        <v>4733.43466</v>
      </c>
      <c r="AC82" s="54"/>
      <c r="AD82" s="54">
        <f t="shared" si="35"/>
        <v>10307.33974</v>
      </c>
      <c r="AE82" s="54"/>
      <c r="AF82" s="56"/>
    </row>
    <row r="83" spans="1:32" s="30" customFormat="1" ht="18.75" customHeight="1">
      <c r="A83" s="57" t="s">
        <v>33</v>
      </c>
      <c r="B83" s="54">
        <f>B78+B72+B66+B36+B30+B24+B17</f>
        <v>0</v>
      </c>
      <c r="C83" s="54">
        <f t="shared" si="34"/>
        <v>0</v>
      </c>
      <c r="D83" s="54">
        <f t="shared" si="34"/>
        <v>0</v>
      </c>
      <c r="E83" s="54">
        <f t="shared" si="34"/>
        <v>0</v>
      </c>
      <c r="F83" s="37">
        <v>0</v>
      </c>
      <c r="G83" s="28">
        <v>0</v>
      </c>
      <c r="H83" s="54">
        <f>H17+H24+H30+H36+H66+H72+H78</f>
        <v>0</v>
      </c>
      <c r="I83" s="54">
        <f t="shared" si="35"/>
        <v>0</v>
      </c>
      <c r="J83" s="54">
        <f t="shared" si="35"/>
        <v>0</v>
      </c>
      <c r="K83" s="54">
        <f>K17+K24+K30+K36+K66+K72+K78</f>
        <v>0</v>
      </c>
      <c r="L83" s="54">
        <f t="shared" si="35"/>
        <v>0</v>
      </c>
      <c r="M83" s="54">
        <f>M17+M24+M30+M36+M66+M72+M78</f>
        <v>0</v>
      </c>
      <c r="N83" s="54">
        <f t="shared" si="35"/>
        <v>0</v>
      </c>
      <c r="O83" s="54">
        <f>O17+O24+O30+O36+O66+O72+O78</f>
        <v>0</v>
      </c>
      <c r="P83" s="54">
        <f t="shared" si="35"/>
        <v>0</v>
      </c>
      <c r="Q83" s="54"/>
      <c r="R83" s="54">
        <f t="shared" si="35"/>
        <v>0</v>
      </c>
      <c r="S83" s="54"/>
      <c r="T83" s="54">
        <f t="shared" si="35"/>
        <v>0</v>
      </c>
      <c r="U83" s="54"/>
      <c r="V83" s="54">
        <f t="shared" si="35"/>
        <v>0</v>
      </c>
      <c r="W83" s="54"/>
      <c r="X83" s="54">
        <f t="shared" si="35"/>
        <v>0</v>
      </c>
      <c r="Y83" s="54"/>
      <c r="Z83" s="54">
        <f t="shared" si="35"/>
        <v>0</v>
      </c>
      <c r="AA83" s="54"/>
      <c r="AB83" s="54">
        <f t="shared" si="35"/>
        <v>0</v>
      </c>
      <c r="AC83" s="54"/>
      <c r="AD83" s="54">
        <f t="shared" si="35"/>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11.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U28">
      <selection activeCell="AC41" sqref="AC41"/>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82</v>
      </c>
      <c r="D8" s="119" t="s">
        <v>83</v>
      </c>
      <c r="E8" s="121" t="s">
        <v>84</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f t="shared" si="0"/>
        <v>0</v>
      </c>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32">
        <f t="shared" si="0"/>
        <v>0</v>
      </c>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24" t="s">
        <v>95</v>
      </c>
    </row>
    <row r="13" spans="1:32" s="30" customFormat="1" ht="18.75">
      <c r="A13" s="35" t="s">
        <v>17</v>
      </c>
      <c r="B13" s="36">
        <f>B14+B15+B16+B17</f>
        <v>713.4</v>
      </c>
      <c r="C13" s="33">
        <f>H13+J13+L13</f>
        <v>100</v>
      </c>
      <c r="D13" s="33">
        <f aca="true" t="shared" si="1" ref="C13:D17">I13</f>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f>M14+M15+M16+M17</f>
        <v>0</v>
      </c>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25"/>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v>0</v>
      </c>
      <c r="N14" s="36">
        <v>0</v>
      </c>
      <c r="O14" s="36"/>
      <c r="P14" s="36">
        <v>0</v>
      </c>
      <c r="Q14" s="36"/>
      <c r="R14" s="36">
        <v>0</v>
      </c>
      <c r="S14" s="36"/>
      <c r="T14" s="36">
        <v>0</v>
      </c>
      <c r="U14" s="36"/>
      <c r="V14" s="36">
        <v>0</v>
      </c>
      <c r="W14" s="36"/>
      <c r="X14" s="36">
        <v>0</v>
      </c>
      <c r="Y14" s="36"/>
      <c r="Z14" s="36">
        <v>0</v>
      </c>
      <c r="AA14" s="36"/>
      <c r="AB14" s="36">
        <v>0</v>
      </c>
      <c r="AC14" s="36"/>
      <c r="AD14" s="36">
        <v>0</v>
      </c>
      <c r="AE14" s="36"/>
      <c r="AF14" s="125"/>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v>0</v>
      </c>
      <c r="N15" s="36">
        <v>0</v>
      </c>
      <c r="O15" s="36"/>
      <c r="P15" s="36">
        <v>0</v>
      </c>
      <c r="Q15" s="36"/>
      <c r="R15" s="36">
        <v>0</v>
      </c>
      <c r="S15" s="36"/>
      <c r="T15" s="36">
        <v>0</v>
      </c>
      <c r="U15" s="36"/>
      <c r="V15" s="36">
        <v>0</v>
      </c>
      <c r="W15" s="36"/>
      <c r="X15" s="36">
        <v>0</v>
      </c>
      <c r="Y15" s="36"/>
      <c r="Z15" s="36">
        <v>0</v>
      </c>
      <c r="AA15" s="36"/>
      <c r="AB15" s="36">
        <v>0</v>
      </c>
      <c r="AC15" s="36"/>
      <c r="AD15" s="36">
        <v>0</v>
      </c>
      <c r="AE15" s="36"/>
      <c r="AF15" s="125"/>
    </row>
    <row r="16" spans="1:32" s="39" customFormat="1" ht="18.75">
      <c r="A16" s="38" t="s">
        <v>13</v>
      </c>
      <c r="B16" s="32">
        <f>H16+J16+L16+N16+P16+R16+T16+V16+X16+Z16+AB16+AD16</f>
        <v>713.4</v>
      </c>
      <c r="C16" s="33">
        <f>H16+J16+L16</f>
        <v>100</v>
      </c>
      <c r="D16" s="33">
        <f>I16+K16+M16</f>
        <v>0</v>
      </c>
      <c r="E16" s="4">
        <f>I16+K16+M16</f>
        <v>0</v>
      </c>
      <c r="F16" s="37">
        <f>E16/B16*100</f>
        <v>0</v>
      </c>
      <c r="G16" s="28">
        <f>E16/C16*100</f>
        <v>0</v>
      </c>
      <c r="H16" s="4">
        <v>0</v>
      </c>
      <c r="I16" s="4">
        <v>0</v>
      </c>
      <c r="J16" s="4">
        <v>100</v>
      </c>
      <c r="K16" s="4">
        <v>0</v>
      </c>
      <c r="L16" s="4">
        <v>0</v>
      </c>
      <c r="M16" s="4">
        <v>0</v>
      </c>
      <c r="N16" s="4">
        <v>0</v>
      </c>
      <c r="O16" s="4"/>
      <c r="P16" s="4">
        <v>100</v>
      </c>
      <c r="Q16" s="4"/>
      <c r="R16" s="4">
        <v>0</v>
      </c>
      <c r="S16" s="4"/>
      <c r="T16" s="4">
        <v>0</v>
      </c>
      <c r="U16" s="4"/>
      <c r="V16" s="4">
        <v>0</v>
      </c>
      <c r="W16" s="4"/>
      <c r="X16" s="5">
        <v>0</v>
      </c>
      <c r="Y16" s="4"/>
      <c r="Z16" s="4">
        <v>0</v>
      </c>
      <c r="AA16" s="4"/>
      <c r="AB16" s="4">
        <v>513.4</v>
      </c>
      <c r="AC16" s="4"/>
      <c r="AD16" s="5">
        <v>0</v>
      </c>
      <c r="AE16" s="5"/>
      <c r="AF16" s="125"/>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v>0</v>
      </c>
      <c r="N17" s="36">
        <v>0</v>
      </c>
      <c r="O17" s="36"/>
      <c r="P17" s="36">
        <v>0</v>
      </c>
      <c r="Q17" s="36"/>
      <c r="R17" s="36">
        <v>0</v>
      </c>
      <c r="S17" s="36"/>
      <c r="T17" s="36">
        <v>0</v>
      </c>
      <c r="U17" s="36"/>
      <c r="V17" s="36">
        <v>0</v>
      </c>
      <c r="W17" s="36"/>
      <c r="X17" s="36">
        <v>0</v>
      </c>
      <c r="Y17" s="36"/>
      <c r="Z17" s="36">
        <v>0</v>
      </c>
      <c r="AA17" s="36"/>
      <c r="AB17" s="36">
        <v>0</v>
      </c>
      <c r="AC17" s="36"/>
      <c r="AD17" s="36">
        <v>0</v>
      </c>
      <c r="AE17" s="36"/>
      <c r="AF17" s="126"/>
    </row>
    <row r="18" spans="1:32" s="30" customFormat="1" ht="79.5" customHeight="1">
      <c r="A18" s="40" t="s">
        <v>31</v>
      </c>
      <c r="B18" s="41">
        <f>B20+B26+B32+B62+B68+B74</f>
        <v>119136.4</v>
      </c>
      <c r="C18" s="41">
        <f>C20+C26+C32+C62+C68+C74</f>
        <v>39077.225979999996</v>
      </c>
      <c r="D18" s="41">
        <f>D19+D25+D31+D61+D67+D73</f>
        <v>33397.71949</v>
      </c>
      <c r="E18" s="41">
        <f>E19+E25+E31+E61+E67+E73</f>
        <v>35148.46749</v>
      </c>
      <c r="F18" s="37">
        <f>E18/B18*100</f>
        <v>29.502710750031056</v>
      </c>
      <c r="G18" s="28">
        <f>E18/C18*100</f>
        <v>89.94616841018664</v>
      </c>
      <c r="H18" s="41">
        <f aca="true" t="shared" si="3" ref="H18:N18">H20+H26+H32+H62+H68+H74</f>
        <v>21885.770660000002</v>
      </c>
      <c r="I18" s="41">
        <f t="shared" si="3"/>
        <v>17858.660860000004</v>
      </c>
      <c r="J18" s="41">
        <f t="shared" si="3"/>
        <v>11122.166659999999</v>
      </c>
      <c r="K18" s="41">
        <f>K20+K26+K32+K62+K68+K74</f>
        <v>10748.99455</v>
      </c>
      <c r="L18" s="41">
        <f t="shared" si="3"/>
        <v>6069.28866</v>
      </c>
      <c r="M18" s="41">
        <f t="shared" si="3"/>
        <v>6540.81208</v>
      </c>
      <c r="N18" s="41">
        <f t="shared" si="3"/>
        <v>14614.783660000001</v>
      </c>
      <c r="O18" s="41"/>
      <c r="P18" s="41">
        <f>P20+P26+P32+P62+P68+P74</f>
        <v>8507.926660000001</v>
      </c>
      <c r="Q18" s="41"/>
      <c r="R18" s="41">
        <f>R20+R26+R32+R62+R68+R74</f>
        <v>7095.86266</v>
      </c>
      <c r="S18" s="41"/>
      <c r="T18" s="41">
        <f>T20+T26+T32+T62+T68+T74</f>
        <v>15866.519660000002</v>
      </c>
      <c r="U18" s="41"/>
      <c r="V18" s="41">
        <f>V20+V26+V32+V62+V68+V74</f>
        <v>5425.76566</v>
      </c>
      <c r="W18" s="41"/>
      <c r="X18" s="41">
        <f>X20+X26+X32+X62+X68+X74</f>
        <v>2995.0496599999997</v>
      </c>
      <c r="Y18" s="41"/>
      <c r="Z18" s="41">
        <f>Z20+Z26+Z32+Z62+Z68+Z74</f>
        <v>10773.721660000001</v>
      </c>
      <c r="AA18" s="41"/>
      <c r="AB18" s="41">
        <f>AB20+AB26+AB32+AB62+AB68+AB74</f>
        <v>4195.15766</v>
      </c>
      <c r="AC18" s="41"/>
      <c r="AD18" s="41">
        <f>AD20+AD26+AD32+AD62+AD68+AD74</f>
        <v>10821.08674</v>
      </c>
      <c r="AE18" s="41"/>
      <c r="AF18" s="42"/>
    </row>
    <row r="19" spans="1:32" s="30" customFormat="1" ht="74.25" customHeight="1">
      <c r="A19" s="43" t="s">
        <v>32</v>
      </c>
      <c r="B19" s="32">
        <f aca="true" t="shared" si="4" ref="B19:H19">B20</f>
        <v>0</v>
      </c>
      <c r="C19" s="33">
        <f t="shared" si="4"/>
        <v>0</v>
      </c>
      <c r="D19" s="33">
        <f t="shared" si="4"/>
        <v>0</v>
      </c>
      <c r="E19" s="4">
        <f>E20</f>
        <v>0</v>
      </c>
      <c r="F19" s="44">
        <f t="shared" si="4"/>
        <v>0</v>
      </c>
      <c r="G19" s="44">
        <f t="shared" si="4"/>
        <v>0</v>
      </c>
      <c r="H19" s="32">
        <f t="shared" si="4"/>
        <v>0</v>
      </c>
      <c r="I19" s="4">
        <f aca="true" t="shared" si="5" ref="I19:N19">I20</f>
        <v>0</v>
      </c>
      <c r="J19" s="32">
        <f t="shared" si="5"/>
        <v>0</v>
      </c>
      <c r="K19" s="4">
        <f>K20</f>
        <v>0</v>
      </c>
      <c r="L19" s="32">
        <f t="shared" si="5"/>
        <v>0</v>
      </c>
      <c r="M19" s="4">
        <f t="shared" si="5"/>
        <v>0</v>
      </c>
      <c r="N19" s="32">
        <f t="shared" si="5"/>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K21+K22+K23+K24</f>
        <v>0</v>
      </c>
      <c r="L20" s="36">
        <f>L21+L22+L23+L24</f>
        <v>0</v>
      </c>
      <c r="M20" s="36">
        <f>M21+M22+M23+M24</f>
        <v>0</v>
      </c>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c r="P21" s="36">
        <v>0</v>
      </c>
      <c r="Q21" s="36"/>
      <c r="R21" s="36">
        <v>0</v>
      </c>
      <c r="S21" s="36"/>
      <c r="T21" s="36">
        <v>0</v>
      </c>
      <c r="U21" s="36"/>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c r="P22" s="36">
        <v>0</v>
      </c>
      <c r="Q22" s="36"/>
      <c r="R22" s="36">
        <v>0</v>
      </c>
      <c r="S22" s="36"/>
      <c r="T22" s="36">
        <v>0</v>
      </c>
      <c r="U22" s="36"/>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c r="P23" s="4">
        <v>0</v>
      </c>
      <c r="Q23" s="4"/>
      <c r="R23" s="4">
        <v>0</v>
      </c>
      <c r="S23" s="4"/>
      <c r="T23" s="4">
        <v>0</v>
      </c>
      <c r="U23" s="4"/>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c r="P24" s="36">
        <v>0</v>
      </c>
      <c r="Q24" s="36"/>
      <c r="R24" s="36">
        <v>0</v>
      </c>
      <c r="S24" s="36"/>
      <c r="T24" s="36">
        <v>0</v>
      </c>
      <c r="U24" s="36"/>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7" ref="H25:N25">H26</f>
        <v>0</v>
      </c>
      <c r="I25" s="32">
        <f t="shared" si="7"/>
        <v>0</v>
      </c>
      <c r="J25" s="32">
        <f t="shared" si="7"/>
        <v>0</v>
      </c>
      <c r="K25" s="32">
        <f>K26</f>
        <v>0</v>
      </c>
      <c r="L25" s="32">
        <f t="shared" si="7"/>
        <v>0</v>
      </c>
      <c r="M25" s="32">
        <f t="shared" si="7"/>
        <v>0</v>
      </c>
      <c r="N25" s="32">
        <f t="shared" si="7"/>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8" ref="B26:J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K27+K28+K29+K30</f>
        <v>0</v>
      </c>
      <c r="L26" s="36">
        <f>L27+L28+L29+L30</f>
        <v>0</v>
      </c>
      <c r="M26" s="36">
        <f>M27+M28+M29+M30</f>
        <v>0</v>
      </c>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c r="P27" s="36">
        <v>0</v>
      </c>
      <c r="Q27" s="36"/>
      <c r="R27" s="36">
        <v>0</v>
      </c>
      <c r="S27" s="36"/>
      <c r="T27" s="36">
        <v>0</v>
      </c>
      <c r="U27" s="36"/>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c r="P28" s="36">
        <v>0</v>
      </c>
      <c r="Q28" s="36"/>
      <c r="R28" s="36">
        <v>0</v>
      </c>
      <c r="S28" s="36"/>
      <c r="T28" s="36">
        <v>0</v>
      </c>
      <c r="U28" s="36"/>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c r="P29" s="4">
        <v>0</v>
      </c>
      <c r="Q29" s="4"/>
      <c r="R29" s="4">
        <v>0</v>
      </c>
      <c r="S29" s="4"/>
      <c r="T29" s="4">
        <v>0</v>
      </c>
      <c r="U29" s="4"/>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c r="P30" s="36">
        <v>0</v>
      </c>
      <c r="Q30" s="36"/>
      <c r="R30" s="36">
        <v>0</v>
      </c>
      <c r="S30" s="36"/>
      <c r="T30" s="36">
        <v>0</v>
      </c>
      <c r="U30" s="36"/>
      <c r="V30" s="36">
        <v>0</v>
      </c>
      <c r="W30" s="36"/>
      <c r="X30" s="36">
        <v>0</v>
      </c>
      <c r="Y30" s="36"/>
      <c r="Z30" s="36">
        <v>0</v>
      </c>
      <c r="AA30" s="36"/>
      <c r="AB30" s="36">
        <v>0</v>
      </c>
      <c r="AC30" s="36"/>
      <c r="AD30" s="36">
        <v>0</v>
      </c>
      <c r="AE30" s="36"/>
      <c r="AF30" s="92"/>
    </row>
    <row r="31" spans="1:32" s="39" customFormat="1" ht="66.75" customHeight="1">
      <c r="A31" s="46" t="s">
        <v>35</v>
      </c>
      <c r="B31" s="32">
        <f>B32</f>
        <v>23605.9</v>
      </c>
      <c r="C31" s="32">
        <f>C32</f>
        <v>3374.42498</v>
      </c>
      <c r="D31" s="32">
        <f>E31</f>
        <v>2760.2854500000003</v>
      </c>
      <c r="E31" s="32">
        <f>E32</f>
        <v>2760.2854500000003</v>
      </c>
      <c r="F31" s="37">
        <f>F32</f>
        <v>11.693201487763654</v>
      </c>
      <c r="G31" s="28">
        <f>G32</f>
        <v>81.80017236595968</v>
      </c>
      <c r="H31" s="32">
        <f>H32</f>
        <v>1825.64166</v>
      </c>
      <c r="I31" s="32">
        <f>I32</f>
        <v>617.14339</v>
      </c>
      <c r="J31" s="32">
        <f aca="true" t="shared" si="9" ref="J31:AD31">J32</f>
        <v>770.14166</v>
      </c>
      <c r="K31" s="32">
        <f>K32</f>
        <v>551.6149399999999</v>
      </c>
      <c r="L31" s="32">
        <f t="shared" si="9"/>
        <v>778.64166</v>
      </c>
      <c r="M31" s="32">
        <f>M32</f>
        <v>1591.52712</v>
      </c>
      <c r="N31" s="32">
        <f t="shared" si="9"/>
        <v>5116.591660000001</v>
      </c>
      <c r="O31" s="32"/>
      <c r="P31" s="32">
        <f t="shared" si="9"/>
        <v>1217.1416599999998</v>
      </c>
      <c r="Q31" s="32"/>
      <c r="R31" s="32">
        <f t="shared" si="9"/>
        <v>763.94166</v>
      </c>
      <c r="S31" s="32"/>
      <c r="T31" s="32">
        <f t="shared" si="9"/>
        <v>5475.39166</v>
      </c>
      <c r="U31" s="32"/>
      <c r="V31" s="32">
        <f t="shared" si="9"/>
        <v>394.94165999999996</v>
      </c>
      <c r="W31" s="32"/>
      <c r="X31" s="32">
        <f t="shared" si="9"/>
        <v>394.94165999999996</v>
      </c>
      <c r="Y31" s="32"/>
      <c r="Z31" s="32">
        <f t="shared" si="9"/>
        <v>3664.9916599999997</v>
      </c>
      <c r="AA31" s="32"/>
      <c r="AB31" s="32">
        <f t="shared" si="9"/>
        <v>628.44166</v>
      </c>
      <c r="AC31" s="32"/>
      <c r="AD31" s="32">
        <f t="shared" si="9"/>
        <v>2811.79174</v>
      </c>
      <c r="AE31" s="32"/>
      <c r="AF31" s="47"/>
    </row>
    <row r="32" spans="1:32" s="39" customFormat="1" ht="18.75">
      <c r="A32" s="48" t="s">
        <v>17</v>
      </c>
      <c r="B32" s="36">
        <f>B33+B34+B35+B36</f>
        <v>23605.9</v>
      </c>
      <c r="C32" s="36">
        <f>C33+C34+C35+C36</f>
        <v>3374.42498</v>
      </c>
      <c r="D32" s="32">
        <f aca="true" t="shared" si="10" ref="D32:D72">E32</f>
        <v>2760.2854500000003</v>
      </c>
      <c r="E32" s="36">
        <f>E33+E34+E35+E36</f>
        <v>2760.2854500000003</v>
      </c>
      <c r="F32" s="37">
        <f>F33+F34+F35+F36</f>
        <v>11.693201487763654</v>
      </c>
      <c r="G32" s="28">
        <f>E32/C32*100</f>
        <v>81.80017236595968</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5116.591660000001</v>
      </c>
      <c r="O32" s="36"/>
      <c r="P32" s="36">
        <f t="shared" si="11"/>
        <v>1217.1416599999998</v>
      </c>
      <c r="Q32" s="36"/>
      <c r="R32" s="36">
        <f t="shared" si="11"/>
        <v>763.94166</v>
      </c>
      <c r="S32" s="36"/>
      <c r="T32" s="36">
        <f t="shared" si="11"/>
        <v>5475.39166</v>
      </c>
      <c r="U32" s="36"/>
      <c r="V32" s="36">
        <f t="shared" si="11"/>
        <v>394.94165999999996</v>
      </c>
      <c r="W32" s="36"/>
      <c r="X32" s="36">
        <f t="shared" si="11"/>
        <v>394.94165999999996</v>
      </c>
      <c r="Y32" s="36"/>
      <c r="Z32" s="36">
        <f t="shared" si="11"/>
        <v>3664.9916599999997</v>
      </c>
      <c r="AA32" s="36"/>
      <c r="AB32" s="36">
        <f t="shared" si="11"/>
        <v>628.44166</v>
      </c>
      <c r="AC32" s="36"/>
      <c r="AD32" s="36">
        <f t="shared" si="11"/>
        <v>2811.79174</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0</v>
      </c>
      <c r="O33" s="32"/>
      <c r="P33" s="32">
        <f t="shared" si="13"/>
        <v>118.35</v>
      </c>
      <c r="Q33" s="32"/>
      <c r="R33" s="32">
        <f t="shared" si="13"/>
        <v>0</v>
      </c>
      <c r="S33" s="32"/>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c r="P34" s="32">
        <f t="shared" si="14"/>
        <v>0</v>
      </c>
      <c r="Q34" s="32"/>
      <c r="R34" s="32">
        <f t="shared" si="14"/>
        <v>0</v>
      </c>
      <c r="S34" s="32"/>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23605.9</v>
      </c>
      <c r="C35" s="32">
        <f t="shared" si="12"/>
        <v>3374.42498</v>
      </c>
      <c r="D35" s="32">
        <f>D41+D47+D53+D59</f>
        <v>2760.2854500000003</v>
      </c>
      <c r="E35" s="32">
        <f>E41+E47+E53+E59</f>
        <v>2760.2854500000003</v>
      </c>
      <c r="F35" s="37">
        <f>E35/B35*100</f>
        <v>11.693201487763654</v>
      </c>
      <c r="G35" s="28">
        <f>E35/C35*100</f>
        <v>81.80017236595968</v>
      </c>
      <c r="H35" s="32">
        <f>H41+H47+H53+H59</f>
        <v>1825.64166</v>
      </c>
      <c r="I35" s="32">
        <f>I41+I47+I53+I59</f>
        <v>617.14339</v>
      </c>
      <c r="J35" s="32">
        <f t="shared" si="14"/>
        <v>770.14166</v>
      </c>
      <c r="K35" s="32">
        <f>K41+K47+K53+K59</f>
        <v>551.6149399999999</v>
      </c>
      <c r="L35" s="32">
        <f>L41+L47+L53+L59</f>
        <v>778.64166</v>
      </c>
      <c r="M35" s="32">
        <f>M41+M47+M53+M59</f>
        <v>1591.52712</v>
      </c>
      <c r="N35" s="32">
        <f t="shared" si="14"/>
        <v>5116.591660000001</v>
      </c>
      <c r="O35" s="32"/>
      <c r="P35" s="32">
        <f t="shared" si="14"/>
        <v>1098.7916599999999</v>
      </c>
      <c r="Q35" s="32"/>
      <c r="R35" s="32">
        <f t="shared" si="14"/>
        <v>763.94166</v>
      </c>
      <c r="S35" s="32"/>
      <c r="T35" s="32">
        <f t="shared" si="14"/>
        <v>5475.39166</v>
      </c>
      <c r="U35" s="32"/>
      <c r="V35" s="32">
        <f t="shared" si="14"/>
        <v>394.94165999999996</v>
      </c>
      <c r="W35" s="32"/>
      <c r="X35" s="32">
        <f t="shared" si="14"/>
        <v>394.94165999999996</v>
      </c>
      <c r="Y35" s="32"/>
      <c r="Z35" s="32">
        <f t="shared" si="14"/>
        <v>3664.9916599999997</v>
      </c>
      <c r="AA35" s="32"/>
      <c r="AB35" s="32">
        <f t="shared" si="14"/>
        <v>510.09165999999993</v>
      </c>
      <c r="AC35" s="32"/>
      <c r="AD35" s="32">
        <f t="shared" si="14"/>
        <v>2811.79174</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c r="P36" s="32">
        <f t="shared" si="14"/>
        <v>0</v>
      </c>
      <c r="Q36" s="32"/>
      <c r="R36" s="32">
        <f t="shared" si="14"/>
        <v>0</v>
      </c>
      <c r="S36" s="32"/>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0" customFormat="1" ht="37.5">
      <c r="A37" s="50" t="s">
        <v>36</v>
      </c>
      <c r="B37" s="32">
        <f>B38</f>
        <v>236.7</v>
      </c>
      <c r="C37" s="36">
        <f>C38</f>
        <v>0</v>
      </c>
      <c r="D37" s="32">
        <f t="shared" si="10"/>
        <v>0</v>
      </c>
      <c r="E37" s="4">
        <f>E38</f>
        <v>0</v>
      </c>
      <c r="F37" s="28">
        <v>0</v>
      </c>
      <c r="G37" s="28">
        <v>0</v>
      </c>
      <c r="H37" s="32">
        <f aca="true" t="shared" si="15" ref="H37:N37">H38</f>
        <v>0</v>
      </c>
      <c r="I37" s="4">
        <f t="shared" si="15"/>
        <v>0</v>
      </c>
      <c r="J37" s="32">
        <f t="shared" si="15"/>
        <v>0</v>
      </c>
      <c r="K37" s="4">
        <f>K38</f>
        <v>0</v>
      </c>
      <c r="L37" s="32">
        <f t="shared" si="15"/>
        <v>0</v>
      </c>
      <c r="M37" s="4">
        <f t="shared" si="15"/>
        <v>0</v>
      </c>
      <c r="N37" s="32">
        <f t="shared" si="15"/>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01" t="s">
        <v>94</v>
      </c>
    </row>
    <row r="38" spans="1:32" s="30" customFormat="1" ht="18.75">
      <c r="A38" s="48" t="s">
        <v>17</v>
      </c>
      <c r="B38" s="36">
        <f>B39+B40+B41+B42</f>
        <v>236.7</v>
      </c>
      <c r="C38" s="36">
        <f>C39+C40+C41+C42</f>
        <v>0</v>
      </c>
      <c r="D38" s="32">
        <f t="shared" si="10"/>
        <v>0</v>
      </c>
      <c r="E38" s="36">
        <f>E39+E40+E41+E42</f>
        <v>0</v>
      </c>
      <c r="F38" s="37">
        <v>0</v>
      </c>
      <c r="G38" s="28">
        <v>0</v>
      </c>
      <c r="H38" s="36">
        <f aca="true" t="shared" si="16" ref="H38:N38">H39+H40+H41+H42</f>
        <v>0</v>
      </c>
      <c r="I38" s="36">
        <f t="shared" si="16"/>
        <v>0</v>
      </c>
      <c r="J38" s="36">
        <f t="shared" si="16"/>
        <v>0</v>
      </c>
      <c r="K38" s="36">
        <f>K39+K40+K41+K42</f>
        <v>0</v>
      </c>
      <c r="L38" s="36">
        <f t="shared" si="16"/>
        <v>0</v>
      </c>
      <c r="M38" s="36">
        <f t="shared" si="16"/>
        <v>0</v>
      </c>
      <c r="N38" s="36">
        <f t="shared" si="16"/>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1"/>
    </row>
    <row r="39" spans="1:32" s="30"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c r="P39" s="32">
        <v>0</v>
      </c>
      <c r="Q39" s="32"/>
      <c r="R39" s="32">
        <v>0</v>
      </c>
      <c r="S39" s="32"/>
      <c r="T39" s="32">
        <v>0</v>
      </c>
      <c r="U39" s="32"/>
      <c r="V39" s="32">
        <v>0</v>
      </c>
      <c r="W39" s="32"/>
      <c r="X39" s="32">
        <v>0</v>
      </c>
      <c r="Y39" s="32"/>
      <c r="Z39" s="32">
        <v>0</v>
      </c>
      <c r="AA39" s="32"/>
      <c r="AB39" s="32">
        <v>0</v>
      </c>
      <c r="AC39" s="32"/>
      <c r="AD39" s="32">
        <v>0</v>
      </c>
      <c r="AE39" s="32"/>
      <c r="AF39" s="91"/>
    </row>
    <row r="40" spans="1:32" s="30"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c r="P40" s="32">
        <v>0</v>
      </c>
      <c r="Q40" s="32"/>
      <c r="R40" s="32">
        <v>0</v>
      </c>
      <c r="S40" s="32"/>
      <c r="T40" s="32">
        <v>0</v>
      </c>
      <c r="U40" s="32"/>
      <c r="V40" s="32">
        <v>0</v>
      </c>
      <c r="W40" s="32"/>
      <c r="X40" s="32">
        <v>0</v>
      </c>
      <c r="Y40" s="32"/>
      <c r="Z40" s="32">
        <v>0</v>
      </c>
      <c r="AA40" s="32"/>
      <c r="AB40" s="32">
        <v>0</v>
      </c>
      <c r="AC40" s="32"/>
      <c r="AD40" s="32">
        <v>0</v>
      </c>
      <c r="AE40" s="32"/>
      <c r="AF40" s="91"/>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v>0</v>
      </c>
      <c r="N41" s="32">
        <v>0</v>
      </c>
      <c r="O41" s="32"/>
      <c r="P41" s="32">
        <v>118.35</v>
      </c>
      <c r="Q41" s="32"/>
      <c r="R41" s="32">
        <v>0</v>
      </c>
      <c r="S41" s="32"/>
      <c r="T41" s="32">
        <v>0</v>
      </c>
      <c r="U41" s="32"/>
      <c r="V41" s="32">
        <v>0</v>
      </c>
      <c r="W41" s="32"/>
      <c r="X41" s="32">
        <v>0</v>
      </c>
      <c r="Y41" s="32"/>
      <c r="Z41" s="32">
        <v>0</v>
      </c>
      <c r="AA41" s="32"/>
      <c r="AB41" s="32">
        <v>118.35</v>
      </c>
      <c r="AC41" s="32"/>
      <c r="AD41" s="32">
        <v>0</v>
      </c>
      <c r="AE41" s="32"/>
      <c r="AF41" s="91"/>
    </row>
    <row r="42" spans="1:32" s="30" customFormat="1" ht="18.75">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c r="P42" s="32">
        <v>0</v>
      </c>
      <c r="Q42" s="32"/>
      <c r="R42" s="32">
        <v>0</v>
      </c>
      <c r="S42" s="32"/>
      <c r="T42" s="32">
        <v>0</v>
      </c>
      <c r="U42" s="32"/>
      <c r="V42" s="32">
        <v>0</v>
      </c>
      <c r="W42" s="32"/>
      <c r="X42" s="32">
        <v>0</v>
      </c>
      <c r="Y42" s="32"/>
      <c r="Z42" s="32">
        <v>0</v>
      </c>
      <c r="AA42" s="32"/>
      <c r="AB42" s="32">
        <v>0</v>
      </c>
      <c r="AC42" s="32"/>
      <c r="AD42" s="32">
        <v>0</v>
      </c>
      <c r="AE42" s="32"/>
      <c r="AF42" s="92"/>
    </row>
    <row r="43" spans="1:32" s="30" customFormat="1" ht="56.25">
      <c r="A43" s="51" t="s">
        <v>37</v>
      </c>
      <c r="B43" s="32">
        <f>B44</f>
        <v>1701.2000000000003</v>
      </c>
      <c r="C43" s="36">
        <f>C44</f>
        <v>265.87498</v>
      </c>
      <c r="D43" s="32">
        <f t="shared" si="10"/>
        <v>204.7429</v>
      </c>
      <c r="E43" s="4">
        <f aca="true" t="shared" si="17" ref="E43:M43">E44</f>
        <v>204.7429</v>
      </c>
      <c r="F43" s="37">
        <f t="shared" si="17"/>
        <v>12.035204561486006</v>
      </c>
      <c r="G43" s="28">
        <f t="shared" si="17"/>
        <v>77.007208425554</v>
      </c>
      <c r="H43" s="32">
        <f t="shared" si="17"/>
        <v>113.29166</v>
      </c>
      <c r="I43" s="4">
        <f t="shared" si="17"/>
        <v>85.31777</v>
      </c>
      <c r="J43" s="32">
        <f t="shared" si="17"/>
        <v>59.09166</v>
      </c>
      <c r="K43" s="4">
        <f t="shared" si="17"/>
        <v>57.41594</v>
      </c>
      <c r="L43" s="32">
        <f>L44</f>
        <v>93.49166</v>
      </c>
      <c r="M43" s="4">
        <f t="shared" si="17"/>
        <v>62.00919</v>
      </c>
      <c r="N43" s="32">
        <f>N44</f>
        <v>183.69166</v>
      </c>
      <c r="O43" s="4"/>
      <c r="P43" s="32">
        <f>P44</f>
        <v>519.79166</v>
      </c>
      <c r="Q43" s="4"/>
      <c r="R43" s="32">
        <f>R44</f>
        <v>348.79166</v>
      </c>
      <c r="S43" s="4"/>
      <c r="T43" s="32">
        <f>T44</f>
        <v>76.59166</v>
      </c>
      <c r="U43" s="4"/>
      <c r="V43" s="32">
        <f>V44</f>
        <v>53.29166</v>
      </c>
      <c r="W43" s="4"/>
      <c r="X43" s="32">
        <f>X44</f>
        <v>53.29166</v>
      </c>
      <c r="Y43" s="4"/>
      <c r="Z43" s="32">
        <f>Z44</f>
        <v>111.29166</v>
      </c>
      <c r="AA43" s="4"/>
      <c r="AB43" s="32">
        <f>AB44</f>
        <v>50.09166</v>
      </c>
      <c r="AC43" s="4"/>
      <c r="AD43" s="32">
        <f>AD44</f>
        <v>38.49174</v>
      </c>
      <c r="AE43" s="5"/>
      <c r="AF43" s="101" t="s">
        <v>51</v>
      </c>
    </row>
    <row r="44" spans="1:32" s="30" customFormat="1" ht="18.75">
      <c r="A44" s="48" t="s">
        <v>17</v>
      </c>
      <c r="B44" s="36">
        <f>B45+B46+B47+B48</f>
        <v>1701.2000000000003</v>
      </c>
      <c r="C44" s="36">
        <f>C45+C46+C47+C48</f>
        <v>265.87498</v>
      </c>
      <c r="D44" s="32">
        <f t="shared" si="10"/>
        <v>204.7429</v>
      </c>
      <c r="E44" s="36">
        <f>E45+E46+E47+E48</f>
        <v>204.7429</v>
      </c>
      <c r="F44" s="37">
        <f>F45+F46+F47+F48</f>
        <v>12.035204561486006</v>
      </c>
      <c r="G44" s="28">
        <f>E44/C44*100</f>
        <v>77.007208425554</v>
      </c>
      <c r="H44" s="36">
        <f aca="true" t="shared" si="18" ref="H44:N44">H45+H46+H47+H48</f>
        <v>113.29166</v>
      </c>
      <c r="I44" s="36">
        <f t="shared" si="18"/>
        <v>85.31777</v>
      </c>
      <c r="J44" s="36">
        <f t="shared" si="18"/>
        <v>59.09166</v>
      </c>
      <c r="K44" s="36">
        <f>K45+K46+K47+K48</f>
        <v>57.41594</v>
      </c>
      <c r="L44" s="36">
        <f t="shared" si="18"/>
        <v>93.49166</v>
      </c>
      <c r="M44" s="36">
        <f t="shared" si="18"/>
        <v>62.00919</v>
      </c>
      <c r="N44" s="36">
        <f t="shared" si="18"/>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111.29166</v>
      </c>
      <c r="AA44" s="36"/>
      <c r="AB44" s="36">
        <f>AB45+AB46+AB47+AB48</f>
        <v>50.09166</v>
      </c>
      <c r="AC44" s="36"/>
      <c r="AD44" s="36">
        <f>AD45+AD46+AD47+AD48</f>
        <v>38.49174</v>
      </c>
      <c r="AE44" s="36"/>
      <c r="AF44" s="91"/>
    </row>
    <row r="45" spans="1:32" s="3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c r="P45" s="32">
        <v>0</v>
      </c>
      <c r="Q45" s="32"/>
      <c r="R45" s="32">
        <v>0</v>
      </c>
      <c r="S45" s="32"/>
      <c r="T45" s="32">
        <v>0</v>
      </c>
      <c r="U45" s="32"/>
      <c r="V45" s="32">
        <v>0</v>
      </c>
      <c r="W45" s="32"/>
      <c r="X45" s="32">
        <v>0</v>
      </c>
      <c r="Y45" s="32"/>
      <c r="Z45" s="32">
        <v>0</v>
      </c>
      <c r="AA45" s="32"/>
      <c r="AB45" s="32">
        <v>0</v>
      </c>
      <c r="AC45" s="32"/>
      <c r="AD45" s="32">
        <v>0</v>
      </c>
      <c r="AE45" s="32"/>
      <c r="AF45" s="91"/>
    </row>
    <row r="46" spans="1:32" s="3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c r="P46" s="32">
        <v>0</v>
      </c>
      <c r="Q46" s="32"/>
      <c r="R46" s="32">
        <v>0</v>
      </c>
      <c r="S46" s="32"/>
      <c r="T46" s="32">
        <v>0</v>
      </c>
      <c r="U46" s="32"/>
      <c r="V46" s="32">
        <v>0</v>
      </c>
      <c r="W46" s="32"/>
      <c r="X46" s="32">
        <v>0</v>
      </c>
      <c r="Y46" s="32"/>
      <c r="Z46" s="32">
        <v>0</v>
      </c>
      <c r="AA46" s="32"/>
      <c r="AB46" s="32">
        <v>0</v>
      </c>
      <c r="AC46" s="32"/>
      <c r="AD46" s="32">
        <v>0</v>
      </c>
      <c r="AE46" s="32"/>
      <c r="AF46" s="91"/>
    </row>
    <row r="47" spans="1:32" s="30" customFormat="1" ht="18.75">
      <c r="A47" s="49" t="s">
        <v>13</v>
      </c>
      <c r="B47" s="32">
        <f>H47+J47+L47+N47+P47+R47+T47+V47+X47+Z47+AB47+AD47</f>
        <v>1701.2000000000003</v>
      </c>
      <c r="C47" s="33">
        <f>H47+J47+L47</f>
        <v>265.87498</v>
      </c>
      <c r="D47" s="33">
        <f>I47+K47+M47</f>
        <v>204.7429</v>
      </c>
      <c r="E47" s="4">
        <f>I47+K47+M47</f>
        <v>204.7429</v>
      </c>
      <c r="F47" s="37">
        <f>E47/B47*100</f>
        <v>12.035204561486006</v>
      </c>
      <c r="G47" s="28">
        <f>E47/C47*100</f>
        <v>77.007208425554</v>
      </c>
      <c r="H47" s="32">
        <v>113.29166</v>
      </c>
      <c r="I47" s="32">
        <v>85.31777</v>
      </c>
      <c r="J47" s="32">
        <v>59.09166</v>
      </c>
      <c r="K47" s="32">
        <v>57.41594</v>
      </c>
      <c r="L47" s="32">
        <v>93.49166</v>
      </c>
      <c r="M47" s="32">
        <v>62.00919</v>
      </c>
      <c r="N47" s="32">
        <v>183.69166</v>
      </c>
      <c r="O47" s="32"/>
      <c r="P47" s="32">
        <v>519.79166</v>
      </c>
      <c r="Q47" s="32"/>
      <c r="R47" s="32">
        <v>348.79166</v>
      </c>
      <c r="S47" s="32"/>
      <c r="T47" s="32">
        <v>76.59166</v>
      </c>
      <c r="U47" s="32"/>
      <c r="V47" s="32">
        <v>53.29166</v>
      </c>
      <c r="W47" s="32"/>
      <c r="X47" s="32">
        <v>53.29166</v>
      </c>
      <c r="Y47" s="32"/>
      <c r="Z47" s="32">
        <v>111.29166</v>
      </c>
      <c r="AA47" s="32"/>
      <c r="AB47" s="32">
        <v>50.09166</v>
      </c>
      <c r="AC47" s="32"/>
      <c r="AD47" s="32">
        <v>38.49174</v>
      </c>
      <c r="AE47" s="32"/>
      <c r="AF47" s="91"/>
    </row>
    <row r="48" spans="1:32" s="3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c r="P48" s="32">
        <v>0</v>
      </c>
      <c r="Q48" s="32"/>
      <c r="R48" s="32">
        <v>0</v>
      </c>
      <c r="S48" s="32"/>
      <c r="T48" s="32">
        <v>0</v>
      </c>
      <c r="U48" s="32"/>
      <c r="V48" s="32">
        <v>0</v>
      </c>
      <c r="W48" s="32"/>
      <c r="X48" s="32">
        <v>0</v>
      </c>
      <c r="Y48" s="32"/>
      <c r="Z48" s="32">
        <v>0</v>
      </c>
      <c r="AA48" s="32"/>
      <c r="AB48" s="32">
        <v>0</v>
      </c>
      <c r="AC48" s="32"/>
      <c r="AD48" s="32">
        <v>0</v>
      </c>
      <c r="AE48" s="32"/>
      <c r="AF48" s="92"/>
    </row>
    <row r="49" spans="1:32" s="30" customFormat="1" ht="162" customHeight="1">
      <c r="A49" s="51" t="s">
        <v>38</v>
      </c>
      <c r="B49" s="32">
        <f>B50</f>
        <v>19803.3</v>
      </c>
      <c r="C49" s="36">
        <f>C50</f>
        <v>2665.95</v>
      </c>
      <c r="D49" s="32">
        <f t="shared" si="10"/>
        <v>2200.78055</v>
      </c>
      <c r="E49" s="4">
        <f aca="true" t="shared" si="19" ref="E49:M49">E50</f>
        <v>2200.78055</v>
      </c>
      <c r="F49" s="37">
        <f t="shared" si="19"/>
        <v>11.113201082647842</v>
      </c>
      <c r="G49" s="28">
        <f t="shared" si="19"/>
        <v>82.55145632888839</v>
      </c>
      <c r="H49" s="32">
        <f t="shared" si="19"/>
        <v>1584.55</v>
      </c>
      <c r="I49" s="4">
        <f t="shared" si="19"/>
        <v>471.55562</v>
      </c>
      <c r="J49" s="32">
        <f t="shared" si="19"/>
        <v>432.25</v>
      </c>
      <c r="K49" s="4">
        <f t="shared" si="19"/>
        <v>352.199</v>
      </c>
      <c r="L49" s="32">
        <f>L50</f>
        <v>649.15</v>
      </c>
      <c r="M49" s="4">
        <f t="shared" si="19"/>
        <v>1377.02593</v>
      </c>
      <c r="N49" s="32">
        <f>N50</f>
        <v>4229.1</v>
      </c>
      <c r="O49" s="4"/>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2773.3</v>
      </c>
      <c r="AE49" s="5"/>
      <c r="AF49" s="123" t="s">
        <v>58</v>
      </c>
    </row>
    <row r="50" spans="1:32" s="30" customFormat="1" ht="20.25" customHeight="1">
      <c r="A50" s="48" t="s">
        <v>17</v>
      </c>
      <c r="B50" s="36">
        <f>B51+B52+B53+B54</f>
        <v>19803.3</v>
      </c>
      <c r="C50" s="36">
        <f>C51+C52+C53+C54</f>
        <v>2665.95</v>
      </c>
      <c r="D50" s="32">
        <f t="shared" si="10"/>
        <v>2200.78055</v>
      </c>
      <c r="E50" s="36">
        <f>E51+E52+E53+E54</f>
        <v>2200.78055</v>
      </c>
      <c r="F50" s="37">
        <f>F51+F52+F53+F54</f>
        <v>11.113201082647842</v>
      </c>
      <c r="G50" s="28">
        <f>E50/C50*100</f>
        <v>82.55145632888839</v>
      </c>
      <c r="H50" s="36">
        <f aca="true" t="shared" si="20" ref="H50:N50">H51+H52+H53+H54</f>
        <v>1584.55</v>
      </c>
      <c r="I50" s="36">
        <f t="shared" si="20"/>
        <v>471.55562</v>
      </c>
      <c r="J50" s="36">
        <f t="shared" si="20"/>
        <v>432.25</v>
      </c>
      <c r="K50" s="36">
        <f>K51+K52+K53+K54</f>
        <v>352.199</v>
      </c>
      <c r="L50" s="36">
        <f t="shared" si="20"/>
        <v>649.15</v>
      </c>
      <c r="M50" s="36">
        <f t="shared" si="20"/>
        <v>1377.02593</v>
      </c>
      <c r="N50" s="36">
        <f t="shared" si="20"/>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2773.3</v>
      </c>
      <c r="AE50" s="36"/>
      <c r="AF50" s="94"/>
    </row>
    <row r="51" spans="1:32" s="30"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c r="P51" s="32">
        <v>0</v>
      </c>
      <c r="Q51" s="32"/>
      <c r="R51" s="32">
        <v>0</v>
      </c>
      <c r="S51" s="32"/>
      <c r="T51" s="32">
        <v>0</v>
      </c>
      <c r="U51" s="32"/>
      <c r="V51" s="32">
        <v>0</v>
      </c>
      <c r="W51" s="32"/>
      <c r="X51" s="32">
        <v>0</v>
      </c>
      <c r="Y51" s="32"/>
      <c r="Z51" s="32">
        <v>0</v>
      </c>
      <c r="AA51" s="32"/>
      <c r="AB51" s="32">
        <v>0</v>
      </c>
      <c r="AC51" s="32"/>
      <c r="AD51" s="32">
        <v>0</v>
      </c>
      <c r="AE51" s="32"/>
      <c r="AF51" s="94"/>
    </row>
    <row r="52" spans="1:32" s="30"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c r="P52" s="32">
        <v>0</v>
      </c>
      <c r="Q52" s="32"/>
      <c r="R52" s="32">
        <v>0</v>
      </c>
      <c r="S52" s="32"/>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19803.3</v>
      </c>
      <c r="C53" s="33">
        <f>H53+J53+L53</f>
        <v>2665.95</v>
      </c>
      <c r="D53" s="33">
        <f>I53+K53+M53</f>
        <v>2200.78055</v>
      </c>
      <c r="E53" s="4">
        <f>I53+K53+M53</f>
        <v>2200.78055</v>
      </c>
      <c r="F53" s="37">
        <f>E53/B53*100</f>
        <v>11.113201082647842</v>
      </c>
      <c r="G53" s="28">
        <f>E53/C53*100</f>
        <v>82.55145632888839</v>
      </c>
      <c r="H53" s="32">
        <v>1584.55</v>
      </c>
      <c r="I53" s="32">
        <v>471.55562</v>
      </c>
      <c r="J53" s="32">
        <v>432.25</v>
      </c>
      <c r="K53" s="32">
        <v>352.199</v>
      </c>
      <c r="L53" s="32">
        <v>649.15</v>
      </c>
      <c r="M53" s="32">
        <v>1377.02593</v>
      </c>
      <c r="N53" s="32">
        <v>4229.1</v>
      </c>
      <c r="O53" s="32"/>
      <c r="P53" s="32">
        <v>460.65</v>
      </c>
      <c r="Q53" s="32"/>
      <c r="R53" s="32">
        <v>415.15</v>
      </c>
      <c r="S53" s="32"/>
      <c r="T53" s="32">
        <v>5054.2</v>
      </c>
      <c r="U53" s="32"/>
      <c r="V53" s="32">
        <v>341.65</v>
      </c>
      <c r="W53" s="32"/>
      <c r="X53" s="32">
        <v>341.65</v>
      </c>
      <c r="Y53" s="32"/>
      <c r="Z53" s="32">
        <v>3180</v>
      </c>
      <c r="AA53" s="32"/>
      <c r="AB53" s="32">
        <v>341.65</v>
      </c>
      <c r="AC53" s="32"/>
      <c r="AD53" s="32">
        <v>2773.3</v>
      </c>
      <c r="AE53" s="32"/>
      <c r="AF53" s="94"/>
    </row>
    <row r="54" spans="1:32" s="30" customFormat="1" ht="26.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c r="P54" s="32">
        <v>0</v>
      </c>
      <c r="Q54" s="32"/>
      <c r="R54" s="32">
        <v>0</v>
      </c>
      <c r="S54" s="32"/>
      <c r="T54" s="32">
        <v>0</v>
      </c>
      <c r="U54" s="32"/>
      <c r="V54" s="32">
        <v>0</v>
      </c>
      <c r="W54" s="32"/>
      <c r="X54" s="32">
        <v>0</v>
      </c>
      <c r="Y54" s="32"/>
      <c r="Z54" s="32">
        <v>0</v>
      </c>
      <c r="AA54" s="32"/>
      <c r="AB54" s="32">
        <v>0</v>
      </c>
      <c r="AC54" s="32"/>
      <c r="AD54" s="32">
        <v>0</v>
      </c>
      <c r="AE54" s="32"/>
      <c r="AF54" s="95"/>
    </row>
    <row r="55" spans="1:32" s="30" customFormat="1" ht="37.5" customHeight="1">
      <c r="A55" s="51" t="s">
        <v>39</v>
      </c>
      <c r="B55" s="32">
        <f>B56</f>
        <v>1864.7</v>
      </c>
      <c r="C55" s="36">
        <f>C56</f>
        <v>442.6</v>
      </c>
      <c r="D55" s="32">
        <f t="shared" si="10"/>
        <v>354.762</v>
      </c>
      <c r="E55" s="4">
        <f aca="true" t="shared" si="21" ref="E55:M55">E56</f>
        <v>354.762</v>
      </c>
      <c r="F55" s="37">
        <f t="shared" si="21"/>
        <v>19.025151498900627</v>
      </c>
      <c r="G55" s="28">
        <f t="shared" si="21"/>
        <v>80.15408947130591</v>
      </c>
      <c r="H55" s="32">
        <f t="shared" si="21"/>
        <v>127.8</v>
      </c>
      <c r="I55" s="4">
        <f t="shared" si="21"/>
        <v>60.27</v>
      </c>
      <c r="J55" s="32">
        <f t="shared" si="21"/>
        <v>278.8</v>
      </c>
      <c r="K55" s="4">
        <f t="shared" si="21"/>
        <v>142</v>
      </c>
      <c r="L55" s="32">
        <f>L56</f>
        <v>36</v>
      </c>
      <c r="M55" s="4">
        <f t="shared" si="21"/>
        <v>152.492</v>
      </c>
      <c r="N55" s="32">
        <f>N56</f>
        <v>703.8</v>
      </c>
      <c r="O55" s="4"/>
      <c r="P55" s="32">
        <f>P56</f>
        <v>0</v>
      </c>
      <c r="Q55" s="4"/>
      <c r="R55" s="32">
        <f>R56</f>
        <v>0</v>
      </c>
      <c r="S55" s="4"/>
      <c r="T55" s="32">
        <f>T56</f>
        <v>344.6</v>
      </c>
      <c r="U55" s="4"/>
      <c r="V55" s="32">
        <f>V56</f>
        <v>0</v>
      </c>
      <c r="W55" s="4"/>
      <c r="X55" s="32">
        <f>X56</f>
        <v>0</v>
      </c>
      <c r="Y55" s="4"/>
      <c r="Z55" s="32">
        <f>Z56</f>
        <v>373.7</v>
      </c>
      <c r="AA55" s="4"/>
      <c r="AB55" s="32">
        <f>AB56</f>
        <v>0</v>
      </c>
      <c r="AC55" s="4"/>
      <c r="AD55" s="32">
        <f>AD56</f>
        <v>0</v>
      </c>
      <c r="AE55" s="5"/>
      <c r="AF55" s="101" t="s">
        <v>53</v>
      </c>
    </row>
    <row r="56" spans="1:32" s="30" customFormat="1" ht="18.75">
      <c r="A56" s="48" t="s">
        <v>17</v>
      </c>
      <c r="B56" s="36">
        <f>B57+B58+B59+B60</f>
        <v>1864.7</v>
      </c>
      <c r="C56" s="36">
        <f>C57+C58+C59+C60</f>
        <v>442.6</v>
      </c>
      <c r="D56" s="32">
        <f t="shared" si="10"/>
        <v>354.762</v>
      </c>
      <c r="E56" s="36">
        <f>E57+E58+E59+E60</f>
        <v>354.762</v>
      </c>
      <c r="F56" s="37">
        <f>F57+F58+F59+F60</f>
        <v>19.025151498900627</v>
      </c>
      <c r="G56" s="28">
        <f>E56/C56*100</f>
        <v>80.15408947130591</v>
      </c>
      <c r="H56" s="36">
        <f aca="true" t="shared" si="22" ref="H56:N56">H57+H58+H59+H60</f>
        <v>127.8</v>
      </c>
      <c r="I56" s="36">
        <f t="shared" si="22"/>
        <v>60.27</v>
      </c>
      <c r="J56" s="36">
        <f t="shared" si="22"/>
        <v>278.8</v>
      </c>
      <c r="K56" s="36">
        <f>K57+K58+K59+K60</f>
        <v>142</v>
      </c>
      <c r="L56" s="36">
        <f t="shared" si="22"/>
        <v>36</v>
      </c>
      <c r="M56" s="36">
        <f t="shared" si="22"/>
        <v>152.492</v>
      </c>
      <c r="N56" s="36">
        <f t="shared" si="22"/>
        <v>703.8</v>
      </c>
      <c r="O56" s="36"/>
      <c r="P56" s="36">
        <f>P57+P58+P59+P60</f>
        <v>0</v>
      </c>
      <c r="Q56" s="36"/>
      <c r="R56" s="36">
        <f>R57+R58+R59+R60</f>
        <v>0</v>
      </c>
      <c r="S56" s="36"/>
      <c r="T56" s="36">
        <f>T57+T58+T59+T60</f>
        <v>344.6</v>
      </c>
      <c r="U56" s="36"/>
      <c r="V56" s="36">
        <f>V57+V58+V59+V60</f>
        <v>0</v>
      </c>
      <c r="W56" s="36"/>
      <c r="X56" s="36">
        <f>X57+X58+X59+X60</f>
        <v>0</v>
      </c>
      <c r="Y56" s="36"/>
      <c r="Z56" s="36">
        <f>Z57+Z58+Z59+Z60</f>
        <v>373.7</v>
      </c>
      <c r="AA56" s="36"/>
      <c r="AB56" s="36">
        <f>AB57+AB58+AB59+AB60</f>
        <v>0</v>
      </c>
      <c r="AC56" s="36"/>
      <c r="AD56" s="36">
        <f>AD57+AD58+AD59+AD60</f>
        <v>0</v>
      </c>
      <c r="AE56" s="36"/>
      <c r="AF56" s="91"/>
    </row>
    <row r="57" spans="1:32" s="30"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c r="P57" s="32">
        <v>0</v>
      </c>
      <c r="Q57" s="32"/>
      <c r="R57" s="32">
        <v>0</v>
      </c>
      <c r="S57" s="32"/>
      <c r="T57" s="32">
        <v>0</v>
      </c>
      <c r="U57" s="32"/>
      <c r="V57" s="32">
        <v>0</v>
      </c>
      <c r="W57" s="32"/>
      <c r="X57" s="32">
        <v>0</v>
      </c>
      <c r="Y57" s="32"/>
      <c r="Z57" s="32">
        <v>0</v>
      </c>
      <c r="AA57" s="32"/>
      <c r="AB57" s="32">
        <v>0</v>
      </c>
      <c r="AC57" s="32"/>
      <c r="AD57" s="32">
        <v>0</v>
      </c>
      <c r="AE57" s="32"/>
      <c r="AF57" s="91"/>
    </row>
    <row r="58" spans="1:32" s="30"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c r="P58" s="32">
        <v>0</v>
      </c>
      <c r="Q58" s="32"/>
      <c r="R58" s="32">
        <v>0</v>
      </c>
      <c r="S58" s="32"/>
      <c r="T58" s="32">
        <v>0</v>
      </c>
      <c r="U58" s="32"/>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f>
        <v>442.6</v>
      </c>
      <c r="D59" s="33">
        <f>I59+K59+M59</f>
        <v>354.762</v>
      </c>
      <c r="E59" s="4">
        <f>I59+K59+M59</f>
        <v>354.762</v>
      </c>
      <c r="F59" s="37">
        <f>E59/B59*100</f>
        <v>19.025151498900627</v>
      </c>
      <c r="G59" s="28">
        <f>E59/C59*100</f>
        <v>80.15408947130591</v>
      </c>
      <c r="H59" s="32">
        <v>127.8</v>
      </c>
      <c r="I59" s="32">
        <v>60.27</v>
      </c>
      <c r="J59" s="32">
        <v>278.8</v>
      </c>
      <c r="K59" s="32">
        <v>142</v>
      </c>
      <c r="L59" s="32">
        <v>36</v>
      </c>
      <c r="M59" s="32">
        <v>152.492</v>
      </c>
      <c r="N59" s="32">
        <v>703.8</v>
      </c>
      <c r="O59" s="32"/>
      <c r="P59" s="32">
        <v>0</v>
      </c>
      <c r="Q59" s="32"/>
      <c r="R59" s="32">
        <v>0</v>
      </c>
      <c r="S59" s="32"/>
      <c r="T59" s="32">
        <v>344.6</v>
      </c>
      <c r="U59" s="32"/>
      <c r="V59" s="32">
        <v>0</v>
      </c>
      <c r="W59" s="32"/>
      <c r="X59" s="32">
        <v>0</v>
      </c>
      <c r="Y59" s="32"/>
      <c r="Z59" s="32">
        <v>373.7</v>
      </c>
      <c r="AA59" s="32"/>
      <c r="AB59" s="32">
        <v>0</v>
      </c>
      <c r="AC59" s="32"/>
      <c r="AD59" s="32">
        <v>0</v>
      </c>
      <c r="AE59" s="32"/>
      <c r="AF59" s="91"/>
    </row>
    <row r="60" spans="1:32" s="30"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c r="P60" s="32">
        <v>0</v>
      </c>
      <c r="Q60" s="32"/>
      <c r="R60" s="32">
        <v>0</v>
      </c>
      <c r="S60" s="32"/>
      <c r="T60" s="32">
        <v>0</v>
      </c>
      <c r="U60" s="32"/>
      <c r="V60" s="32">
        <v>0</v>
      </c>
      <c r="W60" s="32"/>
      <c r="X60" s="32">
        <v>0</v>
      </c>
      <c r="Y60" s="32"/>
      <c r="Z60" s="32">
        <v>0</v>
      </c>
      <c r="AA60" s="32"/>
      <c r="AB60" s="32">
        <v>0</v>
      </c>
      <c r="AC60" s="32"/>
      <c r="AD60" s="32">
        <v>0</v>
      </c>
      <c r="AE60" s="32"/>
      <c r="AF60" s="92"/>
    </row>
    <row r="61" spans="1:32" s="30" customFormat="1" ht="69.75" customHeight="1">
      <c r="A61" s="51" t="s">
        <v>48</v>
      </c>
      <c r="B61" s="32">
        <f>B62</f>
        <v>1135.6</v>
      </c>
      <c r="C61" s="36">
        <f>C62</f>
        <v>0</v>
      </c>
      <c r="D61" s="32">
        <f t="shared" si="10"/>
        <v>0</v>
      </c>
      <c r="E61" s="4">
        <f>E62</f>
        <v>0</v>
      </c>
      <c r="F61" s="37">
        <v>0</v>
      </c>
      <c r="G61" s="28">
        <v>0</v>
      </c>
      <c r="H61" s="32">
        <f aca="true" t="shared" si="23" ref="H61:N61">H62</f>
        <v>0</v>
      </c>
      <c r="I61" s="4">
        <f t="shared" si="23"/>
        <v>0</v>
      </c>
      <c r="J61" s="32">
        <f t="shared" si="23"/>
        <v>0</v>
      </c>
      <c r="K61" s="4">
        <f>K62</f>
        <v>0</v>
      </c>
      <c r="L61" s="32">
        <f t="shared" si="23"/>
        <v>0</v>
      </c>
      <c r="M61" s="4">
        <f t="shared" si="23"/>
        <v>0</v>
      </c>
      <c r="N61" s="32">
        <f t="shared" si="23"/>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01" t="s">
        <v>71</v>
      </c>
    </row>
    <row r="62" spans="1:32" s="30" customFormat="1" ht="20.25" customHeight="1">
      <c r="A62" s="48" t="s">
        <v>17</v>
      </c>
      <c r="B62" s="36">
        <f>B63+B64+B65+B66</f>
        <v>1135.6</v>
      </c>
      <c r="C62" s="36">
        <f>C63+C64+C65+C66</f>
        <v>0</v>
      </c>
      <c r="D62" s="32">
        <f t="shared" si="10"/>
        <v>0</v>
      </c>
      <c r="E62" s="36">
        <f>E63+E64+E65+E66</f>
        <v>0</v>
      </c>
      <c r="F62" s="37">
        <v>0</v>
      </c>
      <c r="G62" s="28">
        <v>0</v>
      </c>
      <c r="H62" s="36">
        <f aca="true" t="shared" si="24" ref="H62:N62">H63+H64+H65+H66</f>
        <v>0</v>
      </c>
      <c r="I62" s="36">
        <f t="shared" si="24"/>
        <v>0</v>
      </c>
      <c r="J62" s="36">
        <f t="shared" si="24"/>
        <v>0</v>
      </c>
      <c r="K62" s="36">
        <f>K63+K64+K65+K66</f>
        <v>0</v>
      </c>
      <c r="L62" s="36">
        <f t="shared" si="24"/>
        <v>0</v>
      </c>
      <c r="M62" s="36">
        <f t="shared" si="24"/>
        <v>0</v>
      </c>
      <c r="N62" s="36">
        <f t="shared" si="24"/>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1"/>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c r="P63" s="32">
        <v>0</v>
      </c>
      <c r="Q63" s="32"/>
      <c r="R63" s="32">
        <v>0</v>
      </c>
      <c r="S63" s="32"/>
      <c r="T63" s="32">
        <v>0</v>
      </c>
      <c r="U63" s="32"/>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c r="P64" s="32">
        <v>0</v>
      </c>
      <c r="Q64" s="32"/>
      <c r="R64" s="32">
        <v>0</v>
      </c>
      <c r="S64" s="32"/>
      <c r="T64" s="32">
        <v>0</v>
      </c>
      <c r="U64" s="32"/>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v>0</v>
      </c>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91"/>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c r="P66" s="32">
        <v>0</v>
      </c>
      <c r="Q66" s="32"/>
      <c r="R66" s="32">
        <v>0</v>
      </c>
      <c r="S66" s="32"/>
      <c r="T66" s="32">
        <v>0</v>
      </c>
      <c r="U66" s="32"/>
      <c r="V66" s="32">
        <v>0</v>
      </c>
      <c r="W66" s="32"/>
      <c r="X66" s="32">
        <v>0</v>
      </c>
      <c r="Y66" s="32"/>
      <c r="Z66" s="32">
        <v>0</v>
      </c>
      <c r="AA66" s="32"/>
      <c r="AB66" s="32">
        <v>0</v>
      </c>
      <c r="AC66" s="32"/>
      <c r="AD66" s="32">
        <v>0</v>
      </c>
      <c r="AE66" s="32"/>
      <c r="AF66" s="92"/>
    </row>
    <row r="67" spans="1:32" s="39" customFormat="1" ht="63" customHeight="1">
      <c r="A67" s="51" t="s">
        <v>40</v>
      </c>
      <c r="B67" s="36">
        <f>B68</f>
        <v>87510.29999999999</v>
      </c>
      <c r="C67" s="36">
        <f>C68</f>
        <v>33285.522</v>
      </c>
      <c r="D67" s="32">
        <f t="shared" si="10"/>
        <v>30440.5007</v>
      </c>
      <c r="E67" s="36">
        <f>E68</f>
        <v>30440.5007</v>
      </c>
      <c r="F67" s="28">
        <f>E67/B67*100</f>
        <v>34.785048959951006</v>
      </c>
      <c r="G67" s="28">
        <f>E67/C67*100</f>
        <v>91.45267633176972</v>
      </c>
      <c r="H67" s="36">
        <f>H68</f>
        <v>18518.675</v>
      </c>
      <c r="I67" s="36">
        <f>I68</f>
        <v>16200.47967</v>
      </c>
      <c r="J67" s="36">
        <f aca="true" t="shared" si="25" ref="J67:AD67">J68</f>
        <v>9791.776</v>
      </c>
      <c r="K67" s="36">
        <f>K68</f>
        <v>9577.06478</v>
      </c>
      <c r="L67" s="36">
        <f t="shared" si="25"/>
        <v>4975.071</v>
      </c>
      <c r="M67" s="36">
        <f>M68</f>
        <v>4662.95625</v>
      </c>
      <c r="N67" s="36">
        <f t="shared" si="25"/>
        <v>8380.628</v>
      </c>
      <c r="O67" s="36"/>
      <c r="P67" s="36">
        <f t="shared" si="25"/>
        <v>6639.292</v>
      </c>
      <c r="Q67" s="36"/>
      <c r="R67" s="36">
        <f t="shared" si="25"/>
        <v>5936.799</v>
      </c>
      <c r="S67" s="36"/>
      <c r="T67" s="36">
        <f t="shared" si="25"/>
        <v>9569.894</v>
      </c>
      <c r="U67" s="36"/>
      <c r="V67" s="36">
        <f t="shared" si="25"/>
        <v>4659.712</v>
      </c>
      <c r="W67" s="36"/>
      <c r="X67" s="36">
        <f t="shared" si="25"/>
        <v>2282.113</v>
      </c>
      <c r="Y67" s="36"/>
      <c r="Z67" s="36">
        <f t="shared" si="25"/>
        <v>6537.367</v>
      </c>
      <c r="AA67" s="36"/>
      <c r="AB67" s="36">
        <f t="shared" si="25"/>
        <v>3361.044</v>
      </c>
      <c r="AC67" s="36"/>
      <c r="AD67" s="36">
        <f t="shared" si="25"/>
        <v>6857.929</v>
      </c>
      <c r="AE67" s="36"/>
      <c r="AF67" s="101" t="s">
        <v>62</v>
      </c>
    </row>
    <row r="68" spans="1:32" s="39" customFormat="1" ht="18.75" customHeight="1">
      <c r="A68" s="48" t="s">
        <v>17</v>
      </c>
      <c r="B68" s="36">
        <f>B69+B70+B71+B72</f>
        <v>87510.29999999999</v>
      </c>
      <c r="C68" s="36">
        <f>C69+C70+C71+C72</f>
        <v>33285.522</v>
      </c>
      <c r="D68" s="32">
        <f t="shared" si="10"/>
        <v>30440.5007</v>
      </c>
      <c r="E68" s="36">
        <f>E69+E70+E71+E72</f>
        <v>30440.5007</v>
      </c>
      <c r="F68" s="37">
        <f>F69+F70+F71+F72</f>
        <v>34.785048959951006</v>
      </c>
      <c r="G68" s="28">
        <f>E68/C68*100</f>
        <v>91.45267633176972</v>
      </c>
      <c r="H68" s="36">
        <f>H69+H70+H71+H72</f>
        <v>18518.675</v>
      </c>
      <c r="I68" s="36">
        <f>I69+I70+I71+I72</f>
        <v>16200.47967</v>
      </c>
      <c r="J68" s="36">
        <f aca="true" t="shared" si="26" ref="J68:AD68">J69+J70+J71+J72</f>
        <v>9791.776</v>
      </c>
      <c r="K68" s="36">
        <f>K69+K70+K71+K72</f>
        <v>9577.06478</v>
      </c>
      <c r="L68" s="36">
        <f t="shared" si="26"/>
        <v>4975.071</v>
      </c>
      <c r="M68" s="36">
        <f>M69+M70+M71+M72</f>
        <v>4662.95625</v>
      </c>
      <c r="N68" s="36">
        <f t="shared" si="26"/>
        <v>8380.628</v>
      </c>
      <c r="O68" s="36"/>
      <c r="P68" s="36">
        <f t="shared" si="26"/>
        <v>6639.292</v>
      </c>
      <c r="Q68" s="36"/>
      <c r="R68" s="36">
        <f t="shared" si="26"/>
        <v>5936.799</v>
      </c>
      <c r="S68" s="36"/>
      <c r="T68" s="36">
        <f t="shared" si="26"/>
        <v>9569.894</v>
      </c>
      <c r="U68" s="36"/>
      <c r="V68" s="36">
        <f t="shared" si="26"/>
        <v>4659.712</v>
      </c>
      <c r="W68" s="36"/>
      <c r="X68" s="36">
        <f t="shared" si="26"/>
        <v>2282.113</v>
      </c>
      <c r="Y68" s="36"/>
      <c r="Z68" s="36">
        <f t="shared" si="26"/>
        <v>6537.367</v>
      </c>
      <c r="AA68" s="36"/>
      <c r="AB68" s="36">
        <f t="shared" si="26"/>
        <v>3361.044</v>
      </c>
      <c r="AC68" s="36"/>
      <c r="AD68" s="36">
        <f t="shared" si="26"/>
        <v>6857.929</v>
      </c>
      <c r="AE68" s="36"/>
      <c r="AF68" s="91"/>
    </row>
    <row r="69" spans="1:32" s="39"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c r="P69" s="32">
        <v>0</v>
      </c>
      <c r="Q69" s="32"/>
      <c r="R69" s="32">
        <v>0</v>
      </c>
      <c r="S69" s="32"/>
      <c r="T69" s="32">
        <v>0</v>
      </c>
      <c r="U69" s="32"/>
      <c r="V69" s="32">
        <v>0</v>
      </c>
      <c r="W69" s="32"/>
      <c r="X69" s="32">
        <v>0</v>
      </c>
      <c r="Y69" s="32"/>
      <c r="Z69" s="32">
        <v>0</v>
      </c>
      <c r="AA69" s="32"/>
      <c r="AB69" s="32">
        <v>0</v>
      </c>
      <c r="AC69" s="32"/>
      <c r="AD69" s="32">
        <v>0</v>
      </c>
      <c r="AE69" s="32"/>
      <c r="AF69" s="91"/>
    </row>
    <row r="70" spans="1:32" s="39"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c r="P70" s="32">
        <v>0</v>
      </c>
      <c r="Q70" s="32"/>
      <c r="R70" s="32">
        <v>0</v>
      </c>
      <c r="S70" s="32"/>
      <c r="T70" s="32">
        <v>0</v>
      </c>
      <c r="U70" s="32"/>
      <c r="V70" s="32">
        <v>0</v>
      </c>
      <c r="W70" s="32"/>
      <c r="X70" s="32">
        <v>0</v>
      </c>
      <c r="Y70" s="32"/>
      <c r="Z70" s="32">
        <v>0</v>
      </c>
      <c r="AA70" s="32"/>
      <c r="AB70" s="32">
        <v>0</v>
      </c>
      <c r="AC70" s="32"/>
      <c r="AD70" s="32">
        <v>0</v>
      </c>
      <c r="AE70" s="32"/>
      <c r="AF70" s="91"/>
    </row>
    <row r="71" spans="1:32" s="70" customFormat="1" ht="18.75">
      <c r="A71" s="49" t="s">
        <v>13</v>
      </c>
      <c r="B71" s="32">
        <f>H71+J71+L71+N71+P71+R71+T71+V71+X71+Z71+AB71+AD71</f>
        <v>87510.29999999999</v>
      </c>
      <c r="C71" s="33">
        <f>H71+J71+L71</f>
        <v>33285.522</v>
      </c>
      <c r="D71" s="33">
        <f>I71+K71+M71</f>
        <v>30440.5007</v>
      </c>
      <c r="E71" s="4">
        <f>I71+K71+M71</f>
        <v>30440.5007</v>
      </c>
      <c r="F71" s="37">
        <f>E71/B71*100</f>
        <v>34.785048959951006</v>
      </c>
      <c r="G71" s="28">
        <f>E71/C71*100</f>
        <v>91.45267633176972</v>
      </c>
      <c r="H71" s="36">
        <v>18518.675</v>
      </c>
      <c r="I71" s="36">
        <v>16200.47967</v>
      </c>
      <c r="J71" s="36">
        <v>9791.776</v>
      </c>
      <c r="K71" s="36">
        <v>9577.06478</v>
      </c>
      <c r="L71" s="36">
        <v>4975.071</v>
      </c>
      <c r="M71" s="36">
        <v>4662.95625</v>
      </c>
      <c r="N71" s="36">
        <v>8380.628</v>
      </c>
      <c r="O71" s="36"/>
      <c r="P71" s="36">
        <v>6639.292</v>
      </c>
      <c r="Q71" s="36"/>
      <c r="R71" s="36">
        <v>5936.799</v>
      </c>
      <c r="S71" s="36"/>
      <c r="T71" s="36">
        <v>9569.894</v>
      </c>
      <c r="U71" s="36"/>
      <c r="V71" s="36">
        <v>4659.712</v>
      </c>
      <c r="W71" s="36"/>
      <c r="X71" s="36">
        <v>2282.113</v>
      </c>
      <c r="Y71" s="36"/>
      <c r="Z71" s="36">
        <v>6537.367</v>
      </c>
      <c r="AA71" s="36"/>
      <c r="AB71" s="36">
        <v>3361.044</v>
      </c>
      <c r="AC71" s="36"/>
      <c r="AD71" s="36">
        <v>6857.929</v>
      </c>
      <c r="AE71" s="36"/>
      <c r="AF71" s="91"/>
    </row>
    <row r="72" spans="1:32" s="39" customFormat="1" ht="18.75">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c r="P72" s="32">
        <v>0</v>
      </c>
      <c r="Q72" s="32"/>
      <c r="R72" s="32">
        <v>0</v>
      </c>
      <c r="S72" s="32"/>
      <c r="T72" s="32">
        <v>0</v>
      </c>
      <c r="U72" s="32"/>
      <c r="V72" s="32">
        <v>0</v>
      </c>
      <c r="W72" s="32"/>
      <c r="X72" s="32">
        <v>0</v>
      </c>
      <c r="Y72" s="32"/>
      <c r="Z72" s="32">
        <v>0</v>
      </c>
      <c r="AA72" s="32"/>
      <c r="AB72" s="32">
        <v>0</v>
      </c>
      <c r="AC72" s="32"/>
      <c r="AD72" s="32">
        <v>0</v>
      </c>
      <c r="AE72" s="32"/>
      <c r="AF72" s="92"/>
    </row>
    <row r="73" spans="1:32" s="39" customFormat="1" ht="56.25">
      <c r="A73" s="52" t="s">
        <v>41</v>
      </c>
      <c r="B73" s="36">
        <f aca="true" t="shared" si="27" ref="B73:AD73">B74</f>
        <v>6884.600000000001</v>
      </c>
      <c r="C73" s="36">
        <f t="shared" si="27"/>
        <v>2417.279</v>
      </c>
      <c r="D73" s="36">
        <f t="shared" si="27"/>
        <v>196.93334</v>
      </c>
      <c r="E73" s="36">
        <f t="shared" si="27"/>
        <v>1947.6813399999999</v>
      </c>
      <c r="F73" s="37">
        <f t="shared" si="27"/>
        <v>28.290406704819443</v>
      </c>
      <c r="G73" s="28">
        <f t="shared" si="27"/>
        <v>80.5732950147666</v>
      </c>
      <c r="H73" s="36">
        <f t="shared" si="27"/>
        <v>1541.4540000000002</v>
      </c>
      <c r="I73" s="36">
        <f t="shared" si="27"/>
        <v>1041.0378</v>
      </c>
      <c r="J73" s="36">
        <f t="shared" si="27"/>
        <v>560.249</v>
      </c>
      <c r="K73" s="36">
        <f t="shared" si="27"/>
        <v>620.31483</v>
      </c>
      <c r="L73" s="36">
        <f t="shared" si="27"/>
        <v>315.576</v>
      </c>
      <c r="M73" s="36">
        <f t="shared" si="27"/>
        <v>286.32871</v>
      </c>
      <c r="N73" s="36">
        <f t="shared" si="27"/>
        <v>1022.364</v>
      </c>
      <c r="O73" s="36"/>
      <c r="P73" s="36">
        <f t="shared" si="27"/>
        <v>451.293</v>
      </c>
      <c r="Q73" s="36"/>
      <c r="R73" s="36">
        <f t="shared" si="27"/>
        <v>395.122</v>
      </c>
      <c r="S73" s="36"/>
      <c r="T73" s="36">
        <f t="shared" si="27"/>
        <v>821.234</v>
      </c>
      <c r="U73" s="36"/>
      <c r="V73" s="36">
        <f t="shared" si="27"/>
        <v>371.112</v>
      </c>
      <c r="W73" s="36"/>
      <c r="X73" s="36">
        <f t="shared" si="27"/>
        <v>317.995</v>
      </c>
      <c r="Y73" s="36"/>
      <c r="Z73" s="36">
        <f t="shared" si="27"/>
        <v>428.563</v>
      </c>
      <c r="AA73" s="36"/>
      <c r="AB73" s="36">
        <f t="shared" si="27"/>
        <v>105.672</v>
      </c>
      <c r="AC73" s="36"/>
      <c r="AD73" s="36">
        <f t="shared" si="27"/>
        <v>553.966</v>
      </c>
      <c r="AE73" s="36"/>
      <c r="AF73" s="101" t="s">
        <v>52</v>
      </c>
    </row>
    <row r="74" spans="1:32" s="39" customFormat="1" ht="18.75">
      <c r="A74" s="48" t="s">
        <v>17</v>
      </c>
      <c r="B74" s="36">
        <f aca="true" t="shared" si="28" ref="B74:AD74">B75+B76+B77+B78</f>
        <v>6884.600000000001</v>
      </c>
      <c r="C74" s="36">
        <f t="shared" si="28"/>
        <v>2417.279</v>
      </c>
      <c r="D74" s="36">
        <f t="shared" si="28"/>
        <v>196.93334</v>
      </c>
      <c r="E74" s="36">
        <f t="shared" si="28"/>
        <v>1947.6813399999999</v>
      </c>
      <c r="F74" s="28">
        <f>E74/B74*100</f>
        <v>28.290406704819443</v>
      </c>
      <c r="G74" s="28">
        <f>E74/C74*100</f>
        <v>80.5732950147666</v>
      </c>
      <c r="H74" s="36">
        <f t="shared" si="28"/>
        <v>1541.4540000000002</v>
      </c>
      <c r="I74" s="36">
        <f t="shared" si="28"/>
        <v>1041.0378</v>
      </c>
      <c r="J74" s="36">
        <f t="shared" si="28"/>
        <v>560.249</v>
      </c>
      <c r="K74" s="36">
        <f>K75+K76+K77+K78</f>
        <v>620.31483</v>
      </c>
      <c r="L74" s="36">
        <f t="shared" si="28"/>
        <v>315.576</v>
      </c>
      <c r="M74" s="36">
        <f>M75+M76+M77+M78</f>
        <v>286.32871</v>
      </c>
      <c r="N74" s="36">
        <f t="shared" si="28"/>
        <v>1022.364</v>
      </c>
      <c r="O74" s="36"/>
      <c r="P74" s="36">
        <f t="shared" si="28"/>
        <v>451.293</v>
      </c>
      <c r="Q74" s="36"/>
      <c r="R74" s="36">
        <f t="shared" si="28"/>
        <v>395.122</v>
      </c>
      <c r="S74" s="36"/>
      <c r="T74" s="36">
        <f t="shared" si="28"/>
        <v>821.234</v>
      </c>
      <c r="U74" s="36"/>
      <c r="V74" s="36">
        <f t="shared" si="28"/>
        <v>371.112</v>
      </c>
      <c r="W74" s="36"/>
      <c r="X74" s="36">
        <f t="shared" si="28"/>
        <v>317.995</v>
      </c>
      <c r="Y74" s="36"/>
      <c r="Z74" s="36">
        <f t="shared" si="28"/>
        <v>428.563</v>
      </c>
      <c r="AA74" s="36"/>
      <c r="AB74" s="36">
        <f t="shared" si="28"/>
        <v>105.672</v>
      </c>
      <c r="AC74" s="36"/>
      <c r="AD74" s="36">
        <f t="shared" si="28"/>
        <v>553.966</v>
      </c>
      <c r="AE74" s="36"/>
      <c r="AF74" s="91"/>
    </row>
    <row r="75" spans="1:32" s="39" customFormat="1" ht="18.75">
      <c r="A75" s="49" t="s">
        <v>24</v>
      </c>
      <c r="B75" s="32">
        <f>H75+J75+L75+N75+P75+R75+T75+V75+X75+Z75+AB75+AD75</f>
        <v>5715.100000000001</v>
      </c>
      <c r="C75" s="32">
        <f>H75+J75+L75</f>
        <v>1908.6290000000001</v>
      </c>
      <c r="D75" s="32">
        <v>137.13334</v>
      </c>
      <c r="E75" s="32">
        <f>I75+K75+M75</f>
        <v>1459.41771</v>
      </c>
      <c r="F75" s="28">
        <f>E75/B75*100</f>
        <v>25.536171020629556</v>
      </c>
      <c r="G75" s="28">
        <f>E75/C75*100</f>
        <v>76.4641902643206</v>
      </c>
      <c r="H75" s="32">
        <v>1092.554</v>
      </c>
      <c r="I75" s="32">
        <v>1041.0378</v>
      </c>
      <c r="J75" s="32">
        <v>560.249</v>
      </c>
      <c r="K75" s="32">
        <v>132.0512</v>
      </c>
      <c r="L75" s="32">
        <v>255.826</v>
      </c>
      <c r="M75" s="32">
        <v>286.32871</v>
      </c>
      <c r="N75" s="32">
        <v>1022.364</v>
      </c>
      <c r="O75" s="32"/>
      <c r="P75" s="32">
        <v>451.293</v>
      </c>
      <c r="Q75" s="32"/>
      <c r="R75" s="32">
        <v>210.543</v>
      </c>
      <c r="S75" s="32"/>
      <c r="T75" s="32">
        <v>821.234</v>
      </c>
      <c r="U75" s="32"/>
      <c r="V75" s="32">
        <v>371.112</v>
      </c>
      <c r="W75" s="32"/>
      <c r="X75" s="32">
        <v>123.079</v>
      </c>
      <c r="Y75" s="32"/>
      <c r="Z75" s="32">
        <v>428.563</v>
      </c>
      <c r="AA75" s="32"/>
      <c r="AB75" s="32">
        <v>98.122</v>
      </c>
      <c r="AC75" s="32"/>
      <c r="AD75" s="32">
        <v>280.161</v>
      </c>
      <c r="AE75" s="32"/>
      <c r="AF75" s="91"/>
    </row>
    <row r="76" spans="1:32" s="39" customFormat="1" ht="18.75">
      <c r="A76" s="49" t="s">
        <v>22</v>
      </c>
      <c r="B76" s="32">
        <f>H76+J76+L76+N76+P76+R76+T76+V76+X76+Z76+AB76+AD76</f>
        <v>1169.5</v>
      </c>
      <c r="C76" s="32">
        <f>H76+J76+L76</f>
        <v>508.65</v>
      </c>
      <c r="D76" s="32">
        <v>59.8</v>
      </c>
      <c r="E76" s="32">
        <f>I76+K76+M76</f>
        <v>488.26363</v>
      </c>
      <c r="F76" s="37">
        <f>E76/B76*100</f>
        <v>41.74977597263788</v>
      </c>
      <c r="G76" s="28">
        <f>E76/C76*100</f>
        <v>95.9920633048265</v>
      </c>
      <c r="H76" s="32">
        <v>448.9</v>
      </c>
      <c r="I76" s="32">
        <v>0</v>
      </c>
      <c r="J76" s="32">
        <v>0</v>
      </c>
      <c r="K76" s="32">
        <v>488.26363</v>
      </c>
      <c r="L76" s="32">
        <v>59.75</v>
      </c>
      <c r="M76" s="32">
        <v>0</v>
      </c>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9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c r="P77" s="36">
        <v>0</v>
      </c>
      <c r="Q77" s="36"/>
      <c r="R77" s="36">
        <v>0</v>
      </c>
      <c r="S77" s="36"/>
      <c r="T77" s="36">
        <v>0</v>
      </c>
      <c r="U77" s="36"/>
      <c r="V77" s="36">
        <v>0</v>
      </c>
      <c r="W77" s="36"/>
      <c r="X77" s="36">
        <v>0</v>
      </c>
      <c r="Y77" s="36"/>
      <c r="Z77" s="36">
        <v>0</v>
      </c>
      <c r="AA77" s="36"/>
      <c r="AB77" s="36">
        <v>0</v>
      </c>
      <c r="AC77" s="36"/>
      <c r="AD77" s="36">
        <v>0</v>
      </c>
      <c r="AE77" s="36"/>
      <c r="AF77" s="9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c r="P78" s="32">
        <v>0</v>
      </c>
      <c r="Q78" s="32"/>
      <c r="R78" s="32">
        <v>0</v>
      </c>
      <c r="S78" s="32"/>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119849.79999999999</v>
      </c>
      <c r="C79" s="54">
        <f>C80+C81+C82+C83</f>
        <v>39177.225979999996</v>
      </c>
      <c r="D79" s="54">
        <f>D80+D81+D82+D83</f>
        <v>33397.71949</v>
      </c>
      <c r="E79" s="54">
        <f>E80+E81+E82+E83</f>
        <v>35148.46749</v>
      </c>
      <c r="F79" s="37">
        <f>E79/B79*100</f>
        <v>29.327097325151986</v>
      </c>
      <c r="G79" s="28">
        <f>E79/C79*100</f>
        <v>89.71658051528028</v>
      </c>
      <c r="H79" s="54">
        <f>H80+H81+H82+H83</f>
        <v>21885.770660000002</v>
      </c>
      <c r="I79" s="54">
        <f aca="true" t="shared" si="29" ref="I79:AD79">I80+I81+I82+I83</f>
        <v>17858.660860000004</v>
      </c>
      <c r="J79" s="54">
        <f t="shared" si="29"/>
        <v>11222.166659999999</v>
      </c>
      <c r="K79" s="54">
        <f>K80+K81+K82+K83</f>
        <v>10748.99455</v>
      </c>
      <c r="L79" s="54">
        <f t="shared" si="29"/>
        <v>6069.28866</v>
      </c>
      <c r="M79" s="54">
        <f>M80+M81+M82+M83</f>
        <v>6540.81208</v>
      </c>
      <c r="N79" s="54">
        <f t="shared" si="29"/>
        <v>14614.783660000001</v>
      </c>
      <c r="O79" s="54"/>
      <c r="P79" s="54">
        <f t="shared" si="29"/>
        <v>8489.57666</v>
      </c>
      <c r="Q79" s="54"/>
      <c r="R79" s="54">
        <f t="shared" si="29"/>
        <v>7095.86266</v>
      </c>
      <c r="S79" s="54"/>
      <c r="T79" s="54">
        <f t="shared" si="29"/>
        <v>15866.519660000002</v>
      </c>
      <c r="U79" s="54"/>
      <c r="V79" s="54">
        <f t="shared" si="29"/>
        <v>5425.76566</v>
      </c>
      <c r="W79" s="54"/>
      <c r="X79" s="54">
        <f t="shared" si="29"/>
        <v>2995.0496599999997</v>
      </c>
      <c r="Y79" s="54"/>
      <c r="Z79" s="54">
        <f t="shared" si="29"/>
        <v>10773.721660000001</v>
      </c>
      <c r="AA79" s="54"/>
      <c r="AB79" s="54">
        <f t="shared" si="29"/>
        <v>4590.207659999999</v>
      </c>
      <c r="AC79" s="54"/>
      <c r="AD79" s="54">
        <f t="shared" si="29"/>
        <v>10821.08674</v>
      </c>
      <c r="AE79" s="54"/>
      <c r="AF79" s="55"/>
    </row>
    <row r="80" spans="1:32" s="30" customFormat="1" ht="18.75">
      <c r="A80" s="53" t="s">
        <v>24</v>
      </c>
      <c r="B80" s="54">
        <f aca="true" t="shared" si="30" ref="B80:E81">B75</f>
        <v>5715.100000000001</v>
      </c>
      <c r="C80" s="54">
        <f t="shared" si="30"/>
        <v>1908.6290000000001</v>
      </c>
      <c r="D80" s="54">
        <f t="shared" si="30"/>
        <v>137.13334</v>
      </c>
      <c r="E80" s="54">
        <f t="shared" si="30"/>
        <v>1459.41771</v>
      </c>
      <c r="F80" s="37">
        <f>E80/B80*100</f>
        <v>25.536171020629556</v>
      </c>
      <c r="G80" s="28">
        <f>E80/C80*100</f>
        <v>76.4641902643206</v>
      </c>
      <c r="H80" s="54">
        <f>H75</f>
        <v>1092.554</v>
      </c>
      <c r="I80" s="54">
        <f aca="true" t="shared" si="31" ref="I80:AD81">I75</f>
        <v>1041.0378</v>
      </c>
      <c r="J80" s="54">
        <f t="shared" si="31"/>
        <v>560.249</v>
      </c>
      <c r="K80" s="54">
        <f>K75</f>
        <v>132.0512</v>
      </c>
      <c r="L80" s="54">
        <f t="shared" si="31"/>
        <v>255.826</v>
      </c>
      <c r="M80" s="54">
        <f>M75</f>
        <v>286.32871</v>
      </c>
      <c r="N80" s="54">
        <f t="shared" si="31"/>
        <v>1022.364</v>
      </c>
      <c r="O80" s="54"/>
      <c r="P80" s="54">
        <f t="shared" si="31"/>
        <v>451.293</v>
      </c>
      <c r="Q80" s="54"/>
      <c r="R80" s="54">
        <f t="shared" si="31"/>
        <v>210.543</v>
      </c>
      <c r="S80" s="54"/>
      <c r="T80" s="54">
        <f t="shared" si="31"/>
        <v>821.234</v>
      </c>
      <c r="U80" s="54"/>
      <c r="V80" s="54">
        <f t="shared" si="31"/>
        <v>371.112</v>
      </c>
      <c r="W80" s="54"/>
      <c r="X80" s="54">
        <f t="shared" si="31"/>
        <v>123.079</v>
      </c>
      <c r="Y80" s="54"/>
      <c r="Z80" s="54">
        <f t="shared" si="31"/>
        <v>428.563</v>
      </c>
      <c r="AA80" s="54"/>
      <c r="AB80" s="54">
        <f t="shared" si="31"/>
        <v>98.122</v>
      </c>
      <c r="AC80" s="54"/>
      <c r="AD80" s="54">
        <f t="shared" si="31"/>
        <v>280.161</v>
      </c>
      <c r="AE80" s="54"/>
      <c r="AF80" s="55"/>
    </row>
    <row r="81" spans="1:32" s="30" customFormat="1" ht="18.75">
      <c r="A81" s="53" t="s">
        <v>22</v>
      </c>
      <c r="B81" s="54">
        <f t="shared" si="30"/>
        <v>1169.5</v>
      </c>
      <c r="C81" s="54">
        <f t="shared" si="30"/>
        <v>508.65</v>
      </c>
      <c r="D81" s="54">
        <f t="shared" si="30"/>
        <v>59.8</v>
      </c>
      <c r="E81" s="54">
        <f t="shared" si="30"/>
        <v>488.26363</v>
      </c>
      <c r="F81" s="37">
        <f>E81/B81*100</f>
        <v>41.74977597263788</v>
      </c>
      <c r="G81" s="28">
        <f>E81/C81*100</f>
        <v>95.9920633048265</v>
      </c>
      <c r="H81" s="54">
        <f>H76</f>
        <v>448.9</v>
      </c>
      <c r="I81" s="54">
        <f t="shared" si="31"/>
        <v>0</v>
      </c>
      <c r="J81" s="54">
        <f t="shared" si="31"/>
        <v>0</v>
      </c>
      <c r="K81" s="54">
        <f>K76</f>
        <v>488.26363</v>
      </c>
      <c r="L81" s="54">
        <f t="shared" si="31"/>
        <v>59.75</v>
      </c>
      <c r="M81" s="54">
        <f>M76</f>
        <v>0</v>
      </c>
      <c r="N81" s="54">
        <f t="shared" si="31"/>
        <v>0</v>
      </c>
      <c r="O81" s="54"/>
      <c r="P81" s="54">
        <f t="shared" si="31"/>
        <v>0</v>
      </c>
      <c r="Q81" s="54"/>
      <c r="R81" s="54">
        <f t="shared" si="31"/>
        <v>184.579</v>
      </c>
      <c r="S81" s="54"/>
      <c r="T81" s="54">
        <f t="shared" si="31"/>
        <v>0</v>
      </c>
      <c r="U81" s="54"/>
      <c r="V81" s="54">
        <f t="shared" si="31"/>
        <v>0</v>
      </c>
      <c r="W81" s="54"/>
      <c r="X81" s="54">
        <f t="shared" si="31"/>
        <v>194.916</v>
      </c>
      <c r="Y81" s="54"/>
      <c r="Z81" s="54">
        <f t="shared" si="31"/>
        <v>0</v>
      </c>
      <c r="AA81" s="54"/>
      <c r="AB81" s="54">
        <f t="shared" si="31"/>
        <v>7.55</v>
      </c>
      <c r="AC81" s="54"/>
      <c r="AD81" s="54">
        <f t="shared" si="31"/>
        <v>273.805</v>
      </c>
      <c r="AE81" s="54"/>
      <c r="AF81" s="56"/>
    </row>
    <row r="82" spans="1:32" s="30" customFormat="1" ht="18.75">
      <c r="A82" s="53" t="s">
        <v>13</v>
      </c>
      <c r="B82" s="54">
        <f>B71+B65+B35+B29+B23+B16</f>
        <v>112965.19999999998</v>
      </c>
      <c r="C82" s="54">
        <f aca="true" t="shared" si="32" ref="C82:E83">C16+C23+C29+C35+C65+C71+C77</f>
        <v>36759.94697999999</v>
      </c>
      <c r="D82" s="54">
        <f t="shared" si="32"/>
        <v>33200.78615</v>
      </c>
      <c r="E82" s="54">
        <f>E16+E23+E29+E35+E65+E71+E77</f>
        <v>33200.78615</v>
      </c>
      <c r="F82" s="37">
        <f>E82/B82*100</f>
        <v>29.390277846628877</v>
      </c>
      <c r="G82" s="28">
        <f>E82/C82*100</f>
        <v>90.31782926146104</v>
      </c>
      <c r="H82" s="54">
        <f>H16+H23+H29+H35+H65+H71+H77</f>
        <v>20344.31666</v>
      </c>
      <c r="I82" s="54">
        <f aca="true" t="shared" si="33" ref="I82:AD83">I16+I23+I29+I35+I65+I71+I77</f>
        <v>16817.62306</v>
      </c>
      <c r="J82" s="54">
        <f t="shared" si="33"/>
        <v>10661.91766</v>
      </c>
      <c r="K82" s="54">
        <f>K16+K23+K29+K35+K65+K71+K77</f>
        <v>10128.67972</v>
      </c>
      <c r="L82" s="54">
        <f t="shared" si="33"/>
        <v>5753.71266</v>
      </c>
      <c r="M82" s="54">
        <f>M16+M23+M29+M35+M65+M71+M77</f>
        <v>6254.48337</v>
      </c>
      <c r="N82" s="54">
        <f t="shared" si="33"/>
        <v>13592.419660000001</v>
      </c>
      <c r="O82" s="54"/>
      <c r="P82" s="54">
        <f t="shared" si="33"/>
        <v>8038.28366</v>
      </c>
      <c r="Q82" s="54"/>
      <c r="R82" s="54">
        <f t="shared" si="33"/>
        <v>6700.7406599999995</v>
      </c>
      <c r="S82" s="54"/>
      <c r="T82" s="54">
        <f t="shared" si="33"/>
        <v>15045.285660000001</v>
      </c>
      <c r="U82" s="54"/>
      <c r="V82" s="54">
        <f t="shared" si="33"/>
        <v>5054.65366</v>
      </c>
      <c r="W82" s="54"/>
      <c r="X82" s="54">
        <f t="shared" si="33"/>
        <v>2677.05466</v>
      </c>
      <c r="Y82" s="54"/>
      <c r="Z82" s="54">
        <f t="shared" si="33"/>
        <v>10345.158660000001</v>
      </c>
      <c r="AA82" s="54"/>
      <c r="AB82" s="54">
        <f t="shared" si="33"/>
        <v>4484.53566</v>
      </c>
      <c r="AC82" s="54"/>
      <c r="AD82" s="54">
        <f t="shared" si="33"/>
        <v>10267.12074</v>
      </c>
      <c r="AE82" s="54"/>
      <c r="AF82" s="56"/>
    </row>
    <row r="83" spans="1:32" s="30" customFormat="1" ht="18.75" customHeight="1">
      <c r="A83" s="57" t="s">
        <v>33</v>
      </c>
      <c r="B83" s="54">
        <f>B78+B72+B66+B36+B30+B24+B17</f>
        <v>0</v>
      </c>
      <c r="C83" s="54">
        <f t="shared" si="32"/>
        <v>0</v>
      </c>
      <c r="D83" s="54">
        <f t="shared" si="32"/>
        <v>0</v>
      </c>
      <c r="E83" s="54">
        <f t="shared" si="32"/>
        <v>0</v>
      </c>
      <c r="F83" s="37">
        <v>0</v>
      </c>
      <c r="G83" s="28">
        <v>0</v>
      </c>
      <c r="H83" s="54">
        <f>H17+H24+H30+H36+H66+H72+H78</f>
        <v>0</v>
      </c>
      <c r="I83" s="54">
        <f t="shared" si="33"/>
        <v>0</v>
      </c>
      <c r="J83" s="54">
        <f t="shared" si="33"/>
        <v>0</v>
      </c>
      <c r="K83" s="54">
        <f>K17+K24+K30+K36+K66+K72+K78</f>
        <v>0</v>
      </c>
      <c r="L83" s="54">
        <f t="shared" si="33"/>
        <v>0</v>
      </c>
      <c r="M83" s="54">
        <f>M17+M24+M30+M36+M66+M72+M78</f>
        <v>0</v>
      </c>
      <c r="N83" s="54">
        <f t="shared" si="33"/>
        <v>0</v>
      </c>
      <c r="O83" s="54"/>
      <c r="P83" s="54">
        <f t="shared" si="33"/>
        <v>0</v>
      </c>
      <c r="Q83" s="54"/>
      <c r="R83" s="54">
        <f t="shared" si="33"/>
        <v>0</v>
      </c>
      <c r="S83" s="54"/>
      <c r="T83" s="54">
        <f t="shared" si="33"/>
        <v>0</v>
      </c>
      <c r="U83" s="54"/>
      <c r="V83" s="54">
        <f t="shared" si="33"/>
        <v>0</v>
      </c>
      <c r="W83" s="54"/>
      <c r="X83" s="54">
        <f t="shared" si="33"/>
        <v>0</v>
      </c>
      <c r="Y83" s="54"/>
      <c r="Z83" s="54">
        <f t="shared" si="33"/>
        <v>0</v>
      </c>
      <c r="AA83" s="54"/>
      <c r="AB83" s="54">
        <f t="shared" si="33"/>
        <v>0</v>
      </c>
      <c r="AC83" s="54"/>
      <c r="AD83" s="54">
        <f t="shared" si="3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12.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Normal="70" zoomScaleSheetLayoutView="100" zoomScalePageLayoutView="0" workbookViewId="0" topLeftCell="W17">
      <selection activeCell="AF25" sqref="AF25:AF30"/>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9" width="16.140625" style="8" customWidth="1"/>
    <col min="10" max="10" width="19.710937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76</v>
      </c>
      <c r="D8" s="119" t="s">
        <v>78</v>
      </c>
      <c r="E8" s="121" t="s">
        <v>77</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K12">B12</f>
        <v>713.4</v>
      </c>
      <c r="C11" s="27">
        <f t="shared" si="0"/>
        <v>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24" t="s">
        <v>95</v>
      </c>
    </row>
    <row r="13" spans="1:32" s="30" customFormat="1" ht="18.75">
      <c r="A13" s="35" t="s">
        <v>17</v>
      </c>
      <c r="B13" s="36">
        <f>B14+B15+B16+B17</f>
        <v>713.4</v>
      </c>
      <c r="C13" s="33">
        <f aca="true" t="shared" si="1" ref="C13:D17">H13</f>
        <v>0</v>
      </c>
      <c r="D13" s="33">
        <f t="shared" si="1"/>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25"/>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25"/>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25"/>
    </row>
    <row r="16" spans="1:32" s="39" customFormat="1" ht="18.75">
      <c r="A16" s="38" t="s">
        <v>13</v>
      </c>
      <c r="B16" s="32">
        <f>H16+J16+L16+N16+P16+R16+T16+V16+X16+Z16+AB16+AD16</f>
        <v>713.4</v>
      </c>
      <c r="C16" s="33">
        <f>H16+J16</f>
        <v>100</v>
      </c>
      <c r="D16" s="33">
        <f>I16+K16</f>
        <v>0</v>
      </c>
      <c r="E16" s="4">
        <f>I16+K16</f>
        <v>0</v>
      </c>
      <c r="F16" s="37">
        <f>E16/B16*100</f>
        <v>0</v>
      </c>
      <c r="G16" s="28">
        <f>E16/C16*100</f>
        <v>0</v>
      </c>
      <c r="H16" s="4">
        <v>0</v>
      </c>
      <c r="I16" s="4">
        <v>0</v>
      </c>
      <c r="J16" s="4">
        <v>100</v>
      </c>
      <c r="K16" s="4">
        <v>0</v>
      </c>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25"/>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26"/>
    </row>
    <row r="18" spans="1:32" s="30" customFormat="1" ht="79.5" customHeight="1">
      <c r="A18" s="40" t="s">
        <v>31</v>
      </c>
      <c r="B18" s="41">
        <f>B20+B26+B32+B62+B68+B74</f>
        <v>119136.40007999999</v>
      </c>
      <c r="C18" s="41">
        <f>C20+C26+C32+C62+C68+C74</f>
        <v>33074.63732</v>
      </c>
      <c r="D18" s="41">
        <f>D19+D25+D31+D61+D67+D73</f>
        <v>28612.99178</v>
      </c>
      <c r="E18" s="41">
        <f>E19+E25+E31+E61+E67+E73</f>
        <v>28607.655410000003</v>
      </c>
      <c r="F18" s="37">
        <f>E18/B18*100</f>
        <v>24.01252294914903</v>
      </c>
      <c r="G18" s="28">
        <f>E18/C18*100</f>
        <v>86.49423766379792</v>
      </c>
      <c r="H18" s="41">
        <f>H20+H26+H32+H62+H68+H74</f>
        <v>21436.87066</v>
      </c>
      <c r="I18" s="41">
        <f>I20+I26+I32+I62+I68+I74</f>
        <v>17858.660860000004</v>
      </c>
      <c r="J18" s="41">
        <f>J20+J26+J32+J62+J68+J74</f>
        <v>11637.76666</v>
      </c>
      <c r="K18" s="41">
        <f>K20+K26+K32+K62+K68+K74</f>
        <v>10748.99455</v>
      </c>
      <c r="L18" s="41">
        <f>L20+L26+L32+L62+L68+L74</f>
        <v>5674.78866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5455.76566</v>
      </c>
      <c r="W18" s="41"/>
      <c r="X18" s="41">
        <f>X20+X26+X32+X62+X68+X74</f>
        <v>2995.0496599999997</v>
      </c>
      <c r="Y18" s="41"/>
      <c r="Z18" s="41">
        <f>Z20+Z26+Z32+Z62+Z68+Z74</f>
        <v>10843.02166</v>
      </c>
      <c r="AA18" s="41"/>
      <c r="AB18" s="41">
        <f>AB20+AB26+AB32+AB62+AB68+AB74</f>
        <v>4218.45774</v>
      </c>
      <c r="AC18" s="41"/>
      <c r="AD18" s="41">
        <f>AD20+AD26+AD32+AD62+AD68+AD74</f>
        <v>11023.28674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f>K20</f>
        <v>0</v>
      </c>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f>K21+K22+K23+K24</f>
        <v>0</v>
      </c>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f>
        <v>0</v>
      </c>
      <c r="D23" s="33">
        <f>I23+K23</f>
        <v>0</v>
      </c>
      <c r="E23" s="4">
        <f>I23+K23</f>
        <v>0</v>
      </c>
      <c r="F23" s="34">
        <v>0</v>
      </c>
      <c r="G23" s="34">
        <v>0</v>
      </c>
      <c r="H23" s="4">
        <v>0</v>
      </c>
      <c r="I23" s="4">
        <v>0</v>
      </c>
      <c r="J23" s="4">
        <v>0</v>
      </c>
      <c r="K23" s="4">
        <v>0</v>
      </c>
      <c r="L23" s="4">
        <v>0</v>
      </c>
      <c r="M23" s="4"/>
      <c r="N23" s="4">
        <v>0</v>
      </c>
      <c r="O23" s="4"/>
      <c r="P23" s="4">
        <v>0</v>
      </c>
      <c r="Q23" s="4"/>
      <c r="R23" s="4">
        <v>0</v>
      </c>
      <c r="S23" s="4"/>
      <c r="T23" s="4">
        <v>0</v>
      </c>
      <c r="U23" s="4"/>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32">
        <f>K26</f>
        <v>0</v>
      </c>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f>K27+K28+K29+K30</f>
        <v>0</v>
      </c>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f>
        <v>0</v>
      </c>
      <c r="D29" s="33">
        <f>I29+K29</f>
        <v>0</v>
      </c>
      <c r="E29" s="4">
        <f>I29+K29</f>
        <v>0</v>
      </c>
      <c r="F29" s="34">
        <v>0</v>
      </c>
      <c r="G29" s="34">
        <v>0</v>
      </c>
      <c r="H29" s="4">
        <v>0</v>
      </c>
      <c r="I29" s="4">
        <v>0</v>
      </c>
      <c r="J29" s="4">
        <v>0</v>
      </c>
      <c r="K29" s="4">
        <v>0</v>
      </c>
      <c r="L29" s="4">
        <v>0</v>
      </c>
      <c r="M29" s="4"/>
      <c r="N29" s="4">
        <v>0</v>
      </c>
      <c r="O29" s="4"/>
      <c r="P29" s="4">
        <v>0</v>
      </c>
      <c r="Q29" s="4"/>
      <c r="R29" s="4">
        <v>0</v>
      </c>
      <c r="S29" s="4"/>
      <c r="T29" s="4">
        <v>0</v>
      </c>
      <c r="U29" s="4"/>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92"/>
    </row>
    <row r="31" spans="1:32" s="39" customFormat="1" ht="66.75" customHeight="1">
      <c r="A31" s="46" t="s">
        <v>35</v>
      </c>
      <c r="B31" s="32">
        <f>B32</f>
        <v>23605.90008</v>
      </c>
      <c r="C31" s="32">
        <f>C32</f>
        <v>2595.78332</v>
      </c>
      <c r="D31" s="32">
        <f>E31</f>
        <v>1168.75833</v>
      </c>
      <c r="E31" s="32">
        <f>E32</f>
        <v>1168.75833</v>
      </c>
      <c r="F31" s="37">
        <f>F32</f>
        <v>4.951128006299686</v>
      </c>
      <c r="G31" s="28">
        <f>G32</f>
        <v>45.025265437024224</v>
      </c>
      <c r="H31" s="32">
        <f>H32</f>
        <v>1825.64166</v>
      </c>
      <c r="I31" s="32">
        <f>I32</f>
        <v>617.14339</v>
      </c>
      <c r="J31" s="32">
        <f aca="true" t="shared" si="6" ref="J31:AD31">J32</f>
        <v>770.14166</v>
      </c>
      <c r="K31" s="32">
        <f>K32</f>
        <v>551.6149399999999</v>
      </c>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3723.29166</v>
      </c>
      <c r="AA31" s="32"/>
      <c r="AB31" s="32">
        <f t="shared" si="6"/>
        <v>631.64174</v>
      </c>
      <c r="AC31" s="32"/>
      <c r="AD31" s="32">
        <f t="shared" si="6"/>
        <v>2819.99174</v>
      </c>
      <c r="AE31" s="32"/>
      <c r="AF31" s="47"/>
    </row>
    <row r="32" spans="1:32" s="39" customFormat="1" ht="18.75">
      <c r="A32" s="48" t="s">
        <v>17</v>
      </c>
      <c r="B32" s="36">
        <f>B33+B34+B35+B36</f>
        <v>23605.90008</v>
      </c>
      <c r="C32" s="36">
        <f>C33+C34+C35+C36</f>
        <v>2595.78332</v>
      </c>
      <c r="D32" s="32">
        <f aca="true" t="shared" si="7" ref="D32:D72">E32</f>
        <v>1168.75833</v>
      </c>
      <c r="E32" s="36">
        <f>E33+E34+E35+E36</f>
        <v>1168.75833</v>
      </c>
      <c r="F32" s="37">
        <f>F33+F34+F35+F36</f>
        <v>4.951128006299686</v>
      </c>
      <c r="G32" s="28">
        <f>E32/C32*100</f>
        <v>45.025265437024224</v>
      </c>
      <c r="H32" s="36">
        <f>H33+H34+H35+H36</f>
        <v>1825.64166</v>
      </c>
      <c r="I32" s="36">
        <f>I33+I34+I35+I36</f>
        <v>617.14339</v>
      </c>
      <c r="J32" s="36">
        <f aca="true" t="shared" si="8" ref="J32:AD32">J33+J34+J35+J36</f>
        <v>770.14166</v>
      </c>
      <c r="K32" s="36">
        <f>K33+K34+K35+K36</f>
        <v>551.6149399999999</v>
      </c>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3723.29166</v>
      </c>
      <c r="AA32" s="36"/>
      <c r="AB32" s="36">
        <f t="shared" si="8"/>
        <v>631.64174</v>
      </c>
      <c r="AC32" s="36"/>
      <c r="AD32" s="36">
        <f t="shared" si="8"/>
        <v>2819.99174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f>K39+K45+K51+K57</f>
        <v>0</v>
      </c>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f>K40+K46+K52+K58</f>
        <v>0</v>
      </c>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23605.90008</v>
      </c>
      <c r="C35" s="32">
        <f t="shared" si="9"/>
        <v>2595.78332</v>
      </c>
      <c r="D35" s="32">
        <f>D41+D47+D53+D59</f>
        <v>1168.75833</v>
      </c>
      <c r="E35" s="32">
        <f>E41+E47+E53+E59</f>
        <v>1168.75833</v>
      </c>
      <c r="F35" s="37">
        <f>E35/B35*100</f>
        <v>4.951128006299686</v>
      </c>
      <c r="G35" s="28">
        <f>E35/C35*100</f>
        <v>45.025265437024224</v>
      </c>
      <c r="H35" s="32">
        <f>H41+H47+H53+H59</f>
        <v>1825.64166</v>
      </c>
      <c r="I35" s="32">
        <f>I41+I47+I53+I59</f>
        <v>617.14339</v>
      </c>
      <c r="J35" s="32">
        <f>J41+J47+J53+J59</f>
        <v>770.14166</v>
      </c>
      <c r="K35" s="32">
        <f>K41+K47+K53+K59</f>
        <v>551.6149399999999</v>
      </c>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3723.29166</v>
      </c>
      <c r="AA35" s="32"/>
      <c r="AB35" s="32">
        <f t="shared" si="11"/>
        <v>513.29174</v>
      </c>
      <c r="AC35" s="32"/>
      <c r="AD35" s="32">
        <f t="shared" si="11"/>
        <v>2819.99174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f>K42+K48+K54+K60</f>
        <v>0</v>
      </c>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C41</f>
        <v>0</v>
      </c>
      <c r="D37" s="32">
        <f t="shared" si="7"/>
        <v>0</v>
      </c>
      <c r="E37" s="4">
        <f>E38</f>
        <v>0</v>
      </c>
      <c r="F37" s="28">
        <v>0</v>
      </c>
      <c r="G37" s="28">
        <v>0</v>
      </c>
      <c r="H37" s="32">
        <f>H38</f>
        <v>0</v>
      </c>
      <c r="I37" s="4">
        <f>I38</f>
        <v>0</v>
      </c>
      <c r="J37" s="32">
        <f>J38</f>
        <v>0</v>
      </c>
      <c r="K37" s="4">
        <f>K38</f>
        <v>0</v>
      </c>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01"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f>K39+K40+K41+K42</f>
        <v>0</v>
      </c>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1"/>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v>0</v>
      </c>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91"/>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v>0</v>
      </c>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91"/>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91"/>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v>0</v>
      </c>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92"/>
    </row>
    <row r="43" spans="1:32" s="30" customFormat="1" ht="56.25">
      <c r="A43" s="51" t="s">
        <v>37</v>
      </c>
      <c r="B43" s="32">
        <f>B44</f>
        <v>1701.2000800000003</v>
      </c>
      <c r="C43" s="36">
        <f>C44</f>
        <v>172.38332</v>
      </c>
      <c r="D43" s="32">
        <f t="shared" si="7"/>
        <v>142.73371</v>
      </c>
      <c r="E43" s="4">
        <f aca="true" t="shared" si="12" ref="E43:K43">E44</f>
        <v>142.73371</v>
      </c>
      <c r="F43" s="37">
        <f t="shared" si="12"/>
        <v>8.39017771501633</v>
      </c>
      <c r="G43" s="28">
        <f t="shared" si="12"/>
        <v>82.80018623611612</v>
      </c>
      <c r="H43" s="32">
        <f t="shared" si="12"/>
        <v>113.29166</v>
      </c>
      <c r="I43" s="4">
        <f t="shared" si="12"/>
        <v>85.31777</v>
      </c>
      <c r="J43" s="32">
        <f>J44</f>
        <v>59.09166</v>
      </c>
      <c r="K43" s="4">
        <f t="shared" si="12"/>
        <v>57.41594</v>
      </c>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46.39174</v>
      </c>
      <c r="AE43" s="5"/>
      <c r="AF43" s="101" t="s">
        <v>51</v>
      </c>
    </row>
    <row r="44" spans="1:32" s="30" customFormat="1" ht="18.75">
      <c r="A44" s="48" t="s">
        <v>17</v>
      </c>
      <c r="B44" s="36">
        <f>B45+B46+B47+B48</f>
        <v>1701.2000800000003</v>
      </c>
      <c r="C44" s="36">
        <f>C45+C46+C47+C48</f>
        <v>172.38332</v>
      </c>
      <c r="D44" s="32">
        <f t="shared" si="7"/>
        <v>142.73371</v>
      </c>
      <c r="E44" s="36">
        <f>E45+E46+E47+E48</f>
        <v>142.73371</v>
      </c>
      <c r="F44" s="37">
        <f>F45+F46+F47+F48</f>
        <v>8.39017771501633</v>
      </c>
      <c r="G44" s="28">
        <f>E44/C44*100</f>
        <v>82.80018623611612</v>
      </c>
      <c r="H44" s="36">
        <f>H45+H46+H47+H48</f>
        <v>113.29166</v>
      </c>
      <c r="I44" s="36">
        <f>I45+I46+I47+I48</f>
        <v>85.31777</v>
      </c>
      <c r="J44" s="36">
        <f>J45+J46+J47+J48</f>
        <v>59.09166</v>
      </c>
      <c r="K44" s="36">
        <f>K45+K46+K47+K48</f>
        <v>57.41594</v>
      </c>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46.39174</v>
      </c>
      <c r="AE44" s="36"/>
      <c r="AF44" s="91"/>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v>0</v>
      </c>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91"/>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v>0</v>
      </c>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91"/>
    </row>
    <row r="47" spans="1:32" s="30" customFormat="1" ht="18.75">
      <c r="A47" s="49" t="s">
        <v>13</v>
      </c>
      <c r="B47" s="32">
        <f>H47+J47+L47+N47+P47+R47+T47+V47+X47+Z47+AB47+AD47</f>
        <v>1701.2000800000003</v>
      </c>
      <c r="C47" s="33">
        <f>H47+J47</f>
        <v>172.38332</v>
      </c>
      <c r="D47" s="33">
        <f>I47+K47</f>
        <v>142.73371</v>
      </c>
      <c r="E47" s="4">
        <f>I47+K47</f>
        <v>142.73371</v>
      </c>
      <c r="F47" s="37">
        <f>E47/B47*100</f>
        <v>8.39017771501633</v>
      </c>
      <c r="G47" s="28">
        <f>E47/C47*100</f>
        <v>82.80018623611612</v>
      </c>
      <c r="H47" s="32">
        <v>113.29166</v>
      </c>
      <c r="I47" s="32">
        <v>85.31777</v>
      </c>
      <c r="J47" s="32">
        <v>59.09166</v>
      </c>
      <c r="K47" s="32">
        <v>57.41594</v>
      </c>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46.39174</v>
      </c>
      <c r="AE47" s="32"/>
      <c r="AF47" s="91"/>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v>0</v>
      </c>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92"/>
    </row>
    <row r="49" spans="1:32" s="30" customFormat="1" ht="162" customHeight="1">
      <c r="A49" s="51" t="s">
        <v>38</v>
      </c>
      <c r="B49" s="32">
        <f>B50</f>
        <v>19803.3</v>
      </c>
      <c r="C49" s="36">
        <f>C50</f>
        <v>2016.8</v>
      </c>
      <c r="D49" s="32">
        <f t="shared" si="7"/>
        <v>823.7546199999999</v>
      </c>
      <c r="E49" s="4">
        <f aca="true" t="shared" si="13" ref="E49:K49">E50</f>
        <v>823.7546199999999</v>
      </c>
      <c r="F49" s="37">
        <f t="shared" si="13"/>
        <v>4.159683588088853</v>
      </c>
      <c r="G49" s="28">
        <f t="shared" si="13"/>
        <v>40.844636057120184</v>
      </c>
      <c r="H49" s="32">
        <f t="shared" si="13"/>
        <v>1584.55</v>
      </c>
      <c r="I49" s="4">
        <f t="shared" si="13"/>
        <v>471.55562</v>
      </c>
      <c r="J49" s="32">
        <f t="shared" si="13"/>
        <v>432.25</v>
      </c>
      <c r="K49" s="4">
        <f t="shared" si="13"/>
        <v>352.199</v>
      </c>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3221.5</v>
      </c>
      <c r="AA49" s="4"/>
      <c r="AB49" s="32">
        <f>AB50</f>
        <v>341.65</v>
      </c>
      <c r="AC49" s="4"/>
      <c r="AD49" s="32">
        <f>AD50</f>
        <v>2773.6</v>
      </c>
      <c r="AE49" s="5"/>
      <c r="AF49" s="123" t="s">
        <v>57</v>
      </c>
    </row>
    <row r="50" spans="1:32" s="30" customFormat="1" ht="20.25" customHeight="1">
      <c r="A50" s="48" t="s">
        <v>17</v>
      </c>
      <c r="B50" s="36">
        <f>B51+B52+B53+B54</f>
        <v>19803.3</v>
      </c>
      <c r="C50" s="36">
        <f>C51+C52+C53+C54</f>
        <v>2016.8</v>
      </c>
      <c r="D50" s="32">
        <f t="shared" si="7"/>
        <v>823.7546199999999</v>
      </c>
      <c r="E50" s="36">
        <f>E51+E52+E53+E54</f>
        <v>823.7546199999999</v>
      </c>
      <c r="F50" s="37">
        <f>F51+F52+F53+F54</f>
        <v>4.159683588088853</v>
      </c>
      <c r="G50" s="28">
        <f>E50/C50*100</f>
        <v>40.844636057120184</v>
      </c>
      <c r="H50" s="36">
        <f>H51+H52+H53+H54</f>
        <v>1584.55</v>
      </c>
      <c r="I50" s="36">
        <f>I51+I52+I53+I54</f>
        <v>471.55562</v>
      </c>
      <c r="J50" s="36">
        <f>J51+J52+J53+J54</f>
        <v>432.25</v>
      </c>
      <c r="K50" s="36">
        <f>K51+K52+K53+K54</f>
        <v>352.199</v>
      </c>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3221.5</v>
      </c>
      <c r="AA50" s="36"/>
      <c r="AB50" s="36">
        <f>AB51+AB52+AB53+AB54</f>
        <v>341.65</v>
      </c>
      <c r="AC50" s="36"/>
      <c r="AD50" s="36">
        <f>AD51+AD52+AD53+AD54</f>
        <v>2773.6</v>
      </c>
      <c r="AE50" s="36"/>
      <c r="AF50" s="94"/>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v>0</v>
      </c>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94"/>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v>0</v>
      </c>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19803.3</v>
      </c>
      <c r="C53" s="33">
        <f>H53+J53</f>
        <v>2016.8</v>
      </c>
      <c r="D53" s="33">
        <f>I53+K53</f>
        <v>823.7546199999999</v>
      </c>
      <c r="E53" s="4">
        <f>I53+K53</f>
        <v>823.7546199999999</v>
      </c>
      <c r="F53" s="37">
        <f>E53/B53*100</f>
        <v>4.159683588088853</v>
      </c>
      <c r="G53" s="28">
        <f>E53/C53*100</f>
        <v>40.844636057120184</v>
      </c>
      <c r="H53" s="32">
        <v>1584.55</v>
      </c>
      <c r="I53" s="32">
        <v>471.55562</v>
      </c>
      <c r="J53" s="32">
        <v>432.25</v>
      </c>
      <c r="K53" s="32">
        <v>352.199</v>
      </c>
      <c r="L53" s="32">
        <v>607.35</v>
      </c>
      <c r="M53" s="32"/>
      <c r="N53" s="32">
        <v>4229.1</v>
      </c>
      <c r="O53" s="32"/>
      <c r="P53" s="32">
        <v>460.65</v>
      </c>
      <c r="Q53" s="32"/>
      <c r="R53" s="32">
        <v>415.15</v>
      </c>
      <c r="S53" s="32"/>
      <c r="T53" s="32">
        <v>5054.2</v>
      </c>
      <c r="U53" s="32"/>
      <c r="V53" s="32">
        <v>341.65</v>
      </c>
      <c r="W53" s="32"/>
      <c r="X53" s="32">
        <v>341.65</v>
      </c>
      <c r="Y53" s="32"/>
      <c r="Z53" s="32">
        <v>3221.5</v>
      </c>
      <c r="AA53" s="32"/>
      <c r="AB53" s="32">
        <v>341.65</v>
      </c>
      <c r="AC53" s="32"/>
      <c r="AD53" s="32">
        <v>2773.6</v>
      </c>
      <c r="AE53" s="32"/>
      <c r="AF53" s="94"/>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v>0</v>
      </c>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95"/>
    </row>
    <row r="55" spans="1:32" s="30" customFormat="1" ht="37.5" customHeight="1">
      <c r="A55" s="51" t="s">
        <v>39</v>
      </c>
      <c r="B55" s="32">
        <f>B56</f>
        <v>1864.7</v>
      </c>
      <c r="C55" s="36">
        <f>C56</f>
        <v>406.6</v>
      </c>
      <c r="D55" s="32">
        <f t="shared" si="7"/>
        <v>202.27</v>
      </c>
      <c r="E55" s="4">
        <f aca="true" t="shared" si="14" ref="E55:K55">E56</f>
        <v>202.27</v>
      </c>
      <c r="F55" s="37">
        <f t="shared" si="14"/>
        <v>10.847321284925188</v>
      </c>
      <c r="G55" s="28">
        <f t="shared" si="14"/>
        <v>49.74667978357108</v>
      </c>
      <c r="H55" s="32">
        <f t="shared" si="14"/>
        <v>127.8</v>
      </c>
      <c r="I55" s="4">
        <f t="shared" si="14"/>
        <v>60.27</v>
      </c>
      <c r="J55" s="32">
        <f t="shared" si="14"/>
        <v>278.8</v>
      </c>
      <c r="K55" s="4">
        <f t="shared" si="14"/>
        <v>142</v>
      </c>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101" t="s">
        <v>53</v>
      </c>
    </row>
    <row r="56" spans="1:32" s="30" customFormat="1" ht="18.75">
      <c r="A56" s="48" t="s">
        <v>17</v>
      </c>
      <c r="B56" s="36">
        <f>B57+B58+B59+B60</f>
        <v>1864.7</v>
      </c>
      <c r="C56" s="36">
        <f>C57+C58+C59+C60</f>
        <v>406.6</v>
      </c>
      <c r="D56" s="32">
        <f t="shared" si="7"/>
        <v>202.27</v>
      </c>
      <c r="E56" s="36">
        <f>E57+E58+E59+E60</f>
        <v>202.27</v>
      </c>
      <c r="F56" s="37">
        <f>F57+F58+F59+F60</f>
        <v>10.847321284925188</v>
      </c>
      <c r="G56" s="28">
        <f>E56/C56*100</f>
        <v>49.74667978357108</v>
      </c>
      <c r="H56" s="36">
        <f>H57+H58+H59+H60</f>
        <v>127.8</v>
      </c>
      <c r="I56" s="36">
        <f>I57+I58+I59+I60</f>
        <v>60.27</v>
      </c>
      <c r="J56" s="36">
        <f>J57+J58+J59+J60</f>
        <v>278.8</v>
      </c>
      <c r="K56" s="36">
        <f>K57+K58+K59+K60</f>
        <v>142</v>
      </c>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91"/>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v>0</v>
      </c>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91"/>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v>0</v>
      </c>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f>
        <v>406.6</v>
      </c>
      <c r="D59" s="33">
        <f>I59+K59</f>
        <v>202.27</v>
      </c>
      <c r="E59" s="4">
        <f>I59+K59</f>
        <v>202.27</v>
      </c>
      <c r="F59" s="37">
        <f>E59/B59*100</f>
        <v>10.847321284925188</v>
      </c>
      <c r="G59" s="28">
        <f>E59/C59*100</f>
        <v>49.74667978357108</v>
      </c>
      <c r="H59" s="32">
        <v>127.8</v>
      </c>
      <c r="I59" s="32">
        <v>60.27</v>
      </c>
      <c r="J59" s="32">
        <v>278.8</v>
      </c>
      <c r="K59" s="32">
        <v>142</v>
      </c>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91"/>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v>0</v>
      </c>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92"/>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f>K62</f>
        <v>0</v>
      </c>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01" t="s">
        <v>72</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f>K63+K64+K65+K66</f>
        <v>0</v>
      </c>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1"/>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v>0</v>
      </c>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v>0</v>
      </c>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91"/>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v>0</v>
      </c>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92"/>
    </row>
    <row r="67" spans="1:32" s="39" customFormat="1" ht="63" customHeight="1">
      <c r="A67" s="51" t="s">
        <v>40</v>
      </c>
      <c r="B67" s="36">
        <f>B68</f>
        <v>87510.29999999999</v>
      </c>
      <c r="C67" s="36">
        <f>C68</f>
        <v>28310.451</v>
      </c>
      <c r="D67" s="32">
        <f t="shared" si="7"/>
        <v>25777.54445</v>
      </c>
      <c r="E67" s="36">
        <f>E68</f>
        <v>25777.54445</v>
      </c>
      <c r="F67" s="28">
        <f>E67/B67*100</f>
        <v>29.45658333933263</v>
      </c>
      <c r="G67" s="28">
        <f>E67/C67*100</f>
        <v>91.05310420522795</v>
      </c>
      <c r="H67" s="36">
        <f>H68</f>
        <v>18518.675</v>
      </c>
      <c r="I67" s="36">
        <f>I68</f>
        <v>16200.47967</v>
      </c>
      <c r="J67" s="36">
        <f aca="true" t="shared" si="15" ref="J67:AD67">J68</f>
        <v>9791.776</v>
      </c>
      <c r="K67" s="36">
        <f>K68</f>
        <v>9577.06478</v>
      </c>
      <c r="L67" s="36">
        <f t="shared" si="15"/>
        <v>4692.371</v>
      </c>
      <c r="M67" s="36"/>
      <c r="N67" s="36">
        <f t="shared" si="15"/>
        <v>8380.628</v>
      </c>
      <c r="O67" s="36"/>
      <c r="P67" s="36">
        <f t="shared" si="15"/>
        <v>6639.292</v>
      </c>
      <c r="Q67" s="36"/>
      <c r="R67" s="36">
        <f t="shared" si="15"/>
        <v>5936.799</v>
      </c>
      <c r="S67" s="36"/>
      <c r="T67" s="36">
        <f t="shared" si="15"/>
        <v>9569.894</v>
      </c>
      <c r="U67" s="36"/>
      <c r="V67" s="36">
        <f t="shared" si="15"/>
        <v>4689.712</v>
      </c>
      <c r="W67" s="36"/>
      <c r="X67" s="36">
        <f t="shared" si="15"/>
        <v>2282.113</v>
      </c>
      <c r="Y67" s="36"/>
      <c r="Z67" s="36">
        <f t="shared" si="15"/>
        <v>6537.367</v>
      </c>
      <c r="AA67" s="36"/>
      <c r="AB67" s="36">
        <f t="shared" si="15"/>
        <v>3364.044</v>
      </c>
      <c r="AC67" s="36"/>
      <c r="AD67" s="36">
        <f t="shared" si="15"/>
        <v>7107.629</v>
      </c>
      <c r="AE67" s="36"/>
      <c r="AF67" s="127" t="s">
        <v>56</v>
      </c>
    </row>
    <row r="68" spans="1:32" s="39" customFormat="1" ht="18.75" customHeight="1">
      <c r="A68" s="48" t="s">
        <v>17</v>
      </c>
      <c r="B68" s="36">
        <f>B69+B70+B71+B72</f>
        <v>87510.29999999999</v>
      </c>
      <c r="C68" s="36">
        <f>C69+C70+C71+C72</f>
        <v>28310.451</v>
      </c>
      <c r="D68" s="32">
        <f t="shared" si="7"/>
        <v>25777.54445</v>
      </c>
      <c r="E68" s="36">
        <f>E69+E70+E71+E72</f>
        <v>25777.54445</v>
      </c>
      <c r="F68" s="37">
        <f>F69+F70+F71+F72</f>
        <v>29.45658333933263</v>
      </c>
      <c r="G68" s="28">
        <f>E68/C68*100</f>
        <v>91.05310420522795</v>
      </c>
      <c r="H68" s="36">
        <f>H69+H70+H71+H72</f>
        <v>18518.675</v>
      </c>
      <c r="I68" s="36">
        <f>I69+I70+I71+I72</f>
        <v>16200.47967</v>
      </c>
      <c r="J68" s="36">
        <f aca="true" t="shared" si="16" ref="J68:AD68">J69+J70+J71+J72</f>
        <v>9791.776</v>
      </c>
      <c r="K68" s="36">
        <f>K69+K70+K71+K72</f>
        <v>9577.06478</v>
      </c>
      <c r="L68" s="36">
        <f t="shared" si="16"/>
        <v>4692.371</v>
      </c>
      <c r="M68" s="36"/>
      <c r="N68" s="36">
        <f t="shared" si="16"/>
        <v>8380.628</v>
      </c>
      <c r="O68" s="36"/>
      <c r="P68" s="36">
        <f t="shared" si="16"/>
        <v>6639.292</v>
      </c>
      <c r="Q68" s="36"/>
      <c r="R68" s="36">
        <f t="shared" si="16"/>
        <v>5936.799</v>
      </c>
      <c r="S68" s="36"/>
      <c r="T68" s="36">
        <f t="shared" si="16"/>
        <v>9569.894</v>
      </c>
      <c r="U68" s="36"/>
      <c r="V68" s="36">
        <f t="shared" si="16"/>
        <v>4689.712</v>
      </c>
      <c r="W68" s="36"/>
      <c r="X68" s="36">
        <f t="shared" si="16"/>
        <v>2282.113</v>
      </c>
      <c r="Y68" s="36"/>
      <c r="Z68" s="36">
        <f t="shared" si="16"/>
        <v>6537.367</v>
      </c>
      <c r="AA68" s="36"/>
      <c r="AB68" s="36">
        <f t="shared" si="16"/>
        <v>3364.044</v>
      </c>
      <c r="AC68" s="36"/>
      <c r="AD68" s="36">
        <f t="shared" si="16"/>
        <v>7107.629</v>
      </c>
      <c r="AE68" s="36"/>
      <c r="AF68" s="128"/>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v>0</v>
      </c>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28"/>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v>0</v>
      </c>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28"/>
    </row>
    <row r="71" spans="1:32" s="70" customFormat="1" ht="18.75">
      <c r="A71" s="49" t="s">
        <v>13</v>
      </c>
      <c r="B71" s="32">
        <f>H71+J71+L71+N71+P71+R71+T71+V71+X71+Z71+AB71+AD71</f>
        <v>87510.29999999999</v>
      </c>
      <c r="C71" s="33">
        <f>H71+J71</f>
        <v>28310.451</v>
      </c>
      <c r="D71" s="33">
        <f>I71+K71</f>
        <v>25777.54445</v>
      </c>
      <c r="E71" s="4">
        <f>I71+K71</f>
        <v>25777.54445</v>
      </c>
      <c r="F71" s="37">
        <f>E71/B71*100</f>
        <v>29.45658333933263</v>
      </c>
      <c r="G71" s="28">
        <f>E71/C71*100</f>
        <v>91.05310420522795</v>
      </c>
      <c r="H71" s="36">
        <v>18518.675</v>
      </c>
      <c r="I71" s="36">
        <v>16200.47967</v>
      </c>
      <c r="J71" s="36">
        <v>9791.776</v>
      </c>
      <c r="K71" s="36">
        <v>9577.06478</v>
      </c>
      <c r="L71" s="36">
        <v>4692.371</v>
      </c>
      <c r="M71" s="36"/>
      <c r="N71" s="36">
        <v>8380.628</v>
      </c>
      <c r="O71" s="36"/>
      <c r="P71" s="36">
        <v>6639.292</v>
      </c>
      <c r="Q71" s="36"/>
      <c r="R71" s="36">
        <v>5936.799</v>
      </c>
      <c r="S71" s="36"/>
      <c r="T71" s="36">
        <v>9569.894</v>
      </c>
      <c r="U71" s="36"/>
      <c r="V71" s="36">
        <v>4689.712</v>
      </c>
      <c r="W71" s="36"/>
      <c r="X71" s="36">
        <v>2282.113</v>
      </c>
      <c r="Y71" s="36"/>
      <c r="Z71" s="36">
        <v>6537.367</v>
      </c>
      <c r="AA71" s="36"/>
      <c r="AB71" s="36">
        <v>3364.044</v>
      </c>
      <c r="AC71" s="36"/>
      <c r="AD71" s="36">
        <v>7107.629</v>
      </c>
      <c r="AE71" s="36"/>
      <c r="AF71" s="128"/>
    </row>
    <row r="72" spans="1:32" s="39" customFormat="1" ht="18.75">
      <c r="A72" s="49" t="s">
        <v>33</v>
      </c>
      <c r="B72" s="32">
        <f>H72+J72+L72+N72+P72+R72+T72+V72+X72+Z72+AB72+AD72</f>
        <v>0</v>
      </c>
      <c r="C72" s="32">
        <f>H72</f>
        <v>0</v>
      </c>
      <c r="D72" s="32">
        <f t="shared" si="7"/>
        <v>0</v>
      </c>
      <c r="E72" s="32">
        <v>0</v>
      </c>
      <c r="F72" s="28">
        <v>0</v>
      </c>
      <c r="G72" s="28">
        <v>0</v>
      </c>
      <c r="H72" s="32">
        <v>0</v>
      </c>
      <c r="I72" s="32">
        <v>0</v>
      </c>
      <c r="J72" s="32">
        <v>0</v>
      </c>
      <c r="K72" s="32">
        <v>0</v>
      </c>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29"/>
    </row>
    <row r="73" spans="1:32" s="39" customFormat="1" ht="56.25">
      <c r="A73" s="52" t="s">
        <v>41</v>
      </c>
      <c r="B73" s="36">
        <f aca="true" t="shared" si="17" ref="B73:AD73">B74</f>
        <v>6884.6</v>
      </c>
      <c r="C73" s="36">
        <f t="shared" si="17"/>
        <v>2168.4030000000002</v>
      </c>
      <c r="D73" s="36">
        <f t="shared" si="17"/>
        <v>1666.6889999999999</v>
      </c>
      <c r="E73" s="36">
        <f t="shared" si="17"/>
        <v>1661.3526299999999</v>
      </c>
      <c r="F73" s="37">
        <f t="shared" si="17"/>
        <v>24.13143290822996</v>
      </c>
      <c r="G73" s="28">
        <f t="shared" si="17"/>
        <v>76.61641447646032</v>
      </c>
      <c r="H73" s="36">
        <f t="shared" si="17"/>
        <v>1092.554</v>
      </c>
      <c r="I73" s="36">
        <f t="shared" si="17"/>
        <v>1041.0378</v>
      </c>
      <c r="J73" s="36">
        <f t="shared" si="17"/>
        <v>1075.8490000000002</v>
      </c>
      <c r="K73" s="36">
        <f t="shared" si="17"/>
        <v>620.31483</v>
      </c>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498.26599999999996</v>
      </c>
      <c r="AE73" s="36"/>
      <c r="AF73" s="101" t="s">
        <v>52</v>
      </c>
    </row>
    <row r="74" spans="1:32" s="39" customFormat="1" ht="18.75">
      <c r="A74" s="48" t="s">
        <v>17</v>
      </c>
      <c r="B74" s="36">
        <f aca="true" t="shared" si="18" ref="B74:AD74">B75+B76+B77+B78</f>
        <v>6884.6</v>
      </c>
      <c r="C74" s="36">
        <f t="shared" si="18"/>
        <v>2168.4030000000002</v>
      </c>
      <c r="D74" s="36">
        <f t="shared" si="18"/>
        <v>1666.6889999999999</v>
      </c>
      <c r="E74" s="36">
        <f t="shared" si="18"/>
        <v>1661.3526299999999</v>
      </c>
      <c r="F74" s="28">
        <f>E74/B74*100</f>
        <v>24.13143290822996</v>
      </c>
      <c r="G74" s="28">
        <f>E74/C74*100</f>
        <v>76.61641447646032</v>
      </c>
      <c r="H74" s="36">
        <f t="shared" si="18"/>
        <v>1092.554</v>
      </c>
      <c r="I74" s="36">
        <f t="shared" si="18"/>
        <v>1041.0378</v>
      </c>
      <c r="J74" s="36">
        <f t="shared" si="18"/>
        <v>1075.8490000000002</v>
      </c>
      <c r="K74" s="36">
        <f>K75+K76+K77+K78</f>
        <v>620.31483</v>
      </c>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498.26599999999996</v>
      </c>
      <c r="AE74" s="36"/>
      <c r="AF74" s="91"/>
    </row>
    <row r="75" spans="1:32" s="39" customFormat="1" ht="18.75">
      <c r="A75" s="49" t="s">
        <v>24</v>
      </c>
      <c r="B75" s="32">
        <f>H75+J75+L75+N75+P75+R75+T75+V75+X75+Z75+AB75+AD75</f>
        <v>5715.1</v>
      </c>
      <c r="C75" s="32">
        <f>H75+J75</f>
        <v>1652.803</v>
      </c>
      <c r="D75" s="32">
        <v>1173.089</v>
      </c>
      <c r="E75" s="32">
        <f>I75+K75</f>
        <v>1173.089</v>
      </c>
      <c r="F75" s="28">
        <f>E75/B75*100</f>
        <v>20.526132526115028</v>
      </c>
      <c r="G75" s="28">
        <f>E75/C75*100</f>
        <v>70.97573031994739</v>
      </c>
      <c r="H75" s="32">
        <v>1092.554</v>
      </c>
      <c r="I75" s="32">
        <v>1041.0378</v>
      </c>
      <c r="J75" s="32">
        <v>560.249</v>
      </c>
      <c r="K75" s="32">
        <v>132.0512</v>
      </c>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91"/>
    </row>
    <row r="76" spans="1:32" s="39" customFormat="1" ht="18.75">
      <c r="A76" s="49" t="s">
        <v>22</v>
      </c>
      <c r="B76" s="32">
        <f>H76+J76+L76+N76+P76+R76+T76+V76+X76+Z76+AB76+AD76</f>
        <v>1169.5</v>
      </c>
      <c r="C76" s="32">
        <f>H76+J76</f>
        <v>515.6</v>
      </c>
      <c r="D76" s="32">
        <v>493.6</v>
      </c>
      <c r="E76" s="32">
        <f>I76+K76</f>
        <v>488.26363</v>
      </c>
      <c r="F76" s="37">
        <f>E76/B76*100</f>
        <v>41.74977597263788</v>
      </c>
      <c r="G76" s="28">
        <f>E76/C76*100</f>
        <v>94.69814391000774</v>
      </c>
      <c r="H76" s="32">
        <v>0</v>
      </c>
      <c r="I76" s="32">
        <v>0</v>
      </c>
      <c r="J76" s="32">
        <v>515.6</v>
      </c>
      <c r="K76" s="32">
        <v>488.26363</v>
      </c>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207.105</v>
      </c>
      <c r="AE76" s="32"/>
      <c r="AF76" s="91"/>
    </row>
    <row r="77" spans="1:32" s="39" customFormat="1" ht="18.75">
      <c r="A77" s="49" t="s">
        <v>13</v>
      </c>
      <c r="B77" s="32">
        <f>H77+J77+L77+N77+P77+R77+T77+V77+X77+Z77+AB77+AD77</f>
        <v>0</v>
      </c>
      <c r="C77" s="32">
        <f>H77+J77</f>
        <v>0</v>
      </c>
      <c r="D77" s="36">
        <v>0</v>
      </c>
      <c r="E77" s="36">
        <v>0</v>
      </c>
      <c r="F77" s="37">
        <v>0</v>
      </c>
      <c r="G77" s="28">
        <v>0</v>
      </c>
      <c r="H77" s="36">
        <v>0</v>
      </c>
      <c r="I77" s="36">
        <v>0</v>
      </c>
      <c r="J77" s="36">
        <v>0</v>
      </c>
      <c r="K77" s="36">
        <v>0</v>
      </c>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9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119849.80007999999</v>
      </c>
      <c r="C79" s="54">
        <f>C80+C81+C82+C83</f>
        <v>33174.63732</v>
      </c>
      <c r="D79" s="54">
        <f>D80+D81+D82+D83</f>
        <v>28612.99178</v>
      </c>
      <c r="E79" s="54">
        <f>E80+E81+E82+E83</f>
        <v>28607.655410000003</v>
      </c>
      <c r="F79" s="37">
        <f>E79/B79*100</f>
        <v>23.869589595397184</v>
      </c>
      <c r="G79" s="28">
        <f>E79/C79*100</f>
        <v>86.23351367507883</v>
      </c>
      <c r="H79" s="54">
        <f>H80+H81+H82+H83</f>
        <v>21436.87066</v>
      </c>
      <c r="I79" s="54">
        <f aca="true" t="shared" si="19" ref="I79:AD79">I80+I81+I82+I83</f>
        <v>17858.660860000004</v>
      </c>
      <c r="J79" s="54">
        <f t="shared" si="19"/>
        <v>11737.76666</v>
      </c>
      <c r="K79" s="54">
        <f>K80+K81+K82+K83</f>
        <v>10748.99455</v>
      </c>
      <c r="L79" s="54">
        <f t="shared" si="19"/>
        <v>5674.78866</v>
      </c>
      <c r="M79" s="54"/>
      <c r="N79" s="54">
        <f t="shared" si="19"/>
        <v>14628.283660000001</v>
      </c>
      <c r="O79" s="54"/>
      <c r="P79" s="54">
        <f t="shared" si="19"/>
        <v>8489.57666</v>
      </c>
      <c r="Q79" s="54"/>
      <c r="R79" s="54">
        <f t="shared" si="19"/>
        <v>7095.86266</v>
      </c>
      <c r="S79" s="54"/>
      <c r="T79" s="54">
        <f t="shared" si="19"/>
        <v>15856.019660000002</v>
      </c>
      <c r="U79" s="54"/>
      <c r="V79" s="54">
        <f t="shared" si="19"/>
        <v>5455.76566</v>
      </c>
      <c r="W79" s="54"/>
      <c r="X79" s="54">
        <f t="shared" si="19"/>
        <v>2995.0496599999997</v>
      </c>
      <c r="Y79" s="54"/>
      <c r="Z79" s="54">
        <f t="shared" si="19"/>
        <v>10843.02166</v>
      </c>
      <c r="AA79" s="54"/>
      <c r="AB79" s="54">
        <f t="shared" si="19"/>
        <v>4613.50774</v>
      </c>
      <c r="AC79" s="54"/>
      <c r="AD79" s="54">
        <f t="shared" si="19"/>
        <v>11023.28674</v>
      </c>
      <c r="AE79" s="54"/>
      <c r="AF79" s="55"/>
    </row>
    <row r="80" spans="1:32" s="30" customFormat="1" ht="18.75">
      <c r="A80" s="53" t="s">
        <v>24</v>
      </c>
      <c r="B80" s="54">
        <f aca="true" t="shared" si="20" ref="B80:E81">B75</f>
        <v>5715.1</v>
      </c>
      <c r="C80" s="54">
        <f t="shared" si="20"/>
        <v>1652.803</v>
      </c>
      <c r="D80" s="54">
        <f t="shared" si="20"/>
        <v>1173.089</v>
      </c>
      <c r="E80" s="54">
        <f t="shared" si="20"/>
        <v>1173.089</v>
      </c>
      <c r="F80" s="37">
        <f>E80/B80*100</f>
        <v>20.526132526115028</v>
      </c>
      <c r="G80" s="28">
        <f>E80/C80*100</f>
        <v>70.97573031994739</v>
      </c>
      <c r="H80" s="54">
        <f>H75</f>
        <v>1092.554</v>
      </c>
      <c r="I80" s="54">
        <f aca="true" t="shared" si="21" ref="I80:AD81">I75</f>
        <v>1041.0378</v>
      </c>
      <c r="J80" s="54">
        <f>J75</f>
        <v>560.249</v>
      </c>
      <c r="K80" s="54">
        <f>K75</f>
        <v>132.0512</v>
      </c>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515.6</v>
      </c>
      <c r="D81" s="54">
        <f t="shared" si="20"/>
        <v>493.6</v>
      </c>
      <c r="E81" s="54">
        <f t="shared" si="20"/>
        <v>488.26363</v>
      </c>
      <c r="F81" s="37">
        <f>E81/B81*100</f>
        <v>41.74977597263788</v>
      </c>
      <c r="G81" s="28">
        <f>E81/C81*100</f>
        <v>94.69814391000774</v>
      </c>
      <c r="H81" s="54">
        <f>H76</f>
        <v>0</v>
      </c>
      <c r="I81" s="54">
        <f t="shared" si="21"/>
        <v>0</v>
      </c>
      <c r="J81" s="54">
        <f t="shared" si="21"/>
        <v>515.6</v>
      </c>
      <c r="K81" s="54">
        <f>K76</f>
        <v>488.26363</v>
      </c>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207.105</v>
      </c>
      <c r="AE81" s="54"/>
      <c r="AF81" s="56"/>
    </row>
    <row r="82" spans="1:32" s="30" customFormat="1" ht="18.75">
      <c r="A82" s="53" t="s">
        <v>13</v>
      </c>
      <c r="B82" s="54">
        <f>B71+B65+B35+B29+B23+B16</f>
        <v>112965.20007999998</v>
      </c>
      <c r="C82" s="54">
        <f aca="true" t="shared" si="22" ref="C82:E83">C16+C23+C29+C35+C65+C71+C77</f>
        <v>31006.23432</v>
      </c>
      <c r="D82" s="54">
        <f t="shared" si="22"/>
        <v>26946.30278</v>
      </c>
      <c r="E82" s="54">
        <f>E16+E23+E29+E35+E65+E71+E77</f>
        <v>26946.30278</v>
      </c>
      <c r="F82" s="37">
        <f>E82/B82*100</f>
        <v>23.853631703318456</v>
      </c>
      <c r="G82" s="28">
        <f>E82/C82*100</f>
        <v>86.9060799254129</v>
      </c>
      <c r="H82" s="54">
        <f>H16+H23+H29+H35+H65+H71+H77</f>
        <v>20344.31666</v>
      </c>
      <c r="I82" s="54">
        <f aca="true" t="shared" si="23" ref="I82:AD83">I16+I23+I29+I35+I65+I71+I77</f>
        <v>16817.62306</v>
      </c>
      <c r="J82" s="54">
        <f t="shared" si="23"/>
        <v>10661.91766</v>
      </c>
      <c r="K82" s="54">
        <f>K16+K23+K29+K35+K65+K71+K77</f>
        <v>10128.67972</v>
      </c>
      <c r="L82" s="54">
        <f t="shared" si="23"/>
        <v>5376.3126600000005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5084.65366</v>
      </c>
      <c r="W82" s="54"/>
      <c r="X82" s="54">
        <f t="shared" si="23"/>
        <v>2677.05466</v>
      </c>
      <c r="Y82" s="54"/>
      <c r="Z82" s="54">
        <f t="shared" si="23"/>
        <v>10403.45866</v>
      </c>
      <c r="AA82" s="54"/>
      <c r="AB82" s="54">
        <f t="shared" si="23"/>
        <v>4490.73574</v>
      </c>
      <c r="AC82" s="54"/>
      <c r="AD82" s="54">
        <f t="shared" si="23"/>
        <v>10525.02074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f>K17+K24+K30+K36+K66+K72+K78</f>
        <v>0</v>
      </c>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1" horizontalDpi="600" verticalDpi="600" orientation="landscape" paperSize="8" scale="32" r:id="rId1"/>
</worksheet>
</file>

<file path=xl/worksheets/sheet13.xml><?xml version="1.0" encoding="utf-8"?>
<worksheet xmlns="http://schemas.openxmlformats.org/spreadsheetml/2006/main" xmlns:r="http://schemas.openxmlformats.org/officeDocument/2006/relationships">
  <dimension ref="A1:AQ93"/>
  <sheetViews>
    <sheetView showGridLines="0" view="pageBreakPreview" zoomScale="55" zoomScaleNormal="70" zoomScaleSheetLayoutView="55" zoomScalePageLayoutView="0" workbookViewId="0" topLeftCell="A1">
      <selection activeCell="AD24" sqref="AD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7"/>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7"/>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7"/>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9"/>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74</v>
      </c>
      <c r="D8" s="119" t="s">
        <v>79</v>
      </c>
      <c r="E8" s="121" t="s">
        <v>75</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3"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4">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J12">B12</f>
        <v>713.4</v>
      </c>
      <c r="C11" s="27">
        <f t="shared" si="0"/>
        <v>0</v>
      </c>
      <c r="D11" s="27">
        <f t="shared" si="0"/>
        <v>0</v>
      </c>
      <c r="E11" s="27">
        <f t="shared" si="0"/>
        <v>0</v>
      </c>
      <c r="F11" s="28">
        <f t="shared" si="0"/>
        <v>0</v>
      </c>
      <c r="G11" s="28">
        <f t="shared" si="0"/>
        <v>0</v>
      </c>
      <c r="H11" s="27">
        <f t="shared" si="0"/>
        <v>0</v>
      </c>
      <c r="I11" s="27">
        <f t="shared" si="0"/>
        <v>0</v>
      </c>
      <c r="J11" s="27">
        <f t="shared" si="0"/>
        <v>100</v>
      </c>
      <c r="K11" s="27"/>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4">
        <f t="shared" si="0"/>
        <v>0</v>
      </c>
      <c r="G12" s="34">
        <f t="shared" si="0"/>
        <v>0</v>
      </c>
      <c r="H12" s="32">
        <f t="shared" si="0"/>
        <v>0</v>
      </c>
      <c r="I12" s="32">
        <f t="shared" si="0"/>
        <v>0</v>
      </c>
      <c r="J12" s="32">
        <f t="shared" si="0"/>
        <v>100</v>
      </c>
      <c r="K12" s="4"/>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24" t="s">
        <v>49</v>
      </c>
    </row>
    <row r="13" spans="1:32" s="30" customFormat="1" ht="18.75">
      <c r="A13" s="35" t="s">
        <v>17</v>
      </c>
      <c r="B13" s="36">
        <f>B14+B15+B16+B17</f>
        <v>713.4</v>
      </c>
      <c r="C13" s="33">
        <f aca="true" t="shared" si="1" ref="C13:D17">H13</f>
        <v>0</v>
      </c>
      <c r="D13" s="33">
        <f t="shared" si="1"/>
        <v>0</v>
      </c>
      <c r="E13" s="36">
        <f aca="true" t="shared" si="2" ref="E13:J13">E14+E15+E16+E17</f>
        <v>0</v>
      </c>
      <c r="F13" s="37">
        <f t="shared" si="2"/>
        <v>0</v>
      </c>
      <c r="G13" s="37">
        <f t="shared" si="2"/>
        <v>0</v>
      </c>
      <c r="H13" s="36">
        <f t="shared" si="2"/>
        <v>0</v>
      </c>
      <c r="I13" s="36">
        <f t="shared" si="2"/>
        <v>0</v>
      </c>
      <c r="J13" s="36">
        <f t="shared" si="2"/>
        <v>100</v>
      </c>
      <c r="K13" s="36"/>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25"/>
    </row>
    <row r="14" spans="1:32" s="30" customFormat="1" ht="18.75">
      <c r="A14" s="38" t="s">
        <v>24</v>
      </c>
      <c r="B14" s="32">
        <f>H14+J14+L14+N14+P14+R14+T14+V14+X14+Z14+AB14+AD14</f>
        <v>0</v>
      </c>
      <c r="C14" s="33">
        <f t="shared" si="1"/>
        <v>0</v>
      </c>
      <c r="D14" s="33">
        <f t="shared" si="1"/>
        <v>0</v>
      </c>
      <c r="E14" s="36">
        <v>0</v>
      </c>
      <c r="F14" s="34">
        <v>0</v>
      </c>
      <c r="G14" s="37">
        <v>0</v>
      </c>
      <c r="H14" s="36">
        <v>0</v>
      </c>
      <c r="I14" s="36">
        <v>0</v>
      </c>
      <c r="J14" s="36">
        <v>0</v>
      </c>
      <c r="K14" s="36"/>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25"/>
    </row>
    <row r="15" spans="1:32" s="30" customFormat="1" ht="18.75">
      <c r="A15" s="38" t="s">
        <v>22</v>
      </c>
      <c r="B15" s="32">
        <f>H15+J15+L15+N15+P15+R15+T15+V15+X15+Z15+AB15+AD15</f>
        <v>0</v>
      </c>
      <c r="C15" s="33">
        <f t="shared" si="1"/>
        <v>0</v>
      </c>
      <c r="D15" s="33">
        <f t="shared" si="1"/>
        <v>0</v>
      </c>
      <c r="E15" s="36">
        <v>0</v>
      </c>
      <c r="F15" s="34">
        <v>0</v>
      </c>
      <c r="G15" s="37">
        <v>0</v>
      </c>
      <c r="H15" s="36">
        <v>0</v>
      </c>
      <c r="I15" s="36">
        <v>0</v>
      </c>
      <c r="J15" s="36">
        <v>0</v>
      </c>
      <c r="K15" s="36"/>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25"/>
    </row>
    <row r="16" spans="1:32" s="39" customFormat="1" ht="18.75">
      <c r="A16" s="38" t="s">
        <v>13</v>
      </c>
      <c r="B16" s="32">
        <f>H16+J16+L16+N16+P16+R16+T16+V16+X16+Z16+AB16+AD16</f>
        <v>713.4</v>
      </c>
      <c r="C16" s="33">
        <f>H16</f>
        <v>0</v>
      </c>
      <c r="D16" s="33">
        <f>I16</f>
        <v>0</v>
      </c>
      <c r="E16" s="4">
        <v>0</v>
      </c>
      <c r="F16" s="34">
        <v>0</v>
      </c>
      <c r="G16" s="34">
        <v>0</v>
      </c>
      <c r="H16" s="4">
        <v>0</v>
      </c>
      <c r="I16" s="4">
        <v>0</v>
      </c>
      <c r="J16" s="4">
        <v>100</v>
      </c>
      <c r="K16" s="4"/>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25"/>
    </row>
    <row r="17" spans="1:32" s="30" customFormat="1" ht="18.75">
      <c r="A17" s="38" t="s">
        <v>33</v>
      </c>
      <c r="B17" s="32">
        <f>H17+J17+L17+N17+P17+R17+T17+V17+X17+Z17+AB17+AD17</f>
        <v>0</v>
      </c>
      <c r="C17" s="33">
        <f t="shared" si="1"/>
        <v>0</v>
      </c>
      <c r="D17" s="33">
        <f t="shared" si="1"/>
        <v>0</v>
      </c>
      <c r="E17" s="36">
        <v>0</v>
      </c>
      <c r="F17" s="34">
        <v>0</v>
      </c>
      <c r="G17" s="37">
        <v>0</v>
      </c>
      <c r="H17" s="36">
        <v>0</v>
      </c>
      <c r="I17" s="36">
        <v>0</v>
      </c>
      <c r="J17" s="36">
        <v>0</v>
      </c>
      <c r="K17" s="36"/>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26"/>
    </row>
    <row r="18" spans="1:32" s="30" customFormat="1" ht="79.5" customHeight="1">
      <c r="A18" s="40" t="s">
        <v>31</v>
      </c>
      <c r="B18" s="41">
        <f>B20+B26+B32+B62+B68+B74</f>
        <v>119136.40007999999</v>
      </c>
      <c r="C18" s="41">
        <f>C20+C26+C32+C62+C68+C74</f>
        <v>21885.770660000002</v>
      </c>
      <c r="D18" s="41">
        <f>D19+D25+D31+D61+D67+D73</f>
        <v>16817.62306</v>
      </c>
      <c r="E18" s="41">
        <f>E19+E25+E31+E61+E67+E73</f>
        <v>17858.660860000004</v>
      </c>
      <c r="F18" s="37">
        <f>E18/B18*100</f>
        <v>14.990096098260421</v>
      </c>
      <c r="G18" s="28">
        <f>E18/C18*100</f>
        <v>81.59941515168926</v>
      </c>
      <c r="H18" s="41">
        <f>H20+H26+H32+H62+H68+H74</f>
        <v>21885.770660000002</v>
      </c>
      <c r="I18" s="41">
        <f>I20+I26+I32+I62+I68+I74</f>
        <v>17858.660860000004</v>
      </c>
      <c r="J18" s="41">
        <f>J20+J26+J32+J62+J68+J74</f>
        <v>10587.76666</v>
      </c>
      <c r="K18" s="41"/>
      <c r="L18" s="41">
        <f>L20+L26+L32+L62+L68+L74</f>
        <v>5397.28866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5574.22066</v>
      </c>
      <c r="W18" s="41"/>
      <c r="X18" s="41">
        <f>X20+X26+X32+X62+X68+X74</f>
        <v>3164.7286599999998</v>
      </c>
      <c r="Y18" s="41"/>
      <c r="Z18" s="41">
        <f>Z20+Z26+Z32+Z62+Z68+Z74</f>
        <v>11010.16966</v>
      </c>
      <c r="AA18" s="41"/>
      <c r="AB18" s="41">
        <f>AB20+AB26+AB32+AB62+AB68+AB74</f>
        <v>4472.656739999999</v>
      </c>
      <c r="AC18" s="41"/>
      <c r="AD18" s="41">
        <f>AD20+AD26+AD32+AD62+AD68+AD74</f>
        <v>11192.40574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24"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125"/>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125"/>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125"/>
    </row>
    <row r="23" spans="1:32" s="30" customFormat="1" ht="21.75" customHeight="1">
      <c r="A23" s="38" t="s">
        <v>13</v>
      </c>
      <c r="B23" s="32">
        <f>H23+J23+L23+N23+P23+R23+T23+V23+X23+Z23+AB23+AD23</f>
        <v>0</v>
      </c>
      <c r="C23" s="45">
        <v>0</v>
      </c>
      <c r="D23" s="45">
        <f>I23</f>
        <v>0</v>
      </c>
      <c r="E23" s="4">
        <v>0</v>
      </c>
      <c r="F23" s="34">
        <v>0</v>
      </c>
      <c r="G23" s="34">
        <v>0</v>
      </c>
      <c r="H23" s="4">
        <v>0</v>
      </c>
      <c r="I23" s="4">
        <v>0</v>
      </c>
      <c r="J23" s="4">
        <v>0</v>
      </c>
      <c r="K23" s="4"/>
      <c r="L23" s="4">
        <v>0</v>
      </c>
      <c r="M23" s="4"/>
      <c r="N23" s="4">
        <v>0</v>
      </c>
      <c r="O23" s="4"/>
      <c r="P23" s="4">
        <v>0</v>
      </c>
      <c r="Q23" s="4"/>
      <c r="R23" s="4">
        <v>0</v>
      </c>
      <c r="S23" s="4"/>
      <c r="T23" s="4">
        <v>0</v>
      </c>
      <c r="U23" s="4"/>
      <c r="V23" s="4">
        <v>0</v>
      </c>
      <c r="W23" s="4"/>
      <c r="X23" s="4">
        <v>0</v>
      </c>
      <c r="Y23" s="4"/>
      <c r="Z23" s="4">
        <v>0</v>
      </c>
      <c r="AA23" s="4"/>
      <c r="AB23" s="4">
        <v>0</v>
      </c>
      <c r="AC23" s="4"/>
      <c r="AD23" s="4">
        <v>0</v>
      </c>
      <c r="AE23" s="5"/>
      <c r="AF23" s="125"/>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126"/>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4"/>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24"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125"/>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125"/>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125"/>
    </row>
    <row r="29" spans="1:32" s="30" customFormat="1" ht="21.75" customHeight="1">
      <c r="A29" s="38" t="s">
        <v>13</v>
      </c>
      <c r="B29" s="32">
        <f>H29+J29+L29+N29+P29+R29+T29+V29+X29+Z29+AB29+AD29</f>
        <v>0</v>
      </c>
      <c r="C29" s="45">
        <v>0</v>
      </c>
      <c r="D29" s="45">
        <f>I29</f>
        <v>0</v>
      </c>
      <c r="E29" s="4">
        <v>0</v>
      </c>
      <c r="F29" s="34">
        <v>0</v>
      </c>
      <c r="G29" s="34">
        <v>0</v>
      </c>
      <c r="H29" s="4">
        <v>0</v>
      </c>
      <c r="I29" s="4">
        <v>0</v>
      </c>
      <c r="J29" s="4">
        <v>0</v>
      </c>
      <c r="K29" s="4"/>
      <c r="L29" s="4">
        <v>0</v>
      </c>
      <c r="M29" s="4"/>
      <c r="N29" s="4">
        <v>0</v>
      </c>
      <c r="O29" s="4"/>
      <c r="P29" s="4">
        <v>0</v>
      </c>
      <c r="Q29" s="4"/>
      <c r="R29" s="4">
        <v>0</v>
      </c>
      <c r="S29" s="4"/>
      <c r="T29" s="4">
        <v>0</v>
      </c>
      <c r="U29" s="4"/>
      <c r="V29" s="4">
        <v>0</v>
      </c>
      <c r="W29" s="4"/>
      <c r="X29" s="4">
        <v>0</v>
      </c>
      <c r="Y29" s="4"/>
      <c r="Z29" s="4">
        <v>0</v>
      </c>
      <c r="AA29" s="4"/>
      <c r="AB29" s="4">
        <v>0</v>
      </c>
      <c r="AC29" s="4"/>
      <c r="AD29" s="4">
        <v>0</v>
      </c>
      <c r="AE29" s="5"/>
      <c r="AF29" s="125"/>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126"/>
    </row>
    <row r="31" spans="1:32" s="39" customFormat="1" ht="66.75" customHeight="1">
      <c r="A31" s="46" t="s">
        <v>35</v>
      </c>
      <c r="B31" s="32">
        <f>B32</f>
        <v>23605.900079999996</v>
      </c>
      <c r="C31" s="32">
        <f>C32</f>
        <v>1825.64166</v>
      </c>
      <c r="D31" s="32">
        <f>E31</f>
        <v>617.14339</v>
      </c>
      <c r="E31" s="32">
        <f>E32</f>
        <v>617.14339</v>
      </c>
      <c r="F31" s="37">
        <f>F32</f>
        <v>2.6143607653532017</v>
      </c>
      <c r="G31" s="28">
        <f>G32</f>
        <v>33.80419079612808</v>
      </c>
      <c r="H31" s="32">
        <f>H32</f>
        <v>1825.64166</v>
      </c>
      <c r="I31" s="32">
        <f>I32</f>
        <v>617.14339</v>
      </c>
      <c r="J31" s="32">
        <f aca="true" t="shared" si="6" ref="J31:AD31">J32</f>
        <v>733.7416599999999</v>
      </c>
      <c r="K31" s="32"/>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3753.89166</v>
      </c>
      <c r="AA31" s="32"/>
      <c r="AB31" s="32">
        <f t="shared" si="6"/>
        <v>631.64174</v>
      </c>
      <c r="AC31" s="32"/>
      <c r="AD31" s="32">
        <f t="shared" si="6"/>
        <v>2825.79174</v>
      </c>
      <c r="AE31" s="32"/>
      <c r="AF31" s="47"/>
    </row>
    <row r="32" spans="1:32" s="39" customFormat="1" ht="18.75">
      <c r="A32" s="48" t="s">
        <v>17</v>
      </c>
      <c r="B32" s="36">
        <f>B33+B34+B35+B36</f>
        <v>23605.900079999996</v>
      </c>
      <c r="C32" s="36">
        <f>C33+C34+C35+C36</f>
        <v>1825.64166</v>
      </c>
      <c r="D32" s="32">
        <f aca="true" t="shared" si="7" ref="D32:D72">E32</f>
        <v>617.14339</v>
      </c>
      <c r="E32" s="36">
        <f>E33+E34+E35+E36</f>
        <v>617.14339</v>
      </c>
      <c r="F32" s="37">
        <f>F33+F34+F35+F36</f>
        <v>2.6143607653532017</v>
      </c>
      <c r="G32" s="28">
        <f>E32/C32*100</f>
        <v>33.80419079612808</v>
      </c>
      <c r="H32" s="36">
        <f>H33+H34+H35+H36</f>
        <v>1825.64166</v>
      </c>
      <c r="I32" s="36">
        <f>I33+I34+I35+I36</f>
        <v>617.14339</v>
      </c>
      <c r="J32" s="36">
        <f aca="true" t="shared" si="8" ref="J32:AD32">J33+J34+J35+J36</f>
        <v>733.7416599999999</v>
      </c>
      <c r="K32" s="36"/>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3753.89166</v>
      </c>
      <c r="AA32" s="36"/>
      <c r="AB32" s="36">
        <f t="shared" si="8"/>
        <v>631.64174</v>
      </c>
      <c r="AC32" s="36"/>
      <c r="AD32" s="36">
        <f t="shared" si="8"/>
        <v>2825.79174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23605.900079999996</v>
      </c>
      <c r="C35" s="32">
        <f t="shared" si="9"/>
        <v>1825.64166</v>
      </c>
      <c r="D35" s="32">
        <f t="shared" si="7"/>
        <v>617.14339</v>
      </c>
      <c r="E35" s="32">
        <f>E41+E47+E53+E59</f>
        <v>617.14339</v>
      </c>
      <c r="F35" s="37">
        <f>E35/B35*100</f>
        <v>2.6143607653532017</v>
      </c>
      <c r="G35" s="28">
        <f>E35/C35*100</f>
        <v>33.80419079612808</v>
      </c>
      <c r="H35" s="32">
        <f>H41+H47+H53+H59</f>
        <v>1825.64166</v>
      </c>
      <c r="I35" s="32">
        <f>I41+I47+I53+I59</f>
        <v>617.14339</v>
      </c>
      <c r="J35" s="32">
        <f t="shared" si="11"/>
        <v>733.7416599999999</v>
      </c>
      <c r="K35" s="32"/>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3753.89166</v>
      </c>
      <c r="AA35" s="32"/>
      <c r="AB35" s="32">
        <f t="shared" si="11"/>
        <v>513.29174</v>
      </c>
      <c r="AC35" s="32"/>
      <c r="AD35" s="32">
        <f t="shared" si="11"/>
        <v>2825.79174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C38</f>
        <v>0</v>
      </c>
      <c r="D37" s="32">
        <f t="shared" si="7"/>
        <v>0</v>
      </c>
      <c r="E37" s="4">
        <f>E38</f>
        <v>0</v>
      </c>
      <c r="F37" s="28">
        <v>0</v>
      </c>
      <c r="G37" s="28">
        <v>0</v>
      </c>
      <c r="H37" s="32">
        <f>H38</f>
        <v>0</v>
      </c>
      <c r="I37" s="4">
        <f>I38</f>
        <v>0</v>
      </c>
      <c r="J37" s="32">
        <f>J38</f>
        <v>0</v>
      </c>
      <c r="K37" s="4"/>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24"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125"/>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125"/>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125"/>
    </row>
    <row r="41" spans="1:32" s="30" customFormat="1" ht="18.75">
      <c r="A41" s="49" t="s">
        <v>13</v>
      </c>
      <c r="B41" s="32">
        <f>H41+J41+L41+N41+P41+R41+T41+V41+X41+Z41+AB41+AD41</f>
        <v>236.7</v>
      </c>
      <c r="C41" s="32">
        <f>H41</f>
        <v>0</v>
      </c>
      <c r="D41" s="32">
        <f t="shared" si="7"/>
        <v>0</v>
      </c>
      <c r="E41" s="32">
        <v>0</v>
      </c>
      <c r="F41" s="28">
        <v>0</v>
      </c>
      <c r="G41" s="28">
        <v>0</v>
      </c>
      <c r="H41" s="32">
        <v>0</v>
      </c>
      <c r="I41" s="32">
        <v>0</v>
      </c>
      <c r="J41" s="32">
        <v>0</v>
      </c>
      <c r="K41" s="32"/>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125"/>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126"/>
    </row>
    <row r="43" spans="1:32" s="30" customFormat="1" ht="56.25">
      <c r="A43" s="51" t="s">
        <v>37</v>
      </c>
      <c r="B43" s="32">
        <f>B44</f>
        <v>1701.20008</v>
      </c>
      <c r="C43" s="36">
        <f>C44</f>
        <v>113.29166</v>
      </c>
      <c r="D43" s="32">
        <f t="shared" si="7"/>
        <v>85.31777</v>
      </c>
      <c r="E43" s="4">
        <f aca="true" t="shared" si="12" ref="E43:J43">E44</f>
        <v>85.31777</v>
      </c>
      <c r="F43" s="37">
        <f t="shared" si="12"/>
        <v>5.0151520096331055</v>
      </c>
      <c r="G43" s="28">
        <f t="shared" si="12"/>
        <v>75.30807651684157</v>
      </c>
      <c r="H43" s="32">
        <f t="shared" si="12"/>
        <v>113.29166</v>
      </c>
      <c r="I43" s="4">
        <f t="shared" si="12"/>
        <v>85.31777</v>
      </c>
      <c r="J43" s="32">
        <f t="shared" si="12"/>
        <v>53.29166</v>
      </c>
      <c r="K43" s="4"/>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52.19174</v>
      </c>
      <c r="AE43" s="5"/>
      <c r="AF43" s="124" t="s">
        <v>51</v>
      </c>
    </row>
    <row r="44" spans="1:32" s="30" customFormat="1" ht="18.75">
      <c r="A44" s="48" t="s">
        <v>17</v>
      </c>
      <c r="B44" s="36">
        <f>B45+B46+B47+B48</f>
        <v>1701.20008</v>
      </c>
      <c r="C44" s="36">
        <f>C45+C46+C47+C48</f>
        <v>113.29166</v>
      </c>
      <c r="D44" s="32">
        <f t="shared" si="7"/>
        <v>85.31777</v>
      </c>
      <c r="E44" s="36">
        <f>E45+E46+E47+E48</f>
        <v>85.31777</v>
      </c>
      <c r="F44" s="37">
        <f>F45+F46+F47+F48</f>
        <v>5.0151520096331055</v>
      </c>
      <c r="G44" s="28">
        <f>E44/C44*100</f>
        <v>75.30807651684157</v>
      </c>
      <c r="H44" s="36">
        <f>H45+H46+H47+H48</f>
        <v>113.29166</v>
      </c>
      <c r="I44" s="36">
        <f>I45+I46+I47+I48</f>
        <v>85.31777</v>
      </c>
      <c r="J44" s="36">
        <f>J45+J46+J47+J48</f>
        <v>53.29166</v>
      </c>
      <c r="K44" s="36"/>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52.19174</v>
      </c>
      <c r="AE44" s="36"/>
      <c r="AF44" s="125"/>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125"/>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125"/>
    </row>
    <row r="47" spans="1:32" s="30" customFormat="1" ht="18.75">
      <c r="A47" s="49" t="s">
        <v>13</v>
      </c>
      <c r="B47" s="32">
        <f>H47+J47+L47+N47+P47+R47+T47+V47+X47+Z47+AB47+AD47</f>
        <v>1701.20008</v>
      </c>
      <c r="C47" s="32">
        <f>H47</f>
        <v>113.29166</v>
      </c>
      <c r="D47" s="32">
        <f t="shared" si="7"/>
        <v>85.31777</v>
      </c>
      <c r="E47" s="32">
        <v>85.31777</v>
      </c>
      <c r="F47" s="37">
        <f>E47/B47*100</f>
        <v>5.0151520096331055</v>
      </c>
      <c r="G47" s="28">
        <f>E47/C47*100</f>
        <v>75.30807651684157</v>
      </c>
      <c r="H47" s="32">
        <v>113.29166</v>
      </c>
      <c r="I47" s="32">
        <v>85.31777</v>
      </c>
      <c r="J47" s="32">
        <v>53.29166</v>
      </c>
      <c r="K47" s="32"/>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52.19174</v>
      </c>
      <c r="AE47" s="32"/>
      <c r="AF47" s="125"/>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126"/>
    </row>
    <row r="49" spans="1:32" s="30" customFormat="1" ht="162" customHeight="1">
      <c r="A49" s="51" t="s">
        <v>38</v>
      </c>
      <c r="B49" s="32">
        <f>B50</f>
        <v>19803.299999999996</v>
      </c>
      <c r="C49" s="36">
        <f>C50</f>
        <v>1584.55</v>
      </c>
      <c r="D49" s="32">
        <f t="shared" si="7"/>
        <v>471.55562</v>
      </c>
      <c r="E49" s="4">
        <f aca="true" t="shared" si="13" ref="E49:J49">E50</f>
        <v>471.55562</v>
      </c>
      <c r="F49" s="37">
        <f t="shared" si="13"/>
        <v>2.381197174208339</v>
      </c>
      <c r="G49" s="28">
        <f t="shared" si="13"/>
        <v>29.759592313275064</v>
      </c>
      <c r="H49" s="32">
        <f t="shared" si="13"/>
        <v>1584.55</v>
      </c>
      <c r="I49" s="4">
        <f t="shared" si="13"/>
        <v>471.55562</v>
      </c>
      <c r="J49" s="32">
        <f t="shared" si="13"/>
        <v>401.65</v>
      </c>
      <c r="K49" s="4"/>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3252.1</v>
      </c>
      <c r="AA49" s="4"/>
      <c r="AB49" s="32">
        <f>AB50</f>
        <v>341.65</v>
      </c>
      <c r="AC49" s="4"/>
      <c r="AD49" s="32">
        <f>AD50</f>
        <v>2773.6</v>
      </c>
      <c r="AE49" s="5"/>
      <c r="AF49" s="123" t="s">
        <v>55</v>
      </c>
    </row>
    <row r="50" spans="1:32" s="30" customFormat="1" ht="20.25" customHeight="1">
      <c r="A50" s="48" t="s">
        <v>17</v>
      </c>
      <c r="B50" s="36">
        <f>B51+B52+B53+B54</f>
        <v>19803.299999999996</v>
      </c>
      <c r="C50" s="36">
        <f>C51+C52+C53+C54</f>
        <v>1584.55</v>
      </c>
      <c r="D50" s="32">
        <f t="shared" si="7"/>
        <v>471.55562</v>
      </c>
      <c r="E50" s="36">
        <f>E51+E52+E53+E54</f>
        <v>471.55562</v>
      </c>
      <c r="F50" s="37">
        <f>F51+F52+F53+F54</f>
        <v>2.381197174208339</v>
      </c>
      <c r="G50" s="28">
        <f>E50/C50*100</f>
        <v>29.759592313275064</v>
      </c>
      <c r="H50" s="36">
        <f>H51+H52+H53+H54</f>
        <v>1584.55</v>
      </c>
      <c r="I50" s="36">
        <f>I51+I52+I53+I54</f>
        <v>471.55562</v>
      </c>
      <c r="J50" s="36">
        <f>J51+J52+J53+J54</f>
        <v>401.65</v>
      </c>
      <c r="K50" s="36"/>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3252.1</v>
      </c>
      <c r="AA50" s="36"/>
      <c r="AB50" s="36">
        <f>AB51+AB52+AB53+AB54</f>
        <v>341.65</v>
      </c>
      <c r="AC50" s="36"/>
      <c r="AD50" s="36">
        <f>AD51+AD52+AD53+AD54</f>
        <v>2773.6</v>
      </c>
      <c r="AE50" s="36"/>
      <c r="AF50" s="94"/>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94"/>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19803.299999999996</v>
      </c>
      <c r="C53" s="32">
        <f>H53</f>
        <v>1584.55</v>
      </c>
      <c r="D53" s="32">
        <f t="shared" si="7"/>
        <v>471.55562</v>
      </c>
      <c r="E53" s="32">
        <v>471.55562</v>
      </c>
      <c r="F53" s="37">
        <f>E53/B53*100</f>
        <v>2.381197174208339</v>
      </c>
      <c r="G53" s="28">
        <f>E53/C53*100</f>
        <v>29.759592313275064</v>
      </c>
      <c r="H53" s="32">
        <v>1584.55</v>
      </c>
      <c r="I53" s="32">
        <v>471.55562</v>
      </c>
      <c r="J53" s="32">
        <v>401.65</v>
      </c>
      <c r="K53" s="32"/>
      <c r="L53" s="32">
        <v>607.35</v>
      </c>
      <c r="M53" s="32"/>
      <c r="N53" s="32">
        <v>4229.1</v>
      </c>
      <c r="O53" s="32"/>
      <c r="P53" s="32">
        <v>460.65</v>
      </c>
      <c r="Q53" s="32"/>
      <c r="R53" s="32">
        <v>415.15</v>
      </c>
      <c r="S53" s="32"/>
      <c r="T53" s="32">
        <v>5054.2</v>
      </c>
      <c r="U53" s="32"/>
      <c r="V53" s="32">
        <v>341.65</v>
      </c>
      <c r="W53" s="32"/>
      <c r="X53" s="32">
        <v>341.65</v>
      </c>
      <c r="Y53" s="32"/>
      <c r="Z53" s="32">
        <v>3252.1</v>
      </c>
      <c r="AA53" s="32"/>
      <c r="AB53" s="32">
        <v>341.65</v>
      </c>
      <c r="AC53" s="32"/>
      <c r="AD53" s="32">
        <v>2773.6</v>
      </c>
      <c r="AE53" s="32"/>
      <c r="AF53" s="94"/>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95"/>
    </row>
    <row r="55" spans="1:32" s="30" customFormat="1" ht="37.5" customHeight="1">
      <c r="A55" s="51" t="s">
        <v>39</v>
      </c>
      <c r="B55" s="32">
        <f>B56</f>
        <v>1864.7</v>
      </c>
      <c r="C55" s="36">
        <f>C56</f>
        <v>127.8</v>
      </c>
      <c r="D55" s="32">
        <f t="shared" si="7"/>
        <v>60.27</v>
      </c>
      <c r="E55" s="4">
        <f aca="true" t="shared" si="14" ref="E55:J55">E56</f>
        <v>60.27</v>
      </c>
      <c r="F55" s="37">
        <f t="shared" si="14"/>
        <v>3.232155306483617</v>
      </c>
      <c r="G55" s="28">
        <f t="shared" si="14"/>
        <v>47.15962441314554</v>
      </c>
      <c r="H55" s="32">
        <f t="shared" si="14"/>
        <v>127.8</v>
      </c>
      <c r="I55" s="4">
        <f t="shared" si="14"/>
        <v>60.27</v>
      </c>
      <c r="J55" s="32">
        <f t="shared" si="14"/>
        <v>278.8</v>
      </c>
      <c r="K55" s="4"/>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124" t="s">
        <v>53</v>
      </c>
    </row>
    <row r="56" spans="1:32" s="30" customFormat="1" ht="18.75">
      <c r="A56" s="48" t="s">
        <v>17</v>
      </c>
      <c r="B56" s="36">
        <f>B57+B58+B59+B60</f>
        <v>1864.7</v>
      </c>
      <c r="C56" s="36">
        <f>C57+C58+C59+C60</f>
        <v>127.8</v>
      </c>
      <c r="D56" s="32">
        <f t="shared" si="7"/>
        <v>60.27</v>
      </c>
      <c r="E56" s="36">
        <f>E57+E58+E59+E60</f>
        <v>60.27</v>
      </c>
      <c r="F56" s="37">
        <f>F57+F58+F59+F60</f>
        <v>3.232155306483617</v>
      </c>
      <c r="G56" s="28">
        <f>E56/C56*100</f>
        <v>47.15962441314554</v>
      </c>
      <c r="H56" s="36">
        <f>H57+H58+H59+H60</f>
        <v>127.8</v>
      </c>
      <c r="I56" s="36">
        <f>I57+I58+I59+I60</f>
        <v>60.27</v>
      </c>
      <c r="J56" s="36">
        <f>J57+J58+J59+J60</f>
        <v>278.8</v>
      </c>
      <c r="K56" s="36"/>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125"/>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125"/>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125"/>
    </row>
    <row r="59" spans="1:32" s="30" customFormat="1" ht="18.75">
      <c r="A59" s="49" t="s">
        <v>13</v>
      </c>
      <c r="B59" s="32">
        <f>H59+J59+L59+N59+P59+R59+T59+V59+X59+Z59+AB59+AD59</f>
        <v>1864.7</v>
      </c>
      <c r="C59" s="32">
        <f>H59</f>
        <v>127.8</v>
      </c>
      <c r="D59" s="32">
        <f t="shared" si="7"/>
        <v>60.27</v>
      </c>
      <c r="E59" s="32">
        <v>60.27</v>
      </c>
      <c r="F59" s="37">
        <f>E59/B59*100</f>
        <v>3.232155306483617</v>
      </c>
      <c r="G59" s="28">
        <f>E59/C59*100</f>
        <v>47.15962441314554</v>
      </c>
      <c r="H59" s="32">
        <v>127.8</v>
      </c>
      <c r="I59" s="32">
        <v>60.27</v>
      </c>
      <c r="J59" s="32">
        <v>278.8</v>
      </c>
      <c r="K59" s="32"/>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125"/>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126"/>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24" t="s">
        <v>73</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125"/>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125"/>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125"/>
    </row>
    <row r="65" spans="1:32" s="39" customFormat="1" ht="18.75">
      <c r="A65" s="49" t="s">
        <v>13</v>
      </c>
      <c r="B65" s="32">
        <f>H65+J65+L65+N65+P65+R65+T65+V65+X65+Z65+AB65+AD65</f>
        <v>1135.6</v>
      </c>
      <c r="C65" s="32">
        <f>H65</f>
        <v>0</v>
      </c>
      <c r="D65" s="32">
        <f t="shared" si="7"/>
        <v>0</v>
      </c>
      <c r="E65" s="32">
        <v>0</v>
      </c>
      <c r="F65" s="37">
        <v>0</v>
      </c>
      <c r="G65" s="28">
        <v>0</v>
      </c>
      <c r="H65" s="32">
        <v>0</v>
      </c>
      <c r="I65" s="32">
        <v>0</v>
      </c>
      <c r="J65" s="32">
        <v>0</v>
      </c>
      <c r="K65" s="32"/>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125"/>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126"/>
    </row>
    <row r="67" spans="1:32" s="39" customFormat="1" ht="79.5" customHeight="1">
      <c r="A67" s="51" t="s">
        <v>40</v>
      </c>
      <c r="B67" s="36">
        <f>B68</f>
        <v>87510.29999999999</v>
      </c>
      <c r="C67" s="36">
        <f>C68</f>
        <v>18518.675</v>
      </c>
      <c r="D67" s="32">
        <f t="shared" si="7"/>
        <v>16200.47967</v>
      </c>
      <c r="E67" s="36">
        <f>E68</f>
        <v>16200.47967</v>
      </c>
      <c r="F67" s="28">
        <f>E67/B67*100</f>
        <v>18.5126547046462</v>
      </c>
      <c r="G67" s="28">
        <f>E67/C67*100</f>
        <v>87.48185099635909</v>
      </c>
      <c r="H67" s="36">
        <f>H68</f>
        <v>18518.675</v>
      </c>
      <c r="I67" s="36">
        <f>I68</f>
        <v>16200.47967</v>
      </c>
      <c r="J67" s="36">
        <f aca="true" t="shared" si="15" ref="J67:AD67">J68</f>
        <v>9293.776</v>
      </c>
      <c r="K67" s="36"/>
      <c r="L67" s="36">
        <f t="shared" si="15"/>
        <v>4414.871</v>
      </c>
      <c r="M67" s="36"/>
      <c r="N67" s="36">
        <f t="shared" si="15"/>
        <v>8380.628</v>
      </c>
      <c r="O67" s="36"/>
      <c r="P67" s="36">
        <f t="shared" si="15"/>
        <v>6639.292</v>
      </c>
      <c r="Q67" s="36"/>
      <c r="R67" s="36">
        <f t="shared" si="15"/>
        <v>5936.799</v>
      </c>
      <c r="S67" s="36"/>
      <c r="T67" s="36">
        <f t="shared" si="15"/>
        <v>9569.894</v>
      </c>
      <c r="U67" s="36"/>
      <c r="V67" s="36">
        <f t="shared" si="15"/>
        <v>4808.167</v>
      </c>
      <c r="W67" s="36"/>
      <c r="X67" s="36">
        <f t="shared" si="15"/>
        <v>2451.792</v>
      </c>
      <c r="Y67" s="36"/>
      <c r="Z67" s="36">
        <f t="shared" si="15"/>
        <v>6673.915</v>
      </c>
      <c r="AA67" s="36"/>
      <c r="AB67" s="36">
        <f t="shared" si="15"/>
        <v>3618.243</v>
      </c>
      <c r="AC67" s="36"/>
      <c r="AD67" s="36">
        <f t="shared" si="15"/>
        <v>7204.248</v>
      </c>
      <c r="AE67" s="36"/>
      <c r="AF67" s="127" t="s">
        <v>56</v>
      </c>
    </row>
    <row r="68" spans="1:32" s="39" customFormat="1" ht="18.75" customHeight="1">
      <c r="A68" s="48" t="s">
        <v>17</v>
      </c>
      <c r="B68" s="36">
        <f>B69+B70+B71+B72</f>
        <v>87510.29999999999</v>
      </c>
      <c r="C68" s="36">
        <f>C69+C70+C71+C72</f>
        <v>18518.675</v>
      </c>
      <c r="D68" s="32">
        <f t="shared" si="7"/>
        <v>16200.47967</v>
      </c>
      <c r="E68" s="36">
        <f>E69+E70+E71+E72</f>
        <v>16200.47967</v>
      </c>
      <c r="F68" s="37">
        <f>F69+F70+F71+F72</f>
        <v>18.5126547046462</v>
      </c>
      <c r="G68" s="28">
        <f>E68/C68*100</f>
        <v>87.48185099635909</v>
      </c>
      <c r="H68" s="36">
        <f>H69+H70+H71+H72</f>
        <v>18518.675</v>
      </c>
      <c r="I68" s="36">
        <f>I69+I70+I71+I72</f>
        <v>16200.47967</v>
      </c>
      <c r="J68" s="36">
        <f aca="true" t="shared" si="16" ref="J68:AD68">J69+J70+J71+J72</f>
        <v>9293.776</v>
      </c>
      <c r="K68" s="36"/>
      <c r="L68" s="36">
        <f t="shared" si="16"/>
        <v>4414.871</v>
      </c>
      <c r="M68" s="36"/>
      <c r="N68" s="36">
        <f t="shared" si="16"/>
        <v>8380.628</v>
      </c>
      <c r="O68" s="36"/>
      <c r="P68" s="36">
        <f t="shared" si="16"/>
        <v>6639.292</v>
      </c>
      <c r="Q68" s="36"/>
      <c r="R68" s="36">
        <f t="shared" si="16"/>
        <v>5936.799</v>
      </c>
      <c r="S68" s="36"/>
      <c r="T68" s="36">
        <f t="shared" si="16"/>
        <v>9569.894</v>
      </c>
      <c r="U68" s="36"/>
      <c r="V68" s="36">
        <f t="shared" si="16"/>
        <v>4808.167</v>
      </c>
      <c r="W68" s="36"/>
      <c r="X68" s="36">
        <f t="shared" si="16"/>
        <v>2451.792</v>
      </c>
      <c r="Y68" s="36"/>
      <c r="Z68" s="36">
        <f t="shared" si="16"/>
        <v>6673.915</v>
      </c>
      <c r="AA68" s="36"/>
      <c r="AB68" s="36">
        <f t="shared" si="16"/>
        <v>3618.243</v>
      </c>
      <c r="AC68" s="36"/>
      <c r="AD68" s="36">
        <f t="shared" si="16"/>
        <v>7204.248</v>
      </c>
      <c r="AE68" s="36"/>
      <c r="AF68" s="128"/>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28"/>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28"/>
    </row>
    <row r="71" spans="1:32" s="39" customFormat="1" ht="18.75">
      <c r="A71" s="49" t="s">
        <v>13</v>
      </c>
      <c r="B71" s="32">
        <f>H71+J71+L71+N71+P71+R71+T71+V71+X71+Z71+AB71+AD71</f>
        <v>87510.29999999999</v>
      </c>
      <c r="C71" s="32">
        <f>H71</f>
        <v>18518.675</v>
      </c>
      <c r="D71" s="32">
        <f>E71</f>
        <v>16200.47967</v>
      </c>
      <c r="E71" s="36">
        <f>I71</f>
        <v>16200.47967</v>
      </c>
      <c r="F71" s="37">
        <f>E71/B71*100</f>
        <v>18.5126547046462</v>
      </c>
      <c r="G71" s="28">
        <f>E71/C71*100</f>
        <v>87.48185099635909</v>
      </c>
      <c r="H71" s="36">
        <v>18518.675</v>
      </c>
      <c r="I71" s="36">
        <v>16200.47967</v>
      </c>
      <c r="J71" s="36">
        <v>9293.776</v>
      </c>
      <c r="K71" s="36"/>
      <c r="L71" s="36">
        <v>4414.871</v>
      </c>
      <c r="M71" s="36"/>
      <c r="N71" s="36">
        <v>8380.628</v>
      </c>
      <c r="O71" s="36"/>
      <c r="P71" s="36">
        <v>6639.292</v>
      </c>
      <c r="Q71" s="36"/>
      <c r="R71" s="36">
        <v>5936.799</v>
      </c>
      <c r="S71" s="36"/>
      <c r="T71" s="36">
        <v>9569.894</v>
      </c>
      <c r="U71" s="36"/>
      <c r="V71" s="36">
        <v>4808.167</v>
      </c>
      <c r="W71" s="36"/>
      <c r="X71" s="36">
        <v>2451.792</v>
      </c>
      <c r="Y71" s="36"/>
      <c r="Z71" s="36">
        <v>6673.915</v>
      </c>
      <c r="AA71" s="36"/>
      <c r="AB71" s="36">
        <v>3618.243</v>
      </c>
      <c r="AC71" s="36"/>
      <c r="AD71" s="36">
        <v>7204.248</v>
      </c>
      <c r="AE71" s="36"/>
      <c r="AF71" s="128"/>
    </row>
    <row r="72" spans="1:32" s="39" customFormat="1" ht="10.5" customHeight="1">
      <c r="A72" s="49" t="s">
        <v>33</v>
      </c>
      <c r="B72" s="32">
        <f>H72+J72+L72+N72+P72+R72+T72+V72+X72+Z72+AB72+AD72</f>
        <v>0</v>
      </c>
      <c r="C72" s="32">
        <f>H72</f>
        <v>0</v>
      </c>
      <c r="D72" s="32">
        <f t="shared" si="7"/>
        <v>0</v>
      </c>
      <c r="E72" s="32">
        <v>0</v>
      </c>
      <c r="F72" s="28">
        <v>0</v>
      </c>
      <c r="G72" s="28">
        <v>0</v>
      </c>
      <c r="H72" s="32">
        <v>0</v>
      </c>
      <c r="I72" s="32">
        <v>0</v>
      </c>
      <c r="J72" s="32">
        <v>0</v>
      </c>
      <c r="K72" s="32"/>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29"/>
    </row>
    <row r="73" spans="1:32" s="30" customFormat="1" ht="62.25" customHeight="1">
      <c r="A73" s="52" t="s">
        <v>41</v>
      </c>
      <c r="B73" s="36">
        <f aca="true" t="shared" si="17" ref="B73:AD73">B74</f>
        <v>6884.6</v>
      </c>
      <c r="C73" s="36">
        <f t="shared" si="17"/>
        <v>1541.4540000000002</v>
      </c>
      <c r="D73" s="36">
        <f t="shared" si="17"/>
        <v>0</v>
      </c>
      <c r="E73" s="36">
        <f t="shared" si="17"/>
        <v>1041.0378</v>
      </c>
      <c r="F73" s="28">
        <f>E73/B73*100</f>
        <v>15.121253231850798</v>
      </c>
      <c r="G73" s="28">
        <f>E73/C73*100</f>
        <v>67.53609254638802</v>
      </c>
      <c r="H73" s="36">
        <f t="shared" si="17"/>
        <v>1541.4540000000002</v>
      </c>
      <c r="I73" s="36">
        <f t="shared" si="17"/>
        <v>1041.0378</v>
      </c>
      <c r="J73" s="36">
        <f t="shared" si="17"/>
        <v>560.249</v>
      </c>
      <c r="K73" s="36"/>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564.966</v>
      </c>
      <c r="AE73" s="36"/>
      <c r="AF73" s="101" t="s">
        <v>52</v>
      </c>
    </row>
    <row r="74" spans="1:32" s="30" customFormat="1" ht="18.75">
      <c r="A74" s="48" t="s">
        <v>17</v>
      </c>
      <c r="B74" s="36">
        <f aca="true" t="shared" si="18" ref="B74:AD74">B75+B76+B77+B78</f>
        <v>6884.6</v>
      </c>
      <c r="C74" s="36">
        <f t="shared" si="18"/>
        <v>1541.4540000000002</v>
      </c>
      <c r="D74" s="36">
        <f t="shared" si="18"/>
        <v>0</v>
      </c>
      <c r="E74" s="36">
        <f>E75+E76+E77+E78</f>
        <v>1041.0378</v>
      </c>
      <c r="F74" s="28">
        <f>E74/B74*100</f>
        <v>15.121253231850798</v>
      </c>
      <c r="G74" s="28">
        <f>E74/C74*100</f>
        <v>67.53609254638802</v>
      </c>
      <c r="H74" s="36">
        <f t="shared" si="18"/>
        <v>1541.4540000000002</v>
      </c>
      <c r="I74" s="36">
        <f t="shared" si="18"/>
        <v>1041.0378</v>
      </c>
      <c r="J74" s="36">
        <f t="shared" si="18"/>
        <v>560.249</v>
      </c>
      <c r="K74" s="36"/>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564.966</v>
      </c>
      <c r="AE74" s="36"/>
      <c r="AF74" s="91"/>
    </row>
    <row r="75" spans="1:32" s="39" customFormat="1" ht="18.75">
      <c r="A75" s="49" t="s">
        <v>24</v>
      </c>
      <c r="B75" s="32">
        <f>H75+J75+L75+N75+P75+R75+T75+V75+X75+Z75+AB75+AD75</f>
        <v>5715.1</v>
      </c>
      <c r="C75" s="32">
        <f>H75</f>
        <v>1092.554</v>
      </c>
      <c r="D75" s="32">
        <v>0</v>
      </c>
      <c r="E75" s="32">
        <f>I75</f>
        <v>1041.0378</v>
      </c>
      <c r="F75" s="28">
        <f>E75/B75*100</f>
        <v>18.215565781876084</v>
      </c>
      <c r="G75" s="28">
        <f>E75/C75*100</f>
        <v>95.28479141534423</v>
      </c>
      <c r="H75" s="32">
        <v>1092.554</v>
      </c>
      <c r="I75" s="32">
        <v>1041.0378</v>
      </c>
      <c r="J75" s="32">
        <v>560.249</v>
      </c>
      <c r="K75" s="32"/>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91"/>
    </row>
    <row r="76" spans="1:32" s="39" customFormat="1" ht="18.75">
      <c r="A76" s="49" t="s">
        <v>22</v>
      </c>
      <c r="B76" s="32">
        <f>H76+J76+L76+N76+P76+R76+T76+V76+X76+Z76+AB76+AD76</f>
        <v>1169.5</v>
      </c>
      <c r="C76" s="32">
        <f>H76</f>
        <v>448.9</v>
      </c>
      <c r="D76" s="32">
        <v>0</v>
      </c>
      <c r="E76" s="32">
        <v>0</v>
      </c>
      <c r="F76" s="37">
        <f>E76/B76*100</f>
        <v>0</v>
      </c>
      <c r="G76" s="28">
        <f>E76/C76*100</f>
        <v>0</v>
      </c>
      <c r="H76" s="32">
        <v>448.9</v>
      </c>
      <c r="I76" s="32">
        <v>0</v>
      </c>
      <c r="J76" s="32">
        <v>0</v>
      </c>
      <c r="K76" s="32"/>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9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9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119849.80007999999</v>
      </c>
      <c r="C79" s="54">
        <f>C80+C81+C82+C83</f>
        <v>21885.770660000002</v>
      </c>
      <c r="D79" s="54">
        <f>D80+D81+D82+D83</f>
        <v>16817.62306</v>
      </c>
      <c r="E79" s="54">
        <f>E80+E81+E82+E83</f>
        <v>17858.660860000004</v>
      </c>
      <c r="F79" s="37">
        <f>E79/B79*100</f>
        <v>14.900868293546848</v>
      </c>
      <c r="G79" s="28">
        <f>E79/C79*100</f>
        <v>81.59941515168926</v>
      </c>
      <c r="H79" s="54">
        <f>H80+H81+H82+H83</f>
        <v>21885.770660000002</v>
      </c>
      <c r="I79" s="54">
        <f aca="true" t="shared" si="19" ref="I79:AD79">I80+I81+I82+I83</f>
        <v>17858.660860000004</v>
      </c>
      <c r="J79" s="54">
        <f t="shared" si="19"/>
        <v>10687.76666</v>
      </c>
      <c r="K79" s="54"/>
      <c r="L79" s="54">
        <f t="shared" si="19"/>
        <v>5397.28866</v>
      </c>
      <c r="M79" s="54"/>
      <c r="N79" s="54">
        <f t="shared" si="19"/>
        <v>14628.283660000001</v>
      </c>
      <c r="O79" s="54"/>
      <c r="P79" s="54">
        <f t="shared" si="19"/>
        <v>8489.57666</v>
      </c>
      <c r="Q79" s="54"/>
      <c r="R79" s="54">
        <f t="shared" si="19"/>
        <v>7095.86266</v>
      </c>
      <c r="S79" s="54"/>
      <c r="T79" s="54">
        <f t="shared" si="19"/>
        <v>15856.019660000002</v>
      </c>
      <c r="U79" s="54"/>
      <c r="V79" s="54">
        <f t="shared" si="19"/>
        <v>5574.22066</v>
      </c>
      <c r="W79" s="54"/>
      <c r="X79" s="54">
        <f t="shared" si="19"/>
        <v>3164.7286599999998</v>
      </c>
      <c r="Y79" s="54"/>
      <c r="Z79" s="54">
        <f t="shared" si="19"/>
        <v>11010.16966</v>
      </c>
      <c r="AA79" s="54"/>
      <c r="AB79" s="54">
        <f t="shared" si="19"/>
        <v>4867.70674</v>
      </c>
      <c r="AC79" s="54"/>
      <c r="AD79" s="54">
        <f t="shared" si="19"/>
        <v>11192.40574</v>
      </c>
      <c r="AE79" s="54"/>
      <c r="AF79" s="55"/>
    </row>
    <row r="80" spans="1:32" s="30" customFormat="1" ht="18.75">
      <c r="A80" s="53" t="s">
        <v>24</v>
      </c>
      <c r="B80" s="54">
        <f aca="true" t="shared" si="20" ref="B80:E81">B75</f>
        <v>5715.1</v>
      </c>
      <c r="C80" s="54">
        <f t="shared" si="20"/>
        <v>1092.554</v>
      </c>
      <c r="D80" s="54">
        <f t="shared" si="20"/>
        <v>0</v>
      </c>
      <c r="E80" s="54">
        <f t="shared" si="20"/>
        <v>1041.0378</v>
      </c>
      <c r="F80" s="37">
        <f>E80/B80*100</f>
        <v>18.215565781876084</v>
      </c>
      <c r="G80" s="28">
        <f>E80/C80*100</f>
        <v>95.28479141534423</v>
      </c>
      <c r="H80" s="54">
        <f>H75</f>
        <v>1092.554</v>
      </c>
      <c r="I80" s="54">
        <f aca="true" t="shared" si="21" ref="I80:AD81">I75</f>
        <v>1041.0378</v>
      </c>
      <c r="J80" s="54">
        <f t="shared" si="21"/>
        <v>560.249</v>
      </c>
      <c r="K80" s="54"/>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448.9</v>
      </c>
      <c r="D81" s="54">
        <f t="shared" si="20"/>
        <v>0</v>
      </c>
      <c r="E81" s="54">
        <f t="shared" si="20"/>
        <v>0</v>
      </c>
      <c r="F81" s="37">
        <f>E81/B81*100</f>
        <v>0</v>
      </c>
      <c r="G81" s="28">
        <f>E81/C81*100</f>
        <v>0</v>
      </c>
      <c r="H81" s="54">
        <f>H76</f>
        <v>448.9</v>
      </c>
      <c r="I81" s="54">
        <f t="shared" si="21"/>
        <v>0</v>
      </c>
      <c r="J81" s="54">
        <f t="shared" si="21"/>
        <v>0</v>
      </c>
      <c r="K81" s="54"/>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273.805</v>
      </c>
      <c r="AE81" s="54"/>
      <c r="AF81" s="56"/>
    </row>
    <row r="82" spans="1:32" s="30" customFormat="1" ht="18.75">
      <c r="A82" s="53" t="s">
        <v>13</v>
      </c>
      <c r="B82" s="54">
        <f>B71+B65+B35+B29+B23+B16</f>
        <v>112965.20007999998</v>
      </c>
      <c r="C82" s="54">
        <f aca="true" t="shared" si="22" ref="C82:E83">C16+C23+C29+C35+C65+C71+C77</f>
        <v>20344.31666</v>
      </c>
      <c r="D82" s="54">
        <f t="shared" si="22"/>
        <v>16817.62306</v>
      </c>
      <c r="E82" s="54">
        <f t="shared" si="22"/>
        <v>16817.62306</v>
      </c>
      <c r="F82" s="37">
        <f>E82/B82*100</f>
        <v>14.88743705857207</v>
      </c>
      <c r="G82" s="28">
        <f>E82/C82*100</f>
        <v>82.66496899876705</v>
      </c>
      <c r="H82" s="54">
        <f>H16+H23+H29+H35+H65+H71+H77</f>
        <v>20344.31666</v>
      </c>
      <c r="I82" s="54">
        <f aca="true" t="shared" si="23" ref="I82:AD83">I16+I23+I29+I35+I65+I71+I77</f>
        <v>16817.62306</v>
      </c>
      <c r="J82" s="54">
        <f t="shared" si="23"/>
        <v>10127.51766</v>
      </c>
      <c r="K82" s="54"/>
      <c r="L82" s="54">
        <f t="shared" si="23"/>
        <v>5098.8126600000005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5203.10866</v>
      </c>
      <c r="W82" s="54"/>
      <c r="X82" s="54">
        <f t="shared" si="23"/>
        <v>2846.73366</v>
      </c>
      <c r="Y82" s="54"/>
      <c r="Z82" s="54">
        <f t="shared" si="23"/>
        <v>10570.60666</v>
      </c>
      <c r="AA82" s="54"/>
      <c r="AB82" s="54">
        <f t="shared" si="23"/>
        <v>4744.93474</v>
      </c>
      <c r="AC82" s="54"/>
      <c r="AD82" s="54">
        <f t="shared" si="23"/>
        <v>10627.43974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8"/>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7"/>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7:T88"/>
    <mergeCell ref="AF43:AF48"/>
    <mergeCell ref="AF49:AF54"/>
    <mergeCell ref="AF55:AF60"/>
    <mergeCell ref="AF61:AF66"/>
    <mergeCell ref="AF73:AF78"/>
    <mergeCell ref="B85:T86"/>
    <mergeCell ref="AF67:AF72"/>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2.xml><?xml version="1.0" encoding="utf-8"?>
<worksheet xmlns="http://schemas.openxmlformats.org/spreadsheetml/2006/main" xmlns:r="http://schemas.openxmlformats.org/officeDocument/2006/relationships">
  <sheetPr>
    <pageSetUpPr fitToPage="1"/>
  </sheetPr>
  <dimension ref="A1:AQ93"/>
  <sheetViews>
    <sheetView showGridLines="0" tabSelected="1" view="pageBreakPreview" zoomScale="96" zoomScaleNormal="70" zoomScaleSheetLayoutView="96" zoomScalePageLayoutView="0" workbookViewId="0" topLeftCell="X76">
      <selection activeCell="AF88" sqref="AF88"/>
    </sheetView>
  </sheetViews>
  <sheetFormatPr defaultColWidth="9.140625" defaultRowHeight="12.75"/>
  <cols>
    <col min="1" max="1" width="66.8515625" style="58" customWidth="1"/>
    <col min="2" max="2" width="15.7109375" style="67" customWidth="1"/>
    <col min="3"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128</v>
      </c>
      <c r="D8" s="119" t="s">
        <v>129</v>
      </c>
      <c r="E8" s="121" t="s">
        <v>130</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AE12">B12</f>
        <v>713.4</v>
      </c>
      <c r="C11" s="27">
        <f t="shared" si="0"/>
        <v>100</v>
      </c>
      <c r="D11" s="27">
        <f t="shared" si="0"/>
        <v>349.08279999999996</v>
      </c>
      <c r="E11" s="27">
        <f t="shared" si="0"/>
        <v>349.08279999999996</v>
      </c>
      <c r="F11" s="28">
        <f t="shared" si="0"/>
        <v>48.93226801233529</v>
      </c>
      <c r="G11" s="28">
        <f t="shared" si="0"/>
        <v>48.93226801233529</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X12</f>
        <v>0</v>
      </c>
      <c r="Y11" s="27">
        <f t="shared" si="0"/>
        <v>0</v>
      </c>
      <c r="Z11" s="27">
        <f>Z12</f>
        <v>108</v>
      </c>
      <c r="AA11" s="27">
        <f t="shared" si="0"/>
        <v>168.2</v>
      </c>
      <c r="AB11" s="27">
        <f>AB12</f>
        <v>405.4</v>
      </c>
      <c r="AC11" s="27">
        <f t="shared" si="0"/>
        <v>53.9028</v>
      </c>
      <c r="AD11" s="27">
        <f>AD12</f>
        <v>0</v>
      </c>
      <c r="AE11" s="27">
        <f t="shared" si="0"/>
        <v>62.58</v>
      </c>
      <c r="AF11" s="29"/>
    </row>
    <row r="12" spans="1:32" s="39" customFormat="1" ht="93.75" customHeight="1">
      <c r="A12" s="31" t="s">
        <v>30</v>
      </c>
      <c r="B12" s="32">
        <f t="shared" si="0"/>
        <v>713.4</v>
      </c>
      <c r="C12" s="33">
        <f t="shared" si="0"/>
        <v>100</v>
      </c>
      <c r="D12" s="33">
        <f t="shared" si="0"/>
        <v>349.08279999999996</v>
      </c>
      <c r="E12" s="32">
        <f t="shared" si="0"/>
        <v>349.08279999999996</v>
      </c>
      <c r="F12" s="37">
        <f t="shared" si="0"/>
        <v>48.93226801233529</v>
      </c>
      <c r="G12" s="28">
        <f t="shared" si="0"/>
        <v>48.93226801233529</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X13</f>
        <v>0</v>
      </c>
      <c r="Y12" s="4">
        <f t="shared" si="0"/>
        <v>0</v>
      </c>
      <c r="Z12" s="32">
        <f>Z13</f>
        <v>108</v>
      </c>
      <c r="AA12" s="4">
        <f t="shared" si="0"/>
        <v>168.2</v>
      </c>
      <c r="AB12" s="32">
        <f>AB13</f>
        <v>405.4</v>
      </c>
      <c r="AC12" s="4">
        <f t="shared" si="0"/>
        <v>53.9028</v>
      </c>
      <c r="AD12" s="32">
        <f>AD13</f>
        <v>0</v>
      </c>
      <c r="AE12" s="4">
        <f t="shared" si="0"/>
        <v>62.58</v>
      </c>
      <c r="AF12" s="90" t="s">
        <v>131</v>
      </c>
    </row>
    <row r="13" spans="1:32" s="39" customFormat="1" ht="18.75">
      <c r="A13" s="35" t="s">
        <v>17</v>
      </c>
      <c r="B13" s="36">
        <f>B14+B15+B16+B17</f>
        <v>713.4</v>
      </c>
      <c r="C13" s="33">
        <f>H13+J13+L13+N13</f>
        <v>100</v>
      </c>
      <c r="D13" s="33">
        <f>D16</f>
        <v>349.08279999999996</v>
      </c>
      <c r="E13" s="36">
        <f>E16</f>
        <v>349.08279999999996</v>
      </c>
      <c r="F13" s="37">
        <f>E13/B13*100</f>
        <v>48.93226801233529</v>
      </c>
      <c r="G13" s="28">
        <f>G16</f>
        <v>48.93226801233529</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Y17+Y16+Y15+Y14</f>
        <v>0</v>
      </c>
      <c r="Z13" s="36">
        <f>Z14+Z15+Z16+Z17</f>
        <v>108</v>
      </c>
      <c r="AA13" s="36">
        <f>AA17+AA16+AA15+AA14</f>
        <v>168.2</v>
      </c>
      <c r="AB13" s="36">
        <f>AB14+AB15+AB16+AB17</f>
        <v>405.4</v>
      </c>
      <c r="AC13" s="36">
        <f>AC17+AC16+AC15+AC14</f>
        <v>53.9028</v>
      </c>
      <c r="AD13" s="36">
        <f>AD14+AD15+AD16+AD17</f>
        <v>0</v>
      </c>
      <c r="AE13" s="36">
        <f>AE17+AE16+AE15+AE14</f>
        <v>62.58</v>
      </c>
      <c r="AF13" s="106"/>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106"/>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106"/>
    </row>
    <row r="16" spans="1:32" s="39" customFormat="1" ht="18.75">
      <c r="A16" s="38" t="s">
        <v>13</v>
      </c>
      <c r="B16" s="32">
        <f>H16+J16+L16+N16+P16+R16+T16+V16+X16+Z16+AB16+AD16</f>
        <v>713.4</v>
      </c>
      <c r="C16" s="33">
        <f>H16+J16+L16+N16+P16+R16+T16+V16+X16+Z16+AB16+AD16</f>
        <v>713.4</v>
      </c>
      <c r="D16" s="33">
        <f>E16</f>
        <v>349.08279999999996</v>
      </c>
      <c r="E16" s="4">
        <f>I16+K16+M16+O16+Q16+S16+U16+W16+Y16+AA16+AC16+AE16</f>
        <v>349.08279999999996</v>
      </c>
      <c r="F16" s="37">
        <f>E16/B16*100</f>
        <v>48.93226801233529</v>
      </c>
      <c r="G16" s="28">
        <f>E16/C16*100</f>
        <v>48.93226801233529</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108</v>
      </c>
      <c r="AA16" s="4">
        <v>168.2</v>
      </c>
      <c r="AB16" s="4">
        <v>405.4</v>
      </c>
      <c r="AC16" s="4">
        <v>53.9028</v>
      </c>
      <c r="AD16" s="5">
        <v>0</v>
      </c>
      <c r="AE16" s="4">
        <v>62.58</v>
      </c>
      <c r="AF16" s="106"/>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107"/>
    </row>
    <row r="18" spans="1:32" s="30" customFormat="1" ht="79.5" customHeight="1">
      <c r="A18" s="40" t="s">
        <v>31</v>
      </c>
      <c r="B18" s="41">
        <f>B20+B26+B32+B62+B68+B74</f>
        <v>117387.99999999999</v>
      </c>
      <c r="C18" s="41">
        <f>C20+C26+C32+C62+C68+C74</f>
        <v>117347.23513999998</v>
      </c>
      <c r="D18" s="41">
        <f>D19+D25+D31+D61+D67+D73</f>
        <v>112405.81540000002</v>
      </c>
      <c r="E18" s="41">
        <f>E19+E25+E31+E61+E67+E73</f>
        <v>113115.54942000001</v>
      </c>
      <c r="F18" s="37">
        <f>E18/B18*100</f>
        <v>96.36040261355507</v>
      </c>
      <c r="G18" s="28">
        <f>E18/C18*100</f>
        <v>96.39387692862861</v>
      </c>
      <c r="H18" s="41">
        <f aca="true" t="shared" si="3" ref="H18:AE18">H20+H26+H32+H62+H68+H74</f>
        <v>21385.354460000002</v>
      </c>
      <c r="I18" s="41">
        <f t="shared" si="3"/>
        <v>17858.660860000004</v>
      </c>
      <c r="J18" s="41">
        <f t="shared" si="3"/>
        <v>10777.06886</v>
      </c>
      <c r="K18" s="41">
        <f>K20+K26+K32+K62+K68+K74</f>
        <v>10748.99455</v>
      </c>
      <c r="L18" s="41">
        <f t="shared" si="3"/>
        <v>5523.96266</v>
      </c>
      <c r="M18" s="41">
        <f t="shared" si="3"/>
        <v>6540.81208</v>
      </c>
      <c r="N18" s="41">
        <f t="shared" si="3"/>
        <v>15284.38366</v>
      </c>
      <c r="O18" s="41">
        <f t="shared" si="3"/>
        <v>10072.3868</v>
      </c>
      <c r="P18" s="41">
        <f t="shared" si="3"/>
        <v>9184.042660000001</v>
      </c>
      <c r="Q18" s="41">
        <f t="shared" si="3"/>
        <v>9590.85902</v>
      </c>
      <c r="R18" s="41">
        <f t="shared" si="3"/>
        <v>8635.700659999999</v>
      </c>
      <c r="S18" s="41">
        <f>S20+S26+S32+S62+S68+S74</f>
        <v>9362.85185</v>
      </c>
      <c r="T18" s="41">
        <f t="shared" si="3"/>
        <v>15325.63166</v>
      </c>
      <c r="U18" s="41">
        <f t="shared" si="3"/>
        <v>13403.50672</v>
      </c>
      <c r="V18" s="41">
        <f t="shared" si="3"/>
        <v>6055.65866</v>
      </c>
      <c r="W18" s="41">
        <f t="shared" si="3"/>
        <v>6953.434029999999</v>
      </c>
      <c r="X18" s="41">
        <f t="shared" si="3"/>
        <v>3738.07366</v>
      </c>
      <c r="Y18" s="41">
        <f t="shared" si="3"/>
        <v>4652.86716</v>
      </c>
      <c r="Z18" s="41">
        <f t="shared" si="3"/>
        <v>9725.498669999999</v>
      </c>
      <c r="AA18" s="41">
        <f t="shared" si="3"/>
        <v>9857.424</v>
      </c>
      <c r="AB18" s="41">
        <f t="shared" si="3"/>
        <v>4469.8346599999995</v>
      </c>
      <c r="AC18" s="41">
        <f t="shared" si="3"/>
        <v>4839.7441</v>
      </c>
      <c r="AD18" s="41">
        <f t="shared" si="3"/>
        <v>7725.189729999999</v>
      </c>
      <c r="AE18" s="41">
        <f t="shared" si="3"/>
        <v>9234.00825</v>
      </c>
      <c r="AF18" s="42"/>
    </row>
    <row r="19" spans="1:32" s="30" customFormat="1" ht="74.25" customHeight="1">
      <c r="A19" s="43" t="s">
        <v>32</v>
      </c>
      <c r="B19" s="32">
        <f aca="true" t="shared" si="4" ref="B19:AE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f t="shared" si="4"/>
        <v>0</v>
      </c>
      <c r="X19" s="32">
        <f>X20</f>
        <v>0</v>
      </c>
      <c r="Y19" s="4">
        <f t="shared" si="4"/>
        <v>0</v>
      </c>
      <c r="Z19" s="32">
        <f>Z20</f>
        <v>0</v>
      </c>
      <c r="AA19" s="4">
        <f t="shared" si="4"/>
        <v>0</v>
      </c>
      <c r="AB19" s="32">
        <f>AB20</f>
        <v>0</v>
      </c>
      <c r="AC19" s="4">
        <f t="shared" si="4"/>
        <v>0</v>
      </c>
      <c r="AD19" s="32">
        <f>AD20</f>
        <v>0</v>
      </c>
      <c r="AE19" s="4">
        <f t="shared" si="4"/>
        <v>0</v>
      </c>
      <c r="AF19" s="101" t="s">
        <v>50</v>
      </c>
    </row>
    <row r="20" spans="1:32" s="30" customFormat="1" ht="19.5" customHeight="1">
      <c r="A20" s="35" t="s">
        <v>17</v>
      </c>
      <c r="B20" s="36">
        <f aca="true" t="shared" si="5" ref="B20:AD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t="shared" si="5"/>
        <v>0</v>
      </c>
      <c r="R20" s="36">
        <f t="shared" si="5"/>
        <v>0</v>
      </c>
      <c r="S20" s="36">
        <f t="shared" si="5"/>
        <v>0</v>
      </c>
      <c r="T20" s="36">
        <f t="shared" si="5"/>
        <v>0</v>
      </c>
      <c r="U20" s="36">
        <f t="shared" si="5"/>
        <v>0</v>
      </c>
      <c r="V20" s="36">
        <f t="shared" si="5"/>
        <v>0</v>
      </c>
      <c r="W20" s="36">
        <f t="shared" si="5"/>
        <v>0</v>
      </c>
      <c r="X20" s="36">
        <f t="shared" si="5"/>
        <v>0</v>
      </c>
      <c r="Y20" s="36">
        <f t="shared" si="5"/>
        <v>0</v>
      </c>
      <c r="Z20" s="36">
        <f t="shared" si="5"/>
        <v>0</v>
      </c>
      <c r="AA20" s="36">
        <f t="shared" si="5"/>
        <v>0</v>
      </c>
      <c r="AB20" s="36">
        <f t="shared" si="5"/>
        <v>0</v>
      </c>
      <c r="AC20" s="36">
        <f t="shared" si="5"/>
        <v>0</v>
      </c>
      <c r="AD20" s="36">
        <f t="shared" si="5"/>
        <v>0</v>
      </c>
      <c r="AE20" s="36">
        <f>AE21+AE22+AE23+AE24</f>
        <v>0</v>
      </c>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92"/>
    </row>
    <row r="25" spans="1:32" s="30" customFormat="1" ht="74.25" customHeight="1">
      <c r="A25" s="43" t="s">
        <v>34</v>
      </c>
      <c r="B25" s="32">
        <f>B26</f>
        <v>0</v>
      </c>
      <c r="C25" s="33">
        <f>C26</f>
        <v>0</v>
      </c>
      <c r="D25" s="33">
        <f>D26</f>
        <v>0</v>
      </c>
      <c r="E25" s="32">
        <f>E26</f>
        <v>0</v>
      </c>
      <c r="F25" s="44">
        <f>F26</f>
        <v>0</v>
      </c>
      <c r="G25" s="34">
        <v>0</v>
      </c>
      <c r="H25" s="32">
        <f aca="true" t="shared" si="6" ref="H25:AE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32">
        <f t="shared" si="6"/>
        <v>0</v>
      </c>
      <c r="T25" s="32">
        <f t="shared" si="6"/>
        <v>0</v>
      </c>
      <c r="U25" s="4">
        <f t="shared" si="6"/>
        <v>0</v>
      </c>
      <c r="V25" s="32">
        <f t="shared" si="6"/>
        <v>0</v>
      </c>
      <c r="W25" s="4">
        <f t="shared" si="6"/>
        <v>0</v>
      </c>
      <c r="X25" s="32">
        <f t="shared" si="6"/>
        <v>0</v>
      </c>
      <c r="Y25" s="4">
        <f t="shared" si="6"/>
        <v>0</v>
      </c>
      <c r="Z25" s="32">
        <f t="shared" si="6"/>
        <v>0</v>
      </c>
      <c r="AA25" s="4">
        <f t="shared" si="6"/>
        <v>0</v>
      </c>
      <c r="AB25" s="32">
        <f t="shared" si="6"/>
        <v>0</v>
      </c>
      <c r="AC25" s="4">
        <f t="shared" si="6"/>
        <v>0</v>
      </c>
      <c r="AD25" s="32">
        <f t="shared" si="6"/>
        <v>0</v>
      </c>
      <c r="AE25" s="4">
        <f t="shared" si="6"/>
        <v>0</v>
      </c>
      <c r="AF25" s="101" t="s">
        <v>132</v>
      </c>
    </row>
    <row r="26" spans="1:32" s="30" customFormat="1" ht="19.5" customHeight="1">
      <c r="A26" s="35" t="s">
        <v>17</v>
      </c>
      <c r="B26" s="36">
        <f aca="true" t="shared" si="7" ref="B26:AD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 t="shared" si="7"/>
        <v>0</v>
      </c>
      <c r="X26" s="36">
        <f t="shared" si="7"/>
        <v>0</v>
      </c>
      <c r="Y26" s="36">
        <f t="shared" si="7"/>
        <v>0</v>
      </c>
      <c r="Z26" s="36">
        <f t="shared" si="7"/>
        <v>0</v>
      </c>
      <c r="AA26" s="36">
        <f t="shared" si="7"/>
        <v>0</v>
      </c>
      <c r="AB26" s="36">
        <f t="shared" si="7"/>
        <v>0</v>
      </c>
      <c r="AC26" s="36">
        <f t="shared" si="7"/>
        <v>0</v>
      </c>
      <c r="AD26" s="36">
        <f t="shared" si="7"/>
        <v>0</v>
      </c>
      <c r="AE26" s="36">
        <f>AE27+AE28+AE29+AE30</f>
        <v>0</v>
      </c>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v>0</v>
      </c>
      <c r="AD27" s="36">
        <v>0</v>
      </c>
      <c r="AE27" s="36">
        <v>0</v>
      </c>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0</v>
      </c>
      <c r="AD28" s="36">
        <v>0</v>
      </c>
      <c r="AE28" s="36">
        <v>0</v>
      </c>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v>0</v>
      </c>
      <c r="AD30" s="36">
        <v>0</v>
      </c>
      <c r="AE30" s="36">
        <v>0</v>
      </c>
      <c r="AF30" s="92"/>
    </row>
    <row r="31" spans="1:32" s="39" customFormat="1" ht="66.75" customHeight="1">
      <c r="A31" s="46" t="s">
        <v>35</v>
      </c>
      <c r="B31" s="32">
        <f>B32</f>
        <v>23847.1</v>
      </c>
      <c r="C31" s="32">
        <f>C32</f>
        <v>23806.335139999996</v>
      </c>
      <c r="D31" s="32">
        <f>E31</f>
        <v>22067.267809999998</v>
      </c>
      <c r="E31" s="32">
        <f>E32</f>
        <v>22067.267809999998</v>
      </c>
      <c r="F31" s="37">
        <f>F32</f>
        <v>92.53648372338775</v>
      </c>
      <c r="G31" s="28">
        <f>G32</f>
        <v>92.69493889011932</v>
      </c>
      <c r="H31" s="32">
        <f>H32</f>
        <v>1825.64166</v>
      </c>
      <c r="I31" s="32">
        <f>I32</f>
        <v>617.14339</v>
      </c>
      <c r="J31" s="32">
        <f aca="true" t="shared" si="8" ref="J31:AD31">J32</f>
        <v>770.14166</v>
      </c>
      <c r="K31" s="32">
        <f>K32</f>
        <v>551.6149399999999</v>
      </c>
      <c r="L31" s="32">
        <f t="shared" si="8"/>
        <v>778.64166</v>
      </c>
      <c r="M31" s="32">
        <f>M32</f>
        <v>1591.52712</v>
      </c>
      <c r="N31" s="32">
        <f t="shared" si="8"/>
        <v>5490.6916599999995</v>
      </c>
      <c r="O31" s="32">
        <f>O32</f>
        <v>1744.40538</v>
      </c>
      <c r="P31" s="32">
        <f t="shared" si="8"/>
        <v>1855.08366</v>
      </c>
      <c r="Q31" s="32">
        <f>Q32</f>
        <v>1972.17277</v>
      </c>
      <c r="R31" s="32">
        <f t="shared" si="8"/>
        <v>2194.02566</v>
      </c>
      <c r="S31" s="32">
        <f>S32</f>
        <v>2485.0691</v>
      </c>
      <c r="T31" s="32">
        <f t="shared" si="8"/>
        <v>5142.96466</v>
      </c>
      <c r="U31" s="32">
        <f>U32</f>
        <v>3797.0457800000004</v>
      </c>
      <c r="V31" s="32">
        <f t="shared" si="8"/>
        <v>714.35366</v>
      </c>
      <c r="W31" s="32">
        <f>W32</f>
        <v>1983.28588</v>
      </c>
      <c r="X31" s="32">
        <f t="shared" si="8"/>
        <v>1071.19366</v>
      </c>
      <c r="Y31" s="32">
        <f>Y32</f>
        <v>1699.2420299999999</v>
      </c>
      <c r="Z31" s="32">
        <f t="shared" si="8"/>
        <v>2572.92767</v>
      </c>
      <c r="AA31" s="32">
        <f>AA32</f>
        <v>2790.7242899999997</v>
      </c>
      <c r="AB31" s="32">
        <f t="shared" si="8"/>
        <v>665.11966</v>
      </c>
      <c r="AC31" s="32">
        <f>AC32</f>
        <v>886.1551499999999</v>
      </c>
      <c r="AD31" s="32">
        <f t="shared" si="8"/>
        <v>1208.71473</v>
      </c>
      <c r="AE31" s="32">
        <f>AE32</f>
        <v>1948.88198</v>
      </c>
      <c r="AF31" s="47"/>
    </row>
    <row r="32" spans="1:32" s="39" customFormat="1" ht="18.75">
      <c r="A32" s="48" t="s">
        <v>17</v>
      </c>
      <c r="B32" s="36">
        <f>B33+B34+B35+B36</f>
        <v>23847.1</v>
      </c>
      <c r="C32" s="36">
        <f>C33+C34+C35+C36</f>
        <v>23806.335139999996</v>
      </c>
      <c r="D32" s="32">
        <f aca="true" t="shared" si="9" ref="D32:D72">E32</f>
        <v>22067.267809999998</v>
      </c>
      <c r="E32" s="36">
        <f>E33+E34+E35+E36</f>
        <v>22067.267809999998</v>
      </c>
      <c r="F32" s="37">
        <f>F33+F34+F35+F36</f>
        <v>92.53648372338775</v>
      </c>
      <c r="G32" s="28">
        <f>E32/C32*100</f>
        <v>92.69493889011932</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5490.6916599999995</v>
      </c>
      <c r="O32" s="36">
        <f>O33+O34+O35+O36</f>
        <v>1744.40538</v>
      </c>
      <c r="P32" s="36">
        <f t="shared" si="10"/>
        <v>1855.08366</v>
      </c>
      <c r="Q32" s="36">
        <f>Q33+Q34+Q35+Q36</f>
        <v>1972.17277</v>
      </c>
      <c r="R32" s="36">
        <f t="shared" si="10"/>
        <v>2194.02566</v>
      </c>
      <c r="S32" s="36">
        <f>S33+S34+S35+S36</f>
        <v>2485.0691</v>
      </c>
      <c r="T32" s="36">
        <f t="shared" si="10"/>
        <v>5142.96466</v>
      </c>
      <c r="U32" s="36">
        <f>U33+U34+U35+U36</f>
        <v>3797.0457800000004</v>
      </c>
      <c r="V32" s="36">
        <f t="shared" si="10"/>
        <v>714.35366</v>
      </c>
      <c r="W32" s="36">
        <f>W33+W34+W35+W36</f>
        <v>1983.28588</v>
      </c>
      <c r="X32" s="36">
        <f t="shared" si="10"/>
        <v>1071.19366</v>
      </c>
      <c r="Y32" s="36">
        <f>Y33+Y34+Y35+Y36</f>
        <v>1699.2420299999999</v>
      </c>
      <c r="Z32" s="36">
        <f t="shared" si="10"/>
        <v>2572.92767</v>
      </c>
      <c r="AA32" s="36">
        <f>AA33+AA34+AA35+AA36</f>
        <v>2790.7242899999997</v>
      </c>
      <c r="AB32" s="36">
        <f t="shared" si="10"/>
        <v>665.11966</v>
      </c>
      <c r="AC32" s="36">
        <f>AC33+AC34+AC35+AC36</f>
        <v>886.1551499999999</v>
      </c>
      <c r="AD32" s="36">
        <f t="shared" si="10"/>
        <v>1208.71473</v>
      </c>
      <c r="AE32" s="36">
        <f>AE33+AE34+AE35+AE36</f>
        <v>1948.88198</v>
      </c>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111.2</v>
      </c>
      <c r="O33" s="32">
        <f>O39+O45+O51+O57</f>
        <v>0</v>
      </c>
      <c r="P33" s="32">
        <f t="shared" si="12"/>
        <v>118.35</v>
      </c>
      <c r="Q33" s="32">
        <f>Q39+Q45+Q51+Q57</f>
        <v>0</v>
      </c>
      <c r="R33" s="32">
        <f t="shared" si="12"/>
        <v>94.5</v>
      </c>
      <c r="S33" s="32">
        <f>S39+S45+S51+S57</f>
        <v>0</v>
      </c>
      <c r="T33" s="32">
        <f t="shared" si="12"/>
        <v>0</v>
      </c>
      <c r="U33" s="32">
        <f>U39+U45+U51+U57</f>
        <v>0</v>
      </c>
      <c r="V33" s="32">
        <f t="shared" si="12"/>
        <v>0</v>
      </c>
      <c r="W33" s="32">
        <f>W39+W45+W51+W57</f>
        <v>0</v>
      </c>
      <c r="X33" s="32">
        <f t="shared" si="12"/>
        <v>0</v>
      </c>
      <c r="Y33" s="32">
        <f>Y39+Y45+Y51+Y57</f>
        <v>0</v>
      </c>
      <c r="Z33" s="32">
        <f t="shared" si="12"/>
        <v>0</v>
      </c>
      <c r="AA33" s="32">
        <f>AA39+AA45+AA51+AA57</f>
        <v>0</v>
      </c>
      <c r="AB33" s="32">
        <f t="shared" si="12"/>
        <v>118.35</v>
      </c>
      <c r="AC33" s="32">
        <f>AC39+AC45+AC51+AC57</f>
        <v>0</v>
      </c>
      <c r="AD33" s="32">
        <f t="shared" si="12"/>
        <v>0</v>
      </c>
      <c r="AE33" s="32">
        <f>AE39+AE45+AE51+AE57</f>
        <v>0</v>
      </c>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f>S40+S46+S52+S58</f>
        <v>0</v>
      </c>
      <c r="T34" s="32">
        <f t="shared" si="13"/>
        <v>0</v>
      </c>
      <c r="U34" s="32">
        <f>U40+U46+U52+U58</f>
        <v>0</v>
      </c>
      <c r="V34" s="32">
        <f t="shared" si="13"/>
        <v>0</v>
      </c>
      <c r="W34" s="32">
        <f>W40+W46+W52+W58</f>
        <v>0</v>
      </c>
      <c r="X34" s="32">
        <f t="shared" si="13"/>
        <v>0</v>
      </c>
      <c r="Y34" s="32">
        <f>Y40+Y46+Y52+Y58</f>
        <v>0</v>
      </c>
      <c r="Z34" s="32">
        <f t="shared" si="13"/>
        <v>0</v>
      </c>
      <c r="AA34" s="32">
        <f>AA40+AA46+AA52+AA58</f>
        <v>0</v>
      </c>
      <c r="AB34" s="32">
        <f t="shared" si="13"/>
        <v>0</v>
      </c>
      <c r="AC34" s="32">
        <f>AC40+AC46+AC52+AC58</f>
        <v>0</v>
      </c>
      <c r="AD34" s="32">
        <f t="shared" si="13"/>
        <v>0</v>
      </c>
      <c r="AE34" s="32">
        <f>AE40+AE46+AE52+AE58</f>
        <v>0</v>
      </c>
      <c r="AF34" s="47"/>
    </row>
    <row r="35" spans="1:32" s="39" customFormat="1" ht="18.75">
      <c r="A35" s="49" t="s">
        <v>13</v>
      </c>
      <c r="B35" s="32">
        <f t="shared" si="11"/>
        <v>23847.1</v>
      </c>
      <c r="C35" s="32">
        <f>C41+C47+C53+C59</f>
        <v>23806.335139999996</v>
      </c>
      <c r="D35" s="32">
        <f>D41+D47+D53+D59</f>
        <v>22067.267809999998</v>
      </c>
      <c r="E35" s="32">
        <f>E41+E47+E53+E59</f>
        <v>22067.267809999998</v>
      </c>
      <c r="F35" s="37">
        <f>E35/B35*100</f>
        <v>92.53648372338775</v>
      </c>
      <c r="G35" s="28">
        <f>E35/C35*100</f>
        <v>92.69493889011932</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v>
      </c>
      <c r="O35" s="32">
        <f>O41+O47+O53+O59</f>
        <v>1744.40538</v>
      </c>
      <c r="P35" s="32">
        <f t="shared" si="13"/>
        <v>1736.73366</v>
      </c>
      <c r="Q35" s="32">
        <f>Q41+Q47+Q53+Q59</f>
        <v>1972.17277</v>
      </c>
      <c r="R35" s="32">
        <f t="shared" si="13"/>
        <v>2099.52566</v>
      </c>
      <c r="S35" s="32">
        <f>S41+S47+S53+S59</f>
        <v>2485.0691</v>
      </c>
      <c r="T35" s="32">
        <f t="shared" si="13"/>
        <v>5142.96466</v>
      </c>
      <c r="U35" s="32">
        <f>U41+U47+U53+U59</f>
        <v>3797.0457800000004</v>
      </c>
      <c r="V35" s="32">
        <f t="shared" si="13"/>
        <v>714.35366</v>
      </c>
      <c r="W35" s="32">
        <f>W41+W47+W53+W59</f>
        <v>1983.28588</v>
      </c>
      <c r="X35" s="32">
        <f t="shared" si="13"/>
        <v>1071.19366</v>
      </c>
      <c r="Y35" s="32">
        <f>Y41+Y47+Y53+Y59</f>
        <v>1699.2420299999999</v>
      </c>
      <c r="Z35" s="32">
        <f t="shared" si="13"/>
        <v>2572.92767</v>
      </c>
      <c r="AA35" s="32">
        <f>AA41+AA47+AA53+AA59</f>
        <v>2790.7242899999997</v>
      </c>
      <c r="AB35" s="32">
        <f t="shared" si="13"/>
        <v>546.7696599999999</v>
      </c>
      <c r="AC35" s="32">
        <f>AC41+AC47+AC53+AC59</f>
        <v>886.1551499999999</v>
      </c>
      <c r="AD35" s="32">
        <f t="shared" si="13"/>
        <v>1208.71473</v>
      </c>
      <c r="AE35" s="32">
        <f>AE41+AE47+AE53+AE59</f>
        <v>1948.88198</v>
      </c>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f>S42+S48+S54+S60</f>
        <v>0</v>
      </c>
      <c r="T36" s="32">
        <f t="shared" si="13"/>
        <v>0</v>
      </c>
      <c r="U36" s="32">
        <f>U42+U48+U54+U60</f>
        <v>0</v>
      </c>
      <c r="V36" s="32">
        <f t="shared" si="13"/>
        <v>0</v>
      </c>
      <c r="W36" s="32">
        <f>W42+W48+W54+W60</f>
        <v>0</v>
      </c>
      <c r="X36" s="32">
        <f t="shared" si="13"/>
        <v>0</v>
      </c>
      <c r="Y36" s="32">
        <f>Y42+Y48+Y54+Y60</f>
        <v>0</v>
      </c>
      <c r="Z36" s="32">
        <f t="shared" si="13"/>
        <v>0</v>
      </c>
      <c r="AA36" s="32">
        <f>AA42+AA48+AA54+AA60</f>
        <v>0</v>
      </c>
      <c r="AB36" s="32">
        <f t="shared" si="13"/>
        <v>0</v>
      </c>
      <c r="AC36" s="32">
        <f>AC42+AC48+AC54+AC60</f>
        <v>0</v>
      </c>
      <c r="AD36" s="32">
        <f t="shared" si="13"/>
        <v>0</v>
      </c>
      <c r="AE36" s="32">
        <f>AE42+AE48+AE54+AE60</f>
        <v>0</v>
      </c>
      <c r="AF36" s="47"/>
    </row>
    <row r="37" spans="1:32" s="39" customFormat="1" ht="64.5" customHeight="1">
      <c r="A37" s="50" t="s">
        <v>36</v>
      </c>
      <c r="B37" s="32">
        <f>B38</f>
        <v>442.4</v>
      </c>
      <c r="C37" s="36">
        <f>C38</f>
        <v>442.4</v>
      </c>
      <c r="D37" s="32">
        <f t="shared" si="9"/>
        <v>296.95846</v>
      </c>
      <c r="E37" s="4">
        <f>E38</f>
        <v>296.95846</v>
      </c>
      <c r="F37" s="37">
        <f>F38</f>
        <v>67.12442585895117</v>
      </c>
      <c r="G37" s="28">
        <f>G38</f>
        <v>67.12442585895117</v>
      </c>
      <c r="H37" s="32">
        <f aca="true" t="shared" si="14" ref="H37:AE37">H38</f>
        <v>0</v>
      </c>
      <c r="I37" s="4">
        <f t="shared" si="14"/>
        <v>0</v>
      </c>
      <c r="J37" s="32">
        <f t="shared" si="14"/>
        <v>0</v>
      </c>
      <c r="K37" s="4">
        <f>K38</f>
        <v>0</v>
      </c>
      <c r="L37" s="32">
        <f t="shared" si="14"/>
        <v>0</v>
      </c>
      <c r="M37" s="4">
        <f t="shared" si="14"/>
        <v>0</v>
      </c>
      <c r="N37" s="32">
        <f t="shared" si="14"/>
        <v>111.2</v>
      </c>
      <c r="O37" s="4">
        <f t="shared" si="14"/>
        <v>0</v>
      </c>
      <c r="P37" s="32">
        <f>P38</f>
        <v>118.35</v>
      </c>
      <c r="Q37" s="4">
        <f t="shared" si="14"/>
        <v>0</v>
      </c>
      <c r="R37" s="32">
        <f>R38</f>
        <v>94.5</v>
      </c>
      <c r="S37" s="4">
        <f t="shared" si="14"/>
        <v>126.34902</v>
      </c>
      <c r="T37" s="32">
        <f>T38</f>
        <v>0</v>
      </c>
      <c r="U37" s="4">
        <f t="shared" si="14"/>
        <v>0</v>
      </c>
      <c r="V37" s="32">
        <f>V38</f>
        <v>0</v>
      </c>
      <c r="W37" s="4">
        <f t="shared" si="14"/>
        <v>0</v>
      </c>
      <c r="X37" s="32">
        <f>X38</f>
        <v>0</v>
      </c>
      <c r="Y37" s="4">
        <f t="shared" si="14"/>
        <v>0</v>
      </c>
      <c r="Z37" s="32">
        <f>Z38</f>
        <v>0</v>
      </c>
      <c r="AA37" s="4">
        <f t="shared" si="14"/>
        <v>64.988</v>
      </c>
      <c r="AB37" s="32">
        <f>AB38</f>
        <v>118.35</v>
      </c>
      <c r="AC37" s="4">
        <f t="shared" si="14"/>
        <v>0</v>
      </c>
      <c r="AD37" s="32">
        <f>AD38</f>
        <v>0</v>
      </c>
      <c r="AE37" s="4">
        <f t="shared" si="14"/>
        <v>105.62144</v>
      </c>
      <c r="AF37" s="108" t="s">
        <v>133</v>
      </c>
    </row>
    <row r="38" spans="1:32" s="39" customFormat="1" ht="18.75">
      <c r="A38" s="48" t="s">
        <v>17</v>
      </c>
      <c r="B38" s="36">
        <f>B39+B40+B41+B42</f>
        <v>442.4</v>
      </c>
      <c r="C38" s="36">
        <f>C39+C40+C41+C42</f>
        <v>442.4</v>
      </c>
      <c r="D38" s="32">
        <f t="shared" si="9"/>
        <v>296.95846</v>
      </c>
      <c r="E38" s="36">
        <f>E39+E40+E41+E42</f>
        <v>296.95846</v>
      </c>
      <c r="F38" s="37">
        <f>F39+F40+F41+F42</f>
        <v>67.12442585895117</v>
      </c>
      <c r="G38" s="28">
        <f>E38/C38*100</f>
        <v>67.12442585895117</v>
      </c>
      <c r="H38" s="36">
        <f aca="true" t="shared" si="15" ref="H38:AD38">H39+H40+H41+H42</f>
        <v>0</v>
      </c>
      <c r="I38" s="36">
        <f t="shared" si="15"/>
        <v>0</v>
      </c>
      <c r="J38" s="36">
        <f t="shared" si="15"/>
        <v>0</v>
      </c>
      <c r="K38" s="36">
        <f>K39+K40+K41+K42</f>
        <v>0</v>
      </c>
      <c r="L38" s="36">
        <f t="shared" si="15"/>
        <v>0</v>
      </c>
      <c r="M38" s="36">
        <f t="shared" si="15"/>
        <v>0</v>
      </c>
      <c r="N38" s="36">
        <f t="shared" si="15"/>
        <v>111.2</v>
      </c>
      <c r="O38" s="36">
        <f t="shared" si="15"/>
        <v>0</v>
      </c>
      <c r="P38" s="36">
        <f t="shared" si="15"/>
        <v>118.35</v>
      </c>
      <c r="Q38" s="36">
        <f t="shared" si="15"/>
        <v>0</v>
      </c>
      <c r="R38" s="36">
        <f t="shared" si="15"/>
        <v>94.5</v>
      </c>
      <c r="S38" s="36">
        <f t="shared" si="15"/>
        <v>126.34902</v>
      </c>
      <c r="T38" s="36">
        <f t="shared" si="15"/>
        <v>0</v>
      </c>
      <c r="U38" s="36">
        <f t="shared" si="15"/>
        <v>0</v>
      </c>
      <c r="V38" s="36">
        <f t="shared" si="15"/>
        <v>0</v>
      </c>
      <c r="W38" s="36">
        <f t="shared" si="15"/>
        <v>0</v>
      </c>
      <c r="X38" s="36">
        <f t="shared" si="15"/>
        <v>0</v>
      </c>
      <c r="Y38" s="36">
        <f t="shared" si="15"/>
        <v>0</v>
      </c>
      <c r="Z38" s="36">
        <f t="shared" si="15"/>
        <v>0</v>
      </c>
      <c r="AA38" s="36">
        <f t="shared" si="15"/>
        <v>64.988</v>
      </c>
      <c r="AB38" s="36">
        <f t="shared" si="15"/>
        <v>118.35</v>
      </c>
      <c r="AC38" s="36">
        <f t="shared" si="15"/>
        <v>0</v>
      </c>
      <c r="AD38" s="36">
        <f t="shared" si="15"/>
        <v>0</v>
      </c>
      <c r="AE38" s="36">
        <f>AE39+AE40+AE41+AE42</f>
        <v>105.62144</v>
      </c>
      <c r="AF38" s="109"/>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109"/>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109"/>
    </row>
    <row r="41" spans="1:32" s="39" customFormat="1" ht="18.75">
      <c r="A41" s="49" t="s">
        <v>13</v>
      </c>
      <c r="B41" s="32">
        <f>H41+J41+L41+N41+P41+R41+T41+V41+X41+Z41+AB41+AD41</f>
        <v>442.4</v>
      </c>
      <c r="C41" s="33">
        <f>H41+J41+L41+N41+P41+R41+T41+V41+X41+Z41+AB41+AD41</f>
        <v>442.4</v>
      </c>
      <c r="D41" s="33">
        <f>E41</f>
        <v>296.95846</v>
      </c>
      <c r="E41" s="4">
        <f>I41+K41+M41+O41+Q41+S41+U41+W41+Y41+AA41+AC41+AE41</f>
        <v>296.95846</v>
      </c>
      <c r="F41" s="37">
        <f>E41/B41*100</f>
        <v>67.12442585895117</v>
      </c>
      <c r="G41" s="28">
        <f>E41/C41*100</f>
        <v>67.12442585895117</v>
      </c>
      <c r="H41" s="32">
        <v>0</v>
      </c>
      <c r="I41" s="32">
        <v>0</v>
      </c>
      <c r="J41" s="32">
        <v>0</v>
      </c>
      <c r="K41" s="32">
        <v>0</v>
      </c>
      <c r="L41" s="32">
        <v>0</v>
      </c>
      <c r="M41" s="32">
        <v>0</v>
      </c>
      <c r="N41" s="32">
        <v>111.2</v>
      </c>
      <c r="O41" s="32">
        <v>0</v>
      </c>
      <c r="P41" s="32">
        <v>118.35</v>
      </c>
      <c r="Q41" s="32">
        <v>0</v>
      </c>
      <c r="R41" s="32">
        <v>94.5</v>
      </c>
      <c r="S41" s="32">
        <v>126.34902</v>
      </c>
      <c r="T41" s="32">
        <v>0</v>
      </c>
      <c r="U41" s="32">
        <v>0</v>
      </c>
      <c r="V41" s="32">
        <v>0</v>
      </c>
      <c r="W41" s="32">
        <v>0</v>
      </c>
      <c r="X41" s="32">
        <v>0</v>
      </c>
      <c r="Y41" s="32">
        <v>0</v>
      </c>
      <c r="Z41" s="32">
        <v>0</v>
      </c>
      <c r="AA41" s="32">
        <v>64.988</v>
      </c>
      <c r="AB41" s="32">
        <v>118.35</v>
      </c>
      <c r="AC41" s="32">
        <v>0</v>
      </c>
      <c r="AD41" s="32">
        <v>0</v>
      </c>
      <c r="AE41" s="32">
        <v>105.62144</v>
      </c>
      <c r="AF41" s="109"/>
    </row>
    <row r="42" spans="1:32" s="39" customFormat="1" ht="64.5" customHeight="1">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v>0</v>
      </c>
      <c r="AF42" s="110"/>
    </row>
    <row r="43" spans="1:32" s="70" customFormat="1" ht="78" customHeight="1">
      <c r="A43" s="51" t="s">
        <v>37</v>
      </c>
      <c r="B43" s="32">
        <f>B44</f>
        <v>1744.0999999999997</v>
      </c>
      <c r="C43" s="36">
        <f>C44</f>
        <v>1744.0999999999997</v>
      </c>
      <c r="D43" s="32">
        <f t="shared" si="9"/>
        <v>1511.2952</v>
      </c>
      <c r="E43" s="4">
        <f aca="true" t="shared" si="16" ref="E43:AE43">E44</f>
        <v>1511.2952</v>
      </c>
      <c r="F43" s="37">
        <f t="shared" si="16"/>
        <v>86.65186629207042</v>
      </c>
      <c r="G43" s="28">
        <f t="shared" si="16"/>
        <v>86.65186629207042</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525.49166</v>
      </c>
      <c r="Q43" s="4">
        <f t="shared" si="16"/>
        <v>73.8135</v>
      </c>
      <c r="R43" s="32">
        <f>R44</f>
        <v>348.79166</v>
      </c>
      <c r="S43" s="4">
        <f t="shared" si="16"/>
        <v>367.03605</v>
      </c>
      <c r="T43" s="32">
        <f>T44</f>
        <v>69.09166</v>
      </c>
      <c r="U43" s="4">
        <f t="shared" si="16"/>
        <v>276.2008</v>
      </c>
      <c r="V43" s="32">
        <f>V44</f>
        <v>51.70366</v>
      </c>
      <c r="W43" s="4">
        <f t="shared" si="16"/>
        <v>19.6022</v>
      </c>
      <c r="X43" s="32">
        <f>X44</f>
        <v>34.20366</v>
      </c>
      <c r="Y43" s="4">
        <f t="shared" si="16"/>
        <v>128.01805</v>
      </c>
      <c r="Z43" s="32">
        <f>Z44</f>
        <v>103.76766</v>
      </c>
      <c r="AA43" s="4">
        <f t="shared" si="16"/>
        <v>76.6766</v>
      </c>
      <c r="AB43" s="32">
        <f>AB44</f>
        <v>45.79166</v>
      </c>
      <c r="AC43" s="4">
        <f t="shared" si="16"/>
        <v>25.2022</v>
      </c>
      <c r="AD43" s="32">
        <f>AD44</f>
        <v>38.49174</v>
      </c>
      <c r="AE43" s="4">
        <f t="shared" si="16"/>
        <v>230.3649</v>
      </c>
      <c r="AF43" s="90" t="s">
        <v>134</v>
      </c>
    </row>
    <row r="44" spans="1:32" s="70" customFormat="1" ht="24" customHeight="1">
      <c r="A44" s="48" t="s">
        <v>17</v>
      </c>
      <c r="B44" s="36">
        <f>B45+B46+B47+B48</f>
        <v>1744.0999999999997</v>
      </c>
      <c r="C44" s="36">
        <f>C45+C46+C47+C48</f>
        <v>1744.0999999999997</v>
      </c>
      <c r="D44" s="32">
        <f t="shared" si="9"/>
        <v>1511.2952</v>
      </c>
      <c r="E44" s="36">
        <f>E45+E46+E47+E48</f>
        <v>1511.2952</v>
      </c>
      <c r="F44" s="37">
        <f>F45+F46+F47+F48</f>
        <v>86.65186629207042</v>
      </c>
      <c r="G44" s="28">
        <f>E44/C44*100</f>
        <v>86.65186629207042</v>
      </c>
      <c r="H44" s="36">
        <f aca="true" t="shared" si="17" ref="H44:AD44">H45+H46+H47+H48</f>
        <v>113.29166</v>
      </c>
      <c r="I44" s="36">
        <f t="shared" si="17"/>
        <v>85.31777</v>
      </c>
      <c r="J44" s="36">
        <f t="shared" si="17"/>
        <v>59.09166</v>
      </c>
      <c r="K44" s="36">
        <f>K45+K46+K47+K48</f>
        <v>57.41594</v>
      </c>
      <c r="L44" s="36">
        <f t="shared" si="17"/>
        <v>93.49166</v>
      </c>
      <c r="M44" s="36">
        <f t="shared" si="17"/>
        <v>62.00919</v>
      </c>
      <c r="N44" s="36">
        <f t="shared" si="17"/>
        <v>260.89166</v>
      </c>
      <c r="O44" s="36">
        <f t="shared" si="17"/>
        <v>109.638</v>
      </c>
      <c r="P44" s="36">
        <f t="shared" si="17"/>
        <v>525.49166</v>
      </c>
      <c r="Q44" s="36">
        <f t="shared" si="17"/>
        <v>73.8135</v>
      </c>
      <c r="R44" s="36">
        <f t="shared" si="17"/>
        <v>348.79166</v>
      </c>
      <c r="S44" s="36">
        <f t="shared" si="17"/>
        <v>367.03605</v>
      </c>
      <c r="T44" s="36">
        <f t="shared" si="17"/>
        <v>69.09166</v>
      </c>
      <c r="U44" s="36">
        <f t="shared" si="17"/>
        <v>276.2008</v>
      </c>
      <c r="V44" s="36">
        <f t="shared" si="17"/>
        <v>51.70366</v>
      </c>
      <c r="W44" s="36">
        <f t="shared" si="17"/>
        <v>19.6022</v>
      </c>
      <c r="X44" s="36">
        <f t="shared" si="17"/>
        <v>34.20366</v>
      </c>
      <c r="Y44" s="36">
        <f t="shared" si="17"/>
        <v>128.01805</v>
      </c>
      <c r="Z44" s="36">
        <f t="shared" si="17"/>
        <v>103.76766</v>
      </c>
      <c r="AA44" s="36">
        <f t="shared" si="17"/>
        <v>76.6766</v>
      </c>
      <c r="AB44" s="36">
        <f t="shared" si="17"/>
        <v>45.79166</v>
      </c>
      <c r="AC44" s="36">
        <f t="shared" si="17"/>
        <v>25.2022</v>
      </c>
      <c r="AD44" s="36">
        <f t="shared" si="17"/>
        <v>38.49174</v>
      </c>
      <c r="AE44" s="36">
        <f>AE45+AE46+AE47+AE48</f>
        <v>230.3649</v>
      </c>
      <c r="AF44" s="91"/>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91"/>
    </row>
    <row r="46" spans="1:32" s="70" customFormat="1" ht="22.5" customHeight="1">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91"/>
    </row>
    <row r="47" spans="1:32" s="70" customFormat="1" ht="33.75" customHeight="1">
      <c r="A47" s="49" t="s">
        <v>13</v>
      </c>
      <c r="B47" s="32">
        <f>H47+J47+L47+N47+P47+R47+T47+V47+X47+Z47+AB47+AD47</f>
        <v>1744.0999999999997</v>
      </c>
      <c r="C47" s="33">
        <f>H47+J47+L47+N47+P47+R47+T47+V47+X47+Z47+AB47+AD47</f>
        <v>1744.0999999999997</v>
      </c>
      <c r="D47" s="33">
        <f>E47</f>
        <v>1511.2952</v>
      </c>
      <c r="E47" s="4">
        <f>I47+K47+M47+O47+Q47+S47+U47+W47+Y47+AA47+AC47+AE47</f>
        <v>1511.2952</v>
      </c>
      <c r="F47" s="37">
        <f>E47/B47*100</f>
        <v>86.65186629207042</v>
      </c>
      <c r="G47" s="28">
        <f>E47/C47*100</f>
        <v>86.65186629207042</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v>76.6766</v>
      </c>
      <c r="AB47" s="32">
        <v>45.79166</v>
      </c>
      <c r="AC47" s="32">
        <v>25.2022</v>
      </c>
      <c r="AD47" s="32">
        <v>38.49174</v>
      </c>
      <c r="AE47" s="32">
        <v>230.3649</v>
      </c>
      <c r="AF47" s="91"/>
    </row>
    <row r="48" spans="1:32" s="70" customFormat="1" ht="37.5" customHeight="1">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v>0</v>
      </c>
      <c r="AF48" s="92"/>
    </row>
    <row r="49" spans="1:32" s="39" customFormat="1" ht="162" customHeight="1">
      <c r="A49" s="51" t="s">
        <v>38</v>
      </c>
      <c r="B49" s="32">
        <f>B50</f>
        <v>19034.199999999997</v>
      </c>
      <c r="C49" s="36">
        <f>C50</f>
        <v>19034.199999999997</v>
      </c>
      <c r="D49" s="32">
        <f t="shared" si="9"/>
        <v>18056.08407</v>
      </c>
      <c r="E49" s="4">
        <f aca="true" t="shared" si="18" ref="E49:AE49">E50</f>
        <v>18056.08407</v>
      </c>
      <c r="F49" s="37">
        <f t="shared" si="18"/>
        <v>94.86127113301322</v>
      </c>
      <c r="G49" s="28">
        <f t="shared" si="18"/>
        <v>94.86127113301322</v>
      </c>
      <c r="H49" s="32">
        <f t="shared" si="18"/>
        <v>1584.55</v>
      </c>
      <c r="I49" s="4">
        <f t="shared" si="18"/>
        <v>471.55562</v>
      </c>
      <c r="J49" s="32">
        <f t="shared" si="18"/>
        <v>432.25</v>
      </c>
      <c r="K49" s="4">
        <f t="shared" si="18"/>
        <v>352.199</v>
      </c>
      <c r="L49" s="32">
        <f>L50</f>
        <v>649.15</v>
      </c>
      <c r="M49" s="4">
        <f t="shared" si="18"/>
        <v>1377.02593</v>
      </c>
      <c r="N49" s="32">
        <f>N50</f>
        <v>3832.67131</v>
      </c>
      <c r="O49" s="4">
        <f t="shared" si="18"/>
        <v>1481.38058</v>
      </c>
      <c r="P49" s="32">
        <f>P50</f>
        <v>1066.392</v>
      </c>
      <c r="Q49" s="4">
        <f t="shared" si="18"/>
        <v>1768.35927</v>
      </c>
      <c r="R49" s="32">
        <f>R50</f>
        <v>1656.234</v>
      </c>
      <c r="S49" s="4">
        <f t="shared" si="18"/>
        <v>1891.55803</v>
      </c>
      <c r="T49" s="32">
        <f>T50</f>
        <v>4458.80052</v>
      </c>
      <c r="U49" s="4">
        <f t="shared" si="18"/>
        <v>3361.94498</v>
      </c>
      <c r="V49" s="32">
        <f>V50</f>
        <v>541.65</v>
      </c>
      <c r="W49" s="4">
        <f t="shared" si="18"/>
        <v>1652.09618</v>
      </c>
      <c r="X49" s="32">
        <f>X50</f>
        <v>1013.99</v>
      </c>
      <c r="Y49" s="4">
        <f t="shared" si="18"/>
        <v>1418.5336</v>
      </c>
      <c r="Z49" s="32">
        <f>Z50</f>
        <v>2286.42604</v>
      </c>
      <c r="AA49" s="4">
        <f t="shared" si="18"/>
        <v>2287.6246899999996</v>
      </c>
      <c r="AB49" s="32">
        <f>AB50</f>
        <v>382.628</v>
      </c>
      <c r="AC49" s="4">
        <f t="shared" si="18"/>
        <v>664.54095</v>
      </c>
      <c r="AD49" s="32">
        <f>AD50</f>
        <v>1129.45813</v>
      </c>
      <c r="AE49" s="4">
        <f t="shared" si="18"/>
        <v>1329.26524</v>
      </c>
      <c r="AF49" s="93" t="s">
        <v>126</v>
      </c>
    </row>
    <row r="50" spans="1:32" s="39" customFormat="1" ht="20.25" customHeight="1">
      <c r="A50" s="48" t="s">
        <v>17</v>
      </c>
      <c r="B50" s="36">
        <f>B51+B52+B53+B54</f>
        <v>19034.199999999997</v>
      </c>
      <c r="C50" s="36">
        <f>C51+C52+C53+C54</f>
        <v>19034.199999999997</v>
      </c>
      <c r="D50" s="32">
        <f t="shared" si="9"/>
        <v>18056.08407</v>
      </c>
      <c r="E50" s="36">
        <f>E51+E52+E53+E54</f>
        <v>18056.08407</v>
      </c>
      <c r="F50" s="37">
        <f>F51+F52+F53+F54</f>
        <v>94.86127113301322</v>
      </c>
      <c r="G50" s="28">
        <f>E50/C50*100</f>
        <v>94.86127113301322</v>
      </c>
      <c r="H50" s="36">
        <f aca="true" t="shared" si="19" ref="H50:AD50">H51+H52+H53+H54</f>
        <v>1584.55</v>
      </c>
      <c r="I50" s="36">
        <f t="shared" si="19"/>
        <v>471.55562</v>
      </c>
      <c r="J50" s="36">
        <f t="shared" si="19"/>
        <v>432.25</v>
      </c>
      <c r="K50" s="36">
        <f>K51+K52+K53+K54</f>
        <v>352.199</v>
      </c>
      <c r="L50" s="36">
        <f t="shared" si="19"/>
        <v>649.15</v>
      </c>
      <c r="M50" s="36">
        <f t="shared" si="19"/>
        <v>1377.02593</v>
      </c>
      <c r="N50" s="36">
        <f t="shared" si="19"/>
        <v>3832.67131</v>
      </c>
      <c r="O50" s="36">
        <f t="shared" si="19"/>
        <v>1481.38058</v>
      </c>
      <c r="P50" s="36">
        <f t="shared" si="19"/>
        <v>1066.392</v>
      </c>
      <c r="Q50" s="36">
        <f t="shared" si="19"/>
        <v>1768.35927</v>
      </c>
      <c r="R50" s="36">
        <f t="shared" si="19"/>
        <v>1656.234</v>
      </c>
      <c r="S50" s="36">
        <f t="shared" si="19"/>
        <v>1891.55803</v>
      </c>
      <c r="T50" s="36">
        <f t="shared" si="19"/>
        <v>4458.80052</v>
      </c>
      <c r="U50" s="36">
        <f t="shared" si="19"/>
        <v>3361.94498</v>
      </c>
      <c r="V50" s="36">
        <f t="shared" si="19"/>
        <v>541.65</v>
      </c>
      <c r="W50" s="36">
        <f t="shared" si="19"/>
        <v>1652.09618</v>
      </c>
      <c r="X50" s="36">
        <f t="shared" si="19"/>
        <v>1013.99</v>
      </c>
      <c r="Y50" s="36">
        <f t="shared" si="19"/>
        <v>1418.5336</v>
      </c>
      <c r="Z50" s="36">
        <f t="shared" si="19"/>
        <v>2286.42604</v>
      </c>
      <c r="AA50" s="36">
        <f t="shared" si="19"/>
        <v>2287.6246899999996</v>
      </c>
      <c r="AB50" s="36">
        <f t="shared" si="19"/>
        <v>382.628</v>
      </c>
      <c r="AC50" s="36">
        <f t="shared" si="19"/>
        <v>664.54095</v>
      </c>
      <c r="AD50" s="36">
        <f t="shared" si="19"/>
        <v>1129.45813</v>
      </c>
      <c r="AE50" s="36">
        <f>AE51+AE52+AE53+AE54</f>
        <v>1329.26524</v>
      </c>
      <c r="AF50" s="94"/>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94"/>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94"/>
    </row>
    <row r="53" spans="1:32" s="75" customFormat="1" ht="18.75">
      <c r="A53" s="49" t="s">
        <v>13</v>
      </c>
      <c r="B53" s="32">
        <f>H53+J53+L53+N53+P53+R53+T53+V53+X53+Z53+AB53+AD53</f>
        <v>19034.199999999997</v>
      </c>
      <c r="C53" s="33">
        <f>H53+J53+L53+N53+P53+R53+T53+V53+X53+Z53+AB53+AD53</f>
        <v>19034.199999999997</v>
      </c>
      <c r="D53" s="33">
        <f>E53</f>
        <v>18056.08407</v>
      </c>
      <c r="E53" s="4">
        <f>I53+K53+M53+O53+Q53+S53+U53+W53+Y53+AA53+AC53+AE53</f>
        <v>18056.08407</v>
      </c>
      <c r="F53" s="37">
        <f>E53/B53*100</f>
        <v>94.86127113301322</v>
      </c>
      <c r="G53" s="28">
        <f>E53/C53*100</f>
        <v>94.86127113301322</v>
      </c>
      <c r="H53" s="32">
        <v>1584.55</v>
      </c>
      <c r="I53" s="32">
        <v>471.55562</v>
      </c>
      <c r="J53" s="32">
        <v>432.25</v>
      </c>
      <c r="K53" s="32">
        <v>352.199</v>
      </c>
      <c r="L53" s="32">
        <v>649.15</v>
      </c>
      <c r="M53" s="32">
        <v>1377.02593</v>
      </c>
      <c r="N53" s="32">
        <v>3832.67131</v>
      </c>
      <c r="O53" s="32">
        <v>1481.38058</v>
      </c>
      <c r="P53" s="32">
        <v>1066.392</v>
      </c>
      <c r="Q53" s="32">
        <v>1768.35927</v>
      </c>
      <c r="R53" s="32">
        <v>1656.234</v>
      </c>
      <c r="S53" s="32">
        <v>1891.55803</v>
      </c>
      <c r="T53" s="32">
        <v>4458.80052</v>
      </c>
      <c r="U53" s="32">
        <v>3361.94498</v>
      </c>
      <c r="V53" s="32">
        <v>541.65</v>
      </c>
      <c r="W53" s="32">
        <v>1652.09618</v>
      </c>
      <c r="X53" s="32">
        <f>633.99+380</f>
        <v>1013.99</v>
      </c>
      <c r="Y53" s="32">
        <f>1126.7336+291.8</f>
        <v>1418.5336</v>
      </c>
      <c r="Z53" s="32">
        <v>2286.42604</v>
      </c>
      <c r="AA53" s="32">
        <f>2226.42469+61.2</f>
        <v>2287.6246899999996</v>
      </c>
      <c r="AB53" s="32">
        <v>382.628</v>
      </c>
      <c r="AC53" s="32">
        <v>664.54095</v>
      </c>
      <c r="AD53" s="32">
        <v>1129.45813</v>
      </c>
      <c r="AE53" s="32">
        <v>1329.26524</v>
      </c>
      <c r="AF53" s="94"/>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95"/>
    </row>
    <row r="55" spans="1:32" s="39" customFormat="1" ht="37.5">
      <c r="A55" s="51" t="s">
        <v>39</v>
      </c>
      <c r="B55" s="32">
        <f>B56</f>
        <v>2626.4000000000005</v>
      </c>
      <c r="C55" s="36">
        <f>C56</f>
        <v>2585.6351400000003</v>
      </c>
      <c r="D55" s="32">
        <f t="shared" si="9"/>
        <v>2202.93008</v>
      </c>
      <c r="E55" s="4">
        <f aca="true" t="shared" si="20" ref="E55:AE55">E56</f>
        <v>2202.93008</v>
      </c>
      <c r="F55" s="37">
        <f t="shared" si="20"/>
        <v>83.87641181845872</v>
      </c>
      <c r="G55" s="28">
        <f t="shared" si="20"/>
        <v>85.1987987756076</v>
      </c>
      <c r="H55" s="32">
        <f t="shared" si="20"/>
        <v>127.8</v>
      </c>
      <c r="I55" s="4">
        <f t="shared" si="20"/>
        <v>60.27</v>
      </c>
      <c r="J55" s="32">
        <f t="shared" si="20"/>
        <v>278.8</v>
      </c>
      <c r="K55" s="4">
        <f t="shared" si="20"/>
        <v>142</v>
      </c>
      <c r="L55" s="32">
        <f>L56</f>
        <v>36</v>
      </c>
      <c r="M55" s="4">
        <f t="shared" si="20"/>
        <v>152.492</v>
      </c>
      <c r="N55" s="32">
        <f>N56</f>
        <v>1174.72869</v>
      </c>
      <c r="O55" s="4">
        <f t="shared" si="20"/>
        <v>153.3868</v>
      </c>
      <c r="P55" s="32">
        <f>P56</f>
        <v>26.5</v>
      </c>
      <c r="Q55" s="4">
        <f t="shared" si="20"/>
        <v>130</v>
      </c>
      <c r="R55" s="32">
        <f>R56</f>
        <v>0</v>
      </c>
      <c r="S55" s="4">
        <f t="shared" si="20"/>
        <v>100.126</v>
      </c>
      <c r="T55" s="32">
        <f>T56</f>
        <v>615.07248</v>
      </c>
      <c r="U55" s="4">
        <f t="shared" si="20"/>
        <v>158.9</v>
      </c>
      <c r="V55" s="32">
        <f>V56</f>
        <v>121</v>
      </c>
      <c r="W55" s="4">
        <f t="shared" si="20"/>
        <v>311.5875</v>
      </c>
      <c r="X55" s="32">
        <f>X56</f>
        <v>23</v>
      </c>
      <c r="Y55" s="4">
        <f t="shared" si="20"/>
        <v>152.69038</v>
      </c>
      <c r="Z55" s="32">
        <f>Z56</f>
        <v>182.73397</v>
      </c>
      <c r="AA55" s="4">
        <f t="shared" si="20"/>
        <v>361.435</v>
      </c>
      <c r="AB55" s="32">
        <f>AB56</f>
        <v>0</v>
      </c>
      <c r="AC55" s="4">
        <f t="shared" si="20"/>
        <v>196.412</v>
      </c>
      <c r="AD55" s="32">
        <f>AD56</f>
        <v>40.76486</v>
      </c>
      <c r="AE55" s="4">
        <f t="shared" si="20"/>
        <v>283.6304</v>
      </c>
      <c r="AF55" s="96" t="s">
        <v>53</v>
      </c>
    </row>
    <row r="56" spans="1:32" s="39" customFormat="1" ht="18.75">
      <c r="A56" s="48" t="s">
        <v>17</v>
      </c>
      <c r="B56" s="36">
        <f>B57+B58+B59+B60</f>
        <v>2626.4000000000005</v>
      </c>
      <c r="C56" s="36">
        <f>C57+C58+C59+C60</f>
        <v>2585.6351400000003</v>
      </c>
      <c r="D56" s="32">
        <f t="shared" si="9"/>
        <v>2202.93008</v>
      </c>
      <c r="E56" s="36">
        <f>E57+E58+E59+E60</f>
        <v>2202.93008</v>
      </c>
      <c r="F56" s="37">
        <f>F57+F58+F59+F60</f>
        <v>83.87641181845872</v>
      </c>
      <c r="G56" s="28">
        <f>E56/C56*100</f>
        <v>85.1987987756076</v>
      </c>
      <c r="H56" s="36">
        <f aca="true" t="shared" si="21" ref="H56:AD56">H57+H58+H59+H60</f>
        <v>127.8</v>
      </c>
      <c r="I56" s="36">
        <f t="shared" si="21"/>
        <v>60.27</v>
      </c>
      <c r="J56" s="36">
        <f t="shared" si="21"/>
        <v>278.8</v>
      </c>
      <c r="K56" s="36">
        <f>K57+K58+K59+K60</f>
        <v>142</v>
      </c>
      <c r="L56" s="36">
        <f t="shared" si="21"/>
        <v>36</v>
      </c>
      <c r="M56" s="36">
        <f t="shared" si="21"/>
        <v>152.492</v>
      </c>
      <c r="N56" s="36">
        <f t="shared" si="21"/>
        <v>1174.72869</v>
      </c>
      <c r="O56" s="36">
        <f t="shared" si="21"/>
        <v>153.3868</v>
      </c>
      <c r="P56" s="36">
        <f t="shared" si="21"/>
        <v>26.5</v>
      </c>
      <c r="Q56" s="36">
        <f t="shared" si="21"/>
        <v>130</v>
      </c>
      <c r="R56" s="36">
        <f t="shared" si="21"/>
        <v>0</v>
      </c>
      <c r="S56" s="36">
        <f t="shared" si="21"/>
        <v>100.126</v>
      </c>
      <c r="T56" s="36">
        <f t="shared" si="21"/>
        <v>615.07248</v>
      </c>
      <c r="U56" s="36">
        <f t="shared" si="21"/>
        <v>158.9</v>
      </c>
      <c r="V56" s="36">
        <f t="shared" si="21"/>
        <v>121</v>
      </c>
      <c r="W56" s="36">
        <f t="shared" si="21"/>
        <v>311.5875</v>
      </c>
      <c r="X56" s="36">
        <f t="shared" si="21"/>
        <v>23</v>
      </c>
      <c r="Y56" s="36">
        <f t="shared" si="21"/>
        <v>152.69038</v>
      </c>
      <c r="Z56" s="36">
        <f t="shared" si="21"/>
        <v>182.73397</v>
      </c>
      <c r="AA56" s="36">
        <f t="shared" si="21"/>
        <v>361.435</v>
      </c>
      <c r="AB56" s="36">
        <f t="shared" si="21"/>
        <v>0</v>
      </c>
      <c r="AC56" s="36">
        <f t="shared" si="21"/>
        <v>196.412</v>
      </c>
      <c r="AD56" s="36">
        <f t="shared" si="21"/>
        <v>40.76486</v>
      </c>
      <c r="AE56" s="36">
        <f>AE57+AE58+AE59+AE60</f>
        <v>283.6304</v>
      </c>
      <c r="AF56" s="97"/>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97"/>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v>0</v>
      </c>
      <c r="AD58" s="32">
        <v>0</v>
      </c>
      <c r="AE58" s="32">
        <v>0</v>
      </c>
      <c r="AF58" s="97"/>
    </row>
    <row r="59" spans="1:32" s="39" customFormat="1" ht="18.75">
      <c r="A59" s="49" t="s">
        <v>13</v>
      </c>
      <c r="B59" s="32">
        <f>H59+J59+L59+N59+P59+R59+T59+V59+X59+Z59+AB59+AD59</f>
        <v>2626.4000000000005</v>
      </c>
      <c r="C59" s="33">
        <f>H59+J59+L59+N59+P59+R59+T59+V59+X59+Z59+AB59</f>
        <v>2585.6351400000003</v>
      </c>
      <c r="D59" s="33">
        <f>E59</f>
        <v>2202.93008</v>
      </c>
      <c r="E59" s="4">
        <f>I59+K59+M59+O59+Q59+S59+U59+W59+Y59+AA59+AC59+AE59</f>
        <v>2202.93008</v>
      </c>
      <c r="F59" s="37">
        <f>E59/B59*100</f>
        <v>83.87641181845872</v>
      </c>
      <c r="G59" s="28">
        <f>E59/C59*100</f>
        <v>85.1987987756076</v>
      </c>
      <c r="H59" s="32">
        <v>127.8</v>
      </c>
      <c r="I59" s="32">
        <v>60.27</v>
      </c>
      <c r="J59" s="32">
        <v>278.8</v>
      </c>
      <c r="K59" s="32">
        <v>142</v>
      </c>
      <c r="L59" s="32">
        <v>36</v>
      </c>
      <c r="M59" s="32">
        <v>152.492</v>
      </c>
      <c r="N59" s="32">
        <v>1174.72869</v>
      </c>
      <c r="O59" s="32">
        <v>153.3868</v>
      </c>
      <c r="P59" s="32">
        <v>26.5</v>
      </c>
      <c r="Q59" s="32">
        <v>130</v>
      </c>
      <c r="R59" s="32">
        <v>0</v>
      </c>
      <c r="S59" s="32">
        <v>100.126</v>
      </c>
      <c r="T59" s="32">
        <v>615.07248</v>
      </c>
      <c r="U59" s="32">
        <v>158.9</v>
      </c>
      <c r="V59" s="32">
        <v>121</v>
      </c>
      <c r="W59" s="32">
        <v>311.5875</v>
      </c>
      <c r="X59" s="32">
        <v>23</v>
      </c>
      <c r="Y59" s="32">
        <v>152.69038</v>
      </c>
      <c r="Z59" s="32">
        <v>182.73397</v>
      </c>
      <c r="AA59" s="32">
        <v>361.435</v>
      </c>
      <c r="AB59" s="32">
        <v>0</v>
      </c>
      <c r="AC59" s="32">
        <v>196.412</v>
      </c>
      <c r="AD59" s="32">
        <v>40.76486</v>
      </c>
      <c r="AE59" s="32">
        <v>283.6304</v>
      </c>
      <c r="AF59" s="97"/>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v>0</v>
      </c>
      <c r="AD60" s="32">
        <v>0</v>
      </c>
      <c r="AE60" s="32">
        <v>0</v>
      </c>
      <c r="AF60" s="98"/>
    </row>
    <row r="61" spans="1:32" s="30" customFormat="1" ht="69.75" customHeight="1">
      <c r="A61" s="51" t="s">
        <v>127</v>
      </c>
      <c r="B61" s="32">
        <f>B62</f>
        <v>1135.6</v>
      </c>
      <c r="C61" s="36">
        <f>C62</f>
        <v>1135.6</v>
      </c>
      <c r="D61" s="32">
        <f t="shared" si="9"/>
        <v>1009.79961</v>
      </c>
      <c r="E61" s="4">
        <f>E62</f>
        <v>1009.79961</v>
      </c>
      <c r="F61" s="37">
        <f>F62</f>
        <v>88.92212134554421</v>
      </c>
      <c r="G61" s="28">
        <f>G62</f>
        <v>88.92212134554421</v>
      </c>
      <c r="H61" s="32">
        <f aca="true" t="shared" si="22" ref="H61:AE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f t="shared" si="22"/>
        <v>0</v>
      </c>
      <c r="T61" s="32">
        <f>T62</f>
        <v>248.535</v>
      </c>
      <c r="U61" s="32">
        <f t="shared" si="22"/>
        <v>0</v>
      </c>
      <c r="V61" s="32">
        <f>V62</f>
        <v>0</v>
      </c>
      <c r="W61" s="32">
        <f t="shared" si="22"/>
        <v>248.5</v>
      </c>
      <c r="X61" s="32">
        <f>X62</f>
        <v>0</v>
      </c>
      <c r="Y61" s="32">
        <f t="shared" si="22"/>
        <v>0</v>
      </c>
      <c r="Z61" s="32">
        <f>Z62</f>
        <v>491.7</v>
      </c>
      <c r="AA61" s="32">
        <f t="shared" si="22"/>
        <v>521.135</v>
      </c>
      <c r="AB61" s="32">
        <f>AB62</f>
        <v>99.965</v>
      </c>
      <c r="AC61" s="32">
        <f t="shared" si="22"/>
        <v>110.32011</v>
      </c>
      <c r="AD61" s="32">
        <f>AD62</f>
        <v>0</v>
      </c>
      <c r="AE61" s="32">
        <f t="shared" si="22"/>
        <v>129.8445</v>
      </c>
      <c r="AF61" s="90" t="s">
        <v>135</v>
      </c>
    </row>
    <row r="62" spans="1:32" s="30" customFormat="1" ht="20.25" customHeight="1">
      <c r="A62" s="48" t="s">
        <v>17</v>
      </c>
      <c r="B62" s="36">
        <f>B63+B64+B65+B66</f>
        <v>1135.6</v>
      </c>
      <c r="C62" s="36">
        <f>C63+C64+C65+C66</f>
        <v>1135.6</v>
      </c>
      <c r="D62" s="32">
        <f t="shared" si="9"/>
        <v>1009.79961</v>
      </c>
      <c r="E62" s="36">
        <f>E63+E64+E65+E66</f>
        <v>1009.79961</v>
      </c>
      <c r="F62" s="37">
        <f>F63+F64+F65+F66</f>
        <v>88.92212134554421</v>
      </c>
      <c r="G62" s="28">
        <f>E62/C62*100</f>
        <v>88.92212134554421</v>
      </c>
      <c r="H62" s="36">
        <f aca="true" t="shared" si="23" ref="H62:AD62">H63+H64+H65+H66</f>
        <v>0</v>
      </c>
      <c r="I62" s="36">
        <f t="shared" si="23"/>
        <v>0</v>
      </c>
      <c r="J62" s="36">
        <f t="shared" si="23"/>
        <v>0</v>
      </c>
      <c r="K62" s="36">
        <f>K63+K64+K65+K66</f>
        <v>0</v>
      </c>
      <c r="L62" s="36">
        <f t="shared" si="23"/>
        <v>0</v>
      </c>
      <c r="M62" s="36">
        <f t="shared" si="23"/>
        <v>0</v>
      </c>
      <c r="N62" s="36">
        <f t="shared" si="23"/>
        <v>95.2</v>
      </c>
      <c r="O62" s="36">
        <f t="shared" si="23"/>
        <v>0</v>
      </c>
      <c r="P62" s="36">
        <f t="shared" si="23"/>
        <v>200.2</v>
      </c>
      <c r="Q62" s="36">
        <f t="shared" si="23"/>
        <v>0</v>
      </c>
      <c r="R62" s="36">
        <f t="shared" si="23"/>
        <v>0</v>
      </c>
      <c r="S62" s="36">
        <f t="shared" si="23"/>
        <v>0</v>
      </c>
      <c r="T62" s="36">
        <f t="shared" si="23"/>
        <v>248.535</v>
      </c>
      <c r="U62" s="36">
        <f t="shared" si="23"/>
        <v>0</v>
      </c>
      <c r="V62" s="36">
        <f t="shared" si="23"/>
        <v>0</v>
      </c>
      <c r="W62" s="36">
        <f t="shared" si="23"/>
        <v>248.5</v>
      </c>
      <c r="X62" s="36">
        <f t="shared" si="23"/>
        <v>0</v>
      </c>
      <c r="Y62" s="36">
        <f t="shared" si="23"/>
        <v>0</v>
      </c>
      <c r="Z62" s="36">
        <f t="shared" si="23"/>
        <v>491.7</v>
      </c>
      <c r="AA62" s="36">
        <f t="shared" si="23"/>
        <v>521.135</v>
      </c>
      <c r="AB62" s="36">
        <f t="shared" si="23"/>
        <v>99.965</v>
      </c>
      <c r="AC62" s="36">
        <f t="shared" si="23"/>
        <v>110.32011</v>
      </c>
      <c r="AD62" s="36">
        <f t="shared" si="23"/>
        <v>0</v>
      </c>
      <c r="AE62" s="36">
        <f>AE63+AE64+AE65+AE66</f>
        <v>129.8445</v>
      </c>
      <c r="AF62" s="99"/>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99"/>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99"/>
    </row>
    <row r="65" spans="1:32" s="39" customFormat="1" ht="18.75">
      <c r="A65" s="49" t="s">
        <v>13</v>
      </c>
      <c r="B65" s="32">
        <f>H65+J65+L65+N65+P65+R65+T65+V65+X65+Z65+AB65+AD65</f>
        <v>1135.6</v>
      </c>
      <c r="C65" s="33">
        <f>H65+J65+L65+N65+P65+R65+T65+V65+X65+Z65+AB65+AD65</f>
        <v>1135.6</v>
      </c>
      <c r="D65" s="33">
        <f>E65</f>
        <v>1009.79961</v>
      </c>
      <c r="E65" s="4">
        <f>I65+K65+M65+O65+Q65+S65+U65+W65+Y65+AA65+AC65+AE65</f>
        <v>1009.79961</v>
      </c>
      <c r="F65" s="37">
        <f>E65/B65*100</f>
        <v>88.92212134554421</v>
      </c>
      <c r="G65" s="28">
        <f>E65/C65*100</f>
        <v>88.92212134554421</v>
      </c>
      <c r="H65" s="32">
        <v>0</v>
      </c>
      <c r="I65" s="32">
        <v>0</v>
      </c>
      <c r="J65" s="32">
        <v>0</v>
      </c>
      <c r="K65" s="32">
        <v>0</v>
      </c>
      <c r="L65" s="32">
        <v>0</v>
      </c>
      <c r="M65" s="32">
        <v>0</v>
      </c>
      <c r="N65" s="32">
        <v>95.2</v>
      </c>
      <c r="O65" s="32">
        <v>0</v>
      </c>
      <c r="P65" s="32">
        <v>200.2</v>
      </c>
      <c r="Q65" s="32">
        <v>0</v>
      </c>
      <c r="R65" s="32">
        <v>0</v>
      </c>
      <c r="S65" s="32">
        <v>0</v>
      </c>
      <c r="T65" s="32">
        <v>248.535</v>
      </c>
      <c r="U65" s="32">
        <v>0</v>
      </c>
      <c r="V65" s="32">
        <v>0</v>
      </c>
      <c r="W65" s="32">
        <v>248.5</v>
      </c>
      <c r="X65" s="32">
        <v>0</v>
      </c>
      <c r="Y65" s="32">
        <v>0</v>
      </c>
      <c r="Z65" s="32">
        <v>491.7</v>
      </c>
      <c r="AA65" s="32">
        <v>521.135</v>
      </c>
      <c r="AB65" s="32">
        <v>99.965</v>
      </c>
      <c r="AC65" s="32">
        <v>110.32011</v>
      </c>
      <c r="AD65" s="32">
        <v>0</v>
      </c>
      <c r="AE65" s="32">
        <v>129.8445</v>
      </c>
      <c r="AF65" s="99"/>
    </row>
    <row r="66" spans="1:32" s="30" customFormat="1" ht="18.75">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100"/>
    </row>
    <row r="67" spans="1:32" s="70" customFormat="1" ht="63" customHeight="1">
      <c r="A67" s="51" t="s">
        <v>40</v>
      </c>
      <c r="B67" s="36">
        <f>B68</f>
        <v>85762.9</v>
      </c>
      <c r="C67" s="36">
        <f>C68</f>
        <v>85762.9</v>
      </c>
      <c r="D67" s="32">
        <f t="shared" si="9"/>
        <v>83485.52324000001</v>
      </c>
      <c r="E67" s="36">
        <f>E68</f>
        <v>83485.52324000001</v>
      </c>
      <c r="F67" s="28">
        <f>E67/B67*100</f>
        <v>97.34456652002208</v>
      </c>
      <c r="G67" s="28">
        <f>E67/C67*100</f>
        <v>97.34456652002208</v>
      </c>
      <c r="H67" s="36">
        <f>H68</f>
        <v>18518.675</v>
      </c>
      <c r="I67" s="36">
        <f>I68</f>
        <v>16200.47967</v>
      </c>
      <c r="J67" s="36">
        <f aca="true" t="shared" si="24" ref="J67:AD67">J68</f>
        <v>9359.276</v>
      </c>
      <c r="K67" s="36">
        <f>K68</f>
        <v>9577.06478</v>
      </c>
      <c r="L67" s="36">
        <f t="shared" si="24"/>
        <v>4398.871</v>
      </c>
      <c r="M67" s="36">
        <f>M68</f>
        <v>4662.95625</v>
      </c>
      <c r="N67" s="36">
        <f t="shared" si="24"/>
        <v>8676.128</v>
      </c>
      <c r="O67" s="36">
        <f>O68</f>
        <v>7301.85722</v>
      </c>
      <c r="P67" s="36">
        <f t="shared" si="24"/>
        <v>6677.466</v>
      </c>
      <c r="Q67" s="36">
        <f>Q68</f>
        <v>7192.89263</v>
      </c>
      <c r="R67" s="36">
        <f t="shared" si="24"/>
        <v>6046.553</v>
      </c>
      <c r="S67" s="36">
        <f>S68</f>
        <v>6436.1989</v>
      </c>
      <c r="T67" s="36">
        <f t="shared" si="24"/>
        <v>9112.898</v>
      </c>
      <c r="U67" s="36">
        <f>U68</f>
        <v>8894.70056</v>
      </c>
      <c r="V67" s="36">
        <f t="shared" si="24"/>
        <v>4970.193</v>
      </c>
      <c r="W67" s="36">
        <f>W68</f>
        <v>4345.96277</v>
      </c>
      <c r="X67" s="36">
        <f t="shared" si="24"/>
        <v>2348.885</v>
      </c>
      <c r="Y67" s="36">
        <f>Y68</f>
        <v>2639.77222</v>
      </c>
      <c r="Z67" s="36">
        <f t="shared" si="24"/>
        <v>6188.902</v>
      </c>
      <c r="AA67" s="36">
        <f>AA68</f>
        <v>6020.07055</v>
      </c>
      <c r="AB67" s="36">
        <f t="shared" si="24"/>
        <v>3475.728</v>
      </c>
      <c r="AC67" s="36">
        <f>AC68</f>
        <v>3555.73724</v>
      </c>
      <c r="AD67" s="36">
        <f t="shared" si="24"/>
        <v>5989.325</v>
      </c>
      <c r="AE67" s="36">
        <f>AE68</f>
        <v>6657.83045</v>
      </c>
      <c r="AF67" s="101" t="s">
        <v>65</v>
      </c>
    </row>
    <row r="68" spans="1:32" s="70" customFormat="1" ht="24" customHeight="1">
      <c r="A68" s="48" t="s">
        <v>17</v>
      </c>
      <c r="B68" s="36">
        <f>B69+B70+B71+B72</f>
        <v>85762.9</v>
      </c>
      <c r="C68" s="36">
        <f>C69+C70+C71+C72</f>
        <v>85762.9</v>
      </c>
      <c r="D68" s="32">
        <f t="shared" si="9"/>
        <v>83485.52324000001</v>
      </c>
      <c r="E68" s="36">
        <f>E69+E70+E71+E72</f>
        <v>83485.52324000001</v>
      </c>
      <c r="F68" s="37">
        <f>F69+F70+F71+F72</f>
        <v>97.34456652002208</v>
      </c>
      <c r="G68" s="28">
        <f>E68/C68*100</f>
        <v>97.34456652002208</v>
      </c>
      <c r="H68" s="36">
        <f>H69+H70+H71+H72</f>
        <v>18518.675</v>
      </c>
      <c r="I68" s="36">
        <f>I69+I70+I71+I72</f>
        <v>16200.47967</v>
      </c>
      <c r="J68" s="36">
        <f aca="true" t="shared" si="25" ref="J68:AD68">J69+J70+J71+J72</f>
        <v>9359.276</v>
      </c>
      <c r="K68" s="36">
        <f>K69+K70+K71+K72</f>
        <v>9577.06478</v>
      </c>
      <c r="L68" s="36">
        <f t="shared" si="25"/>
        <v>4398.871</v>
      </c>
      <c r="M68" s="36">
        <f>M69+M70+M71+M72</f>
        <v>4662.95625</v>
      </c>
      <c r="N68" s="36">
        <f t="shared" si="25"/>
        <v>8676.128</v>
      </c>
      <c r="O68" s="36">
        <f>O69+O70+O71+O72</f>
        <v>7301.85722</v>
      </c>
      <c r="P68" s="36">
        <f t="shared" si="25"/>
        <v>6677.466</v>
      </c>
      <c r="Q68" s="36">
        <f>Q69+Q70+Q71+Q72</f>
        <v>7192.89263</v>
      </c>
      <c r="R68" s="36">
        <f t="shared" si="25"/>
        <v>6046.553</v>
      </c>
      <c r="S68" s="36">
        <f>S69+S70+S71+S72</f>
        <v>6436.1989</v>
      </c>
      <c r="T68" s="36">
        <f t="shared" si="25"/>
        <v>9112.898</v>
      </c>
      <c r="U68" s="36">
        <f>U69+U70+U71+U72</f>
        <v>8894.70056</v>
      </c>
      <c r="V68" s="36">
        <f t="shared" si="25"/>
        <v>4970.193</v>
      </c>
      <c r="W68" s="36">
        <f>W69+W70+W71+W72</f>
        <v>4345.96277</v>
      </c>
      <c r="X68" s="36">
        <f t="shared" si="25"/>
        <v>2348.885</v>
      </c>
      <c r="Y68" s="36">
        <f>Y69+Y70+Y71+Y72</f>
        <v>2639.77222</v>
      </c>
      <c r="Z68" s="36">
        <f t="shared" si="25"/>
        <v>6188.902</v>
      </c>
      <c r="AA68" s="36">
        <f>AA69+AA70+AA71+AA72</f>
        <v>6020.07055</v>
      </c>
      <c r="AB68" s="36">
        <f t="shared" si="25"/>
        <v>3475.728</v>
      </c>
      <c r="AC68" s="36">
        <f>AC69+AC70+AC71+AC72</f>
        <v>3555.73724</v>
      </c>
      <c r="AD68" s="36">
        <f t="shared" si="25"/>
        <v>5989.325</v>
      </c>
      <c r="AE68" s="36">
        <f>AE69+AE70+AE71+AE72</f>
        <v>6657.83045</v>
      </c>
      <c r="AF68" s="91"/>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91"/>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v>0</v>
      </c>
      <c r="AF70" s="91"/>
    </row>
    <row r="71" spans="1:32" s="70" customFormat="1" ht="18.75">
      <c r="A71" s="49" t="s">
        <v>13</v>
      </c>
      <c r="B71" s="32">
        <f>H71+J71+L71+N71+P71+R71+T71+V71+X71+Z71+AB71+AD71</f>
        <v>85762.9</v>
      </c>
      <c r="C71" s="33">
        <f>H71+J71+L71+N71+P71+R71+T71+V71+X71+Z71+AB71+AD71</f>
        <v>85762.9</v>
      </c>
      <c r="D71" s="33">
        <f>E71</f>
        <v>83485.52324000001</v>
      </c>
      <c r="E71" s="4">
        <f>I71+K71+M71+O71+Q71+S71+U71+W71+Y71+AA71+AC71+AE71</f>
        <v>83485.52324000001</v>
      </c>
      <c r="F71" s="37">
        <f>E71/B71*100</f>
        <v>97.34456652002208</v>
      </c>
      <c r="G71" s="28">
        <f>E71/C71*100</f>
        <v>97.34456652002208</v>
      </c>
      <c r="H71" s="36">
        <v>18518.675</v>
      </c>
      <c r="I71" s="36">
        <v>16200.47967</v>
      </c>
      <c r="J71" s="36">
        <v>9359.276</v>
      </c>
      <c r="K71" s="36">
        <v>9577.06478</v>
      </c>
      <c r="L71" s="36">
        <v>4398.871</v>
      </c>
      <c r="M71" s="36">
        <v>4662.95625</v>
      </c>
      <c r="N71" s="36">
        <v>8676.128</v>
      </c>
      <c r="O71" s="36">
        <v>7301.85722</v>
      </c>
      <c r="P71" s="36">
        <v>6677.466</v>
      </c>
      <c r="Q71" s="36">
        <v>7192.89263</v>
      </c>
      <c r="R71" s="36">
        <v>6046.553</v>
      </c>
      <c r="S71" s="36">
        <v>6436.1989</v>
      </c>
      <c r="T71" s="36">
        <v>9112.898</v>
      </c>
      <c r="U71" s="36">
        <v>8894.70056</v>
      </c>
      <c r="V71" s="36">
        <v>4970.193</v>
      </c>
      <c r="W71" s="36">
        <v>4345.96277</v>
      </c>
      <c r="X71" s="36">
        <v>2348.885</v>
      </c>
      <c r="Y71" s="36">
        <v>2639.77222</v>
      </c>
      <c r="Z71" s="36">
        <v>6188.902</v>
      </c>
      <c r="AA71" s="36">
        <v>6020.07055</v>
      </c>
      <c r="AB71" s="36">
        <v>3475.728</v>
      </c>
      <c r="AC71" s="36">
        <v>3555.73724</v>
      </c>
      <c r="AD71" s="36">
        <v>5989.325</v>
      </c>
      <c r="AE71" s="36">
        <v>6657.83045</v>
      </c>
      <c r="AF71" s="91"/>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v>0</v>
      </c>
      <c r="AD72" s="32">
        <v>0</v>
      </c>
      <c r="AE72" s="32">
        <v>0</v>
      </c>
      <c r="AF72" s="92"/>
    </row>
    <row r="73" spans="1:32" s="70" customFormat="1" ht="97.5" customHeight="1">
      <c r="A73" s="52" t="s">
        <v>41</v>
      </c>
      <c r="B73" s="36">
        <f aca="true" t="shared" si="26" ref="B73:AE73">B74</f>
        <v>6642.4</v>
      </c>
      <c r="C73" s="36">
        <f t="shared" si="26"/>
        <v>6642.4</v>
      </c>
      <c r="D73" s="36">
        <f t="shared" si="26"/>
        <v>5843.22474</v>
      </c>
      <c r="E73" s="36">
        <f t="shared" si="26"/>
        <v>6552.9587599999995</v>
      </c>
      <c r="F73" s="78">
        <f t="shared" si="26"/>
        <v>98.6534800674455</v>
      </c>
      <c r="G73" s="79">
        <f t="shared" si="26"/>
        <v>98.6534800674455</v>
      </c>
      <c r="H73" s="36">
        <f t="shared" si="26"/>
        <v>1041.0378</v>
      </c>
      <c r="I73" s="36">
        <f t="shared" si="26"/>
        <v>1041.0378</v>
      </c>
      <c r="J73" s="36">
        <f t="shared" si="26"/>
        <v>647.6512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f t="shared" si="26"/>
        <v>441.58385</v>
      </c>
      <c r="T73" s="36">
        <f t="shared" si="26"/>
        <v>821.234</v>
      </c>
      <c r="U73" s="36">
        <f t="shared" si="26"/>
        <v>711.7603799999999</v>
      </c>
      <c r="V73" s="36">
        <f t="shared" si="26"/>
        <v>371.112</v>
      </c>
      <c r="W73" s="36">
        <f t="shared" si="26"/>
        <v>375.68538</v>
      </c>
      <c r="X73" s="36">
        <f t="shared" si="26"/>
        <v>317.995</v>
      </c>
      <c r="Y73" s="36">
        <f t="shared" si="26"/>
        <v>313.85291</v>
      </c>
      <c r="Z73" s="36">
        <f t="shared" si="26"/>
        <v>471.969</v>
      </c>
      <c r="AA73" s="36">
        <f t="shared" si="26"/>
        <v>525.49416</v>
      </c>
      <c r="AB73" s="36">
        <f t="shared" si="26"/>
        <v>229.022</v>
      </c>
      <c r="AC73" s="36">
        <f t="shared" si="26"/>
        <v>287.5316</v>
      </c>
      <c r="AD73" s="36">
        <f t="shared" si="26"/>
        <v>527.15</v>
      </c>
      <c r="AE73" s="36">
        <f t="shared" si="26"/>
        <v>497.45132</v>
      </c>
      <c r="AF73" s="101" t="s">
        <v>136</v>
      </c>
    </row>
    <row r="74" spans="1:32" s="70" customFormat="1" ht="18.75">
      <c r="A74" s="48" t="s">
        <v>17</v>
      </c>
      <c r="B74" s="36">
        <f aca="true" t="shared" si="27" ref="B74:AD74">B75+B76+B77+B78</f>
        <v>6642.4</v>
      </c>
      <c r="C74" s="36">
        <f t="shared" si="27"/>
        <v>6642.4</v>
      </c>
      <c r="D74" s="36">
        <f t="shared" si="27"/>
        <v>5843.22474</v>
      </c>
      <c r="E74" s="36">
        <f t="shared" si="27"/>
        <v>6552.9587599999995</v>
      </c>
      <c r="F74" s="79">
        <f>E74/B74*100</f>
        <v>98.6534800674455</v>
      </c>
      <c r="G74" s="79">
        <f>E74/C74*100</f>
        <v>98.6534800674455</v>
      </c>
      <c r="H74" s="36">
        <f t="shared" si="27"/>
        <v>1041.0378</v>
      </c>
      <c r="I74" s="36">
        <f t="shared" si="27"/>
        <v>1041.0378</v>
      </c>
      <c r="J74" s="36">
        <f t="shared" si="27"/>
        <v>647.6512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f>S75+S76+S77+S78</f>
        <v>441.58385</v>
      </c>
      <c r="T74" s="36">
        <f t="shared" si="27"/>
        <v>821.234</v>
      </c>
      <c r="U74" s="36">
        <f>U75+U76+U77+U78</f>
        <v>711.7603799999999</v>
      </c>
      <c r="V74" s="36">
        <f t="shared" si="27"/>
        <v>371.112</v>
      </c>
      <c r="W74" s="36">
        <f>W75+W76+W77+W78</f>
        <v>375.68538</v>
      </c>
      <c r="X74" s="36">
        <f t="shared" si="27"/>
        <v>317.995</v>
      </c>
      <c r="Y74" s="36">
        <f>Y75+Y76+Y77+Y78</f>
        <v>313.85291</v>
      </c>
      <c r="Z74" s="36">
        <f t="shared" si="27"/>
        <v>471.969</v>
      </c>
      <c r="AA74" s="36">
        <f>AA75+AA76+AA77+AA78</f>
        <v>525.49416</v>
      </c>
      <c r="AB74" s="36">
        <f t="shared" si="27"/>
        <v>229.022</v>
      </c>
      <c r="AC74" s="36">
        <f>AC75+AC76+AC77+AC78</f>
        <v>287.5316</v>
      </c>
      <c r="AD74" s="36">
        <f t="shared" si="27"/>
        <v>527.15</v>
      </c>
      <c r="AE74" s="36">
        <f>AE75+AE76+AE77+AE78</f>
        <v>497.45132</v>
      </c>
      <c r="AF74" s="91"/>
    </row>
    <row r="75" spans="1:32" s="71" customFormat="1" ht="18.75">
      <c r="A75" s="49" t="s">
        <v>24</v>
      </c>
      <c r="B75" s="32">
        <f>H75+J75+L75+N75+P75+R75+T75+V75+X75+Z75+AB75+AD75</f>
        <v>5472.9</v>
      </c>
      <c r="C75" s="33">
        <f>H75+J75+L75+N75+P75+R75+T75+V75+X75+Z75+AB75+AD75</f>
        <v>5472.9</v>
      </c>
      <c r="D75" s="32">
        <v>4673.72474</v>
      </c>
      <c r="E75" s="32">
        <f>I75+K75+M75+O75+Q75+S75+U75+W75+Y75+AA75+AC75+AE75</f>
        <v>5372.73023</v>
      </c>
      <c r="F75" s="79">
        <f>E75/B75*100</f>
        <v>98.16971313197757</v>
      </c>
      <c r="G75" s="79">
        <f>E75/C75*100</f>
        <v>98.16971313197757</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375.68538</v>
      </c>
      <c r="X75" s="32">
        <v>123.079</v>
      </c>
      <c r="Y75" s="32">
        <v>222.33243</v>
      </c>
      <c r="Z75" s="32">
        <v>471.969</v>
      </c>
      <c r="AA75" s="32">
        <v>464.39924</v>
      </c>
      <c r="AB75" s="32">
        <v>115.222</v>
      </c>
      <c r="AC75" s="32">
        <v>82</v>
      </c>
      <c r="AD75" s="32">
        <v>426.295</v>
      </c>
      <c r="AE75" s="32">
        <v>400.74426</v>
      </c>
      <c r="AF75" s="91"/>
    </row>
    <row r="76" spans="1:32" s="76" customFormat="1" ht="18.75">
      <c r="A76" s="49" t="s">
        <v>22</v>
      </c>
      <c r="B76" s="32">
        <f>H76+J76+L76+N76+P76+R76+T76+V76+X76+Z76+AB76+AD76</f>
        <v>1169.5</v>
      </c>
      <c r="C76" s="33">
        <f>H76+J76+L76+N76+P76+R76+T76+V76+X76+Z76+AB76+AD76</f>
        <v>1169.5</v>
      </c>
      <c r="D76" s="32">
        <v>1169.5</v>
      </c>
      <c r="E76" s="32">
        <f>I76+K76+M76+O76+Q76+S76+U76+W76+Y76+AA76+AC76+AE76</f>
        <v>1180.2285299999999</v>
      </c>
      <c r="F76" s="78">
        <f>E76/B76*100</f>
        <v>100.9173604104318</v>
      </c>
      <c r="G76" s="79">
        <f>E76/C76*100</f>
        <v>100.9173604104318</v>
      </c>
      <c r="H76" s="32">
        <v>0</v>
      </c>
      <c r="I76" s="32">
        <v>0</v>
      </c>
      <c r="J76" s="32">
        <v>515.6</v>
      </c>
      <c r="K76" s="32">
        <v>488.26363</v>
      </c>
      <c r="L76" s="32">
        <v>59.75</v>
      </c>
      <c r="M76" s="32">
        <v>0</v>
      </c>
      <c r="N76" s="32">
        <v>0</v>
      </c>
      <c r="O76" s="32">
        <v>5.52984</v>
      </c>
      <c r="P76" s="32">
        <v>0</v>
      </c>
      <c r="Q76" s="32">
        <v>0</v>
      </c>
      <c r="R76" s="32">
        <v>184.579</v>
      </c>
      <c r="S76" s="32">
        <v>209.9817</v>
      </c>
      <c r="T76" s="32">
        <v>0</v>
      </c>
      <c r="U76" s="32">
        <v>21.5993</v>
      </c>
      <c r="V76" s="32">
        <v>0</v>
      </c>
      <c r="W76" s="32">
        <v>0</v>
      </c>
      <c r="X76" s="32">
        <v>194.916</v>
      </c>
      <c r="Y76" s="32">
        <v>91.52048</v>
      </c>
      <c r="Z76" s="32">
        <v>0</v>
      </c>
      <c r="AA76" s="32">
        <v>61.09492</v>
      </c>
      <c r="AB76" s="32">
        <v>113.8</v>
      </c>
      <c r="AC76" s="32">
        <v>205.5316</v>
      </c>
      <c r="AD76" s="32">
        <v>100.855</v>
      </c>
      <c r="AE76" s="32">
        <v>96.70706</v>
      </c>
      <c r="AF76" s="91"/>
    </row>
    <row r="77" spans="1:32" s="70" customFormat="1" ht="18.75">
      <c r="A77" s="49" t="s">
        <v>13</v>
      </c>
      <c r="B77" s="32">
        <f>H77+J77+L77+N77+P77+R77+T77+V77+X77+Z77+AB77+AD77</f>
        <v>0</v>
      </c>
      <c r="C77" s="33">
        <f>H77+J77+L77+N77+P77+R77+T77+V77+X77+Z77+AB77+AD77</f>
        <v>0</v>
      </c>
      <c r="D77" s="36">
        <v>0</v>
      </c>
      <c r="E77" s="32">
        <f>I77+K77+M77+O77+Q77+S77+U77+W77+Y77+AA77+AC77+AE77</f>
        <v>0</v>
      </c>
      <c r="F77" s="78">
        <v>0</v>
      </c>
      <c r="G77" s="79">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v>0</v>
      </c>
      <c r="AF77" s="91"/>
    </row>
    <row r="78" spans="1:32" s="70" customFormat="1" ht="18.75">
      <c r="A78" s="49" t="s">
        <v>33</v>
      </c>
      <c r="B78" s="32">
        <f>H78+J78+L78+N78+P78+R78+T78+V78+X78+Z78+AB78+AD78</f>
        <v>0</v>
      </c>
      <c r="C78" s="33">
        <f>H78+J78+L78+N78+P78+R78+T78+V78+X78+Z78+AB78+AD78</f>
        <v>0</v>
      </c>
      <c r="D78" s="32">
        <v>0</v>
      </c>
      <c r="E78" s="32">
        <f>I78+K78+M78+O78+Q78+S78+U78+W78+Y78+AA78+AC78+AE78</f>
        <v>0</v>
      </c>
      <c r="F78" s="79">
        <v>0</v>
      </c>
      <c r="G78" s="79">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92"/>
    </row>
    <row r="79" spans="1:32" s="30" customFormat="1" ht="18.75">
      <c r="A79" s="80" t="s">
        <v>18</v>
      </c>
      <c r="B79" s="81">
        <f>B80+B81+B82+B83</f>
        <v>118101.4</v>
      </c>
      <c r="C79" s="81">
        <f>C80+C81+C82+C83</f>
        <v>118060.63513999998</v>
      </c>
      <c r="D79" s="81">
        <f>D80+D81+D82+D83</f>
        <v>112754.89820000001</v>
      </c>
      <c r="E79" s="81">
        <f>E80+E81+E82+E83</f>
        <v>113464.63222</v>
      </c>
      <c r="F79" s="37">
        <f>E79/B79*100</f>
        <v>96.0739095556869</v>
      </c>
      <c r="G79" s="28">
        <f>E79/C79*100</f>
        <v>96.10708267446647</v>
      </c>
      <c r="H79" s="81">
        <f>H80+H81+H82+H83</f>
        <v>21385.354460000002</v>
      </c>
      <c r="I79" s="81">
        <f aca="true" t="shared" si="28" ref="I79:AD79">I80+I81+I82+I83</f>
        <v>17858.660860000004</v>
      </c>
      <c r="J79" s="81">
        <f t="shared" si="28"/>
        <v>10877.06886</v>
      </c>
      <c r="K79" s="81">
        <f>K80+K81+K82+K83</f>
        <v>10748.99455</v>
      </c>
      <c r="L79" s="81">
        <f t="shared" si="28"/>
        <v>5523.96266</v>
      </c>
      <c r="M79" s="81">
        <f>M80+M81+M82+M83</f>
        <v>6540.81208</v>
      </c>
      <c r="N79" s="81">
        <f t="shared" si="28"/>
        <v>15173.18366</v>
      </c>
      <c r="O79" s="81">
        <f>O80+O81+O82+O83</f>
        <v>10115.2868</v>
      </c>
      <c r="P79" s="81">
        <f t="shared" si="28"/>
        <v>9165.69266</v>
      </c>
      <c r="Q79" s="81">
        <f>Q80+Q81+Q82+Q83</f>
        <v>9612.35902</v>
      </c>
      <c r="R79" s="81">
        <f t="shared" si="28"/>
        <v>8541.200659999999</v>
      </c>
      <c r="S79" s="81">
        <f>S80+S81+S82+S83</f>
        <v>9362.85185</v>
      </c>
      <c r="T79" s="81">
        <f t="shared" si="28"/>
        <v>15325.63166</v>
      </c>
      <c r="U79" s="81">
        <f>U80+U81+U82+U83</f>
        <v>13403.50672</v>
      </c>
      <c r="V79" s="81">
        <f t="shared" si="28"/>
        <v>6055.65866</v>
      </c>
      <c r="W79" s="81">
        <f>W80+W81+W82+W83</f>
        <v>6953.434029999999</v>
      </c>
      <c r="X79" s="81">
        <f t="shared" si="28"/>
        <v>3738.07366</v>
      </c>
      <c r="Y79" s="81">
        <f>Y80+Y81+Y82+Y83</f>
        <v>4652.86716</v>
      </c>
      <c r="Z79" s="81">
        <f t="shared" si="28"/>
        <v>9833.498669999999</v>
      </c>
      <c r="AA79" s="81">
        <f>AA80+AA81+AA82+AA83</f>
        <v>10025.624</v>
      </c>
      <c r="AB79" s="81">
        <f t="shared" si="28"/>
        <v>4756.88466</v>
      </c>
      <c r="AC79" s="81">
        <f>AC80+AC81+AC82+AC83</f>
        <v>4893.6469</v>
      </c>
      <c r="AD79" s="81">
        <f t="shared" si="28"/>
        <v>7725.189729999999</v>
      </c>
      <c r="AE79" s="81">
        <f>AE80+AE81+AE82+AE83</f>
        <v>9296.58825</v>
      </c>
      <c r="AF79" s="130" t="s">
        <v>137</v>
      </c>
    </row>
    <row r="80" spans="1:32" s="30" customFormat="1" ht="18.75">
      <c r="A80" s="80" t="s">
        <v>24</v>
      </c>
      <c r="B80" s="81">
        <f aca="true" t="shared" si="29" ref="B80:E81">B75</f>
        <v>5472.9</v>
      </c>
      <c r="C80" s="81">
        <f t="shared" si="29"/>
        <v>5472.9</v>
      </c>
      <c r="D80" s="81">
        <f t="shared" si="29"/>
        <v>4673.72474</v>
      </c>
      <c r="E80" s="81">
        <f>E75</f>
        <v>5372.73023</v>
      </c>
      <c r="F80" s="37">
        <f>E80/B80*100</f>
        <v>98.16971313197757</v>
      </c>
      <c r="G80" s="28">
        <f>E80/C80*100</f>
        <v>98.16971313197757</v>
      </c>
      <c r="H80" s="81">
        <f>H75</f>
        <v>1041.0378</v>
      </c>
      <c r="I80" s="81">
        <f aca="true" t="shared" si="30" ref="I80:AD81">I75</f>
        <v>1041.0378</v>
      </c>
      <c r="J80" s="81">
        <f t="shared" si="30"/>
        <v>132.0512</v>
      </c>
      <c r="K80" s="81">
        <f>K75</f>
        <v>132.0512</v>
      </c>
      <c r="L80" s="81">
        <f t="shared" si="30"/>
        <v>286.7</v>
      </c>
      <c r="M80" s="81">
        <f>M75</f>
        <v>286.32871</v>
      </c>
      <c r="N80" s="81">
        <f t="shared" si="30"/>
        <v>1022.364</v>
      </c>
      <c r="O80" s="81">
        <f>O75</f>
        <v>1020.59436</v>
      </c>
      <c r="P80" s="81">
        <f t="shared" si="30"/>
        <v>451.293</v>
      </c>
      <c r="Q80" s="81">
        <f>Q75</f>
        <v>425.79362</v>
      </c>
      <c r="R80" s="81">
        <f t="shared" si="30"/>
        <v>210.543</v>
      </c>
      <c r="S80" s="81">
        <f>S75</f>
        <v>231.60215</v>
      </c>
      <c r="T80" s="81">
        <f t="shared" si="30"/>
        <v>821.234</v>
      </c>
      <c r="U80" s="81">
        <f>U75</f>
        <v>690.16108</v>
      </c>
      <c r="V80" s="81">
        <f t="shared" si="30"/>
        <v>371.112</v>
      </c>
      <c r="W80" s="81">
        <f>W75</f>
        <v>375.68538</v>
      </c>
      <c r="X80" s="81">
        <f t="shared" si="30"/>
        <v>123.079</v>
      </c>
      <c r="Y80" s="81">
        <f>Y75</f>
        <v>222.33243</v>
      </c>
      <c r="Z80" s="81">
        <f t="shared" si="30"/>
        <v>471.969</v>
      </c>
      <c r="AA80" s="81">
        <f>AA75</f>
        <v>464.39924</v>
      </c>
      <c r="AB80" s="81">
        <f t="shared" si="30"/>
        <v>115.222</v>
      </c>
      <c r="AC80" s="81">
        <f>AC75</f>
        <v>82</v>
      </c>
      <c r="AD80" s="81">
        <f t="shared" si="30"/>
        <v>426.295</v>
      </c>
      <c r="AE80" s="81">
        <f>AE75</f>
        <v>400.74426</v>
      </c>
      <c r="AF80" s="131"/>
    </row>
    <row r="81" spans="1:32" s="30" customFormat="1" ht="18.75">
      <c r="A81" s="80" t="s">
        <v>22</v>
      </c>
      <c r="B81" s="81">
        <f t="shared" si="29"/>
        <v>1169.5</v>
      </c>
      <c r="C81" s="81">
        <f t="shared" si="29"/>
        <v>1169.5</v>
      </c>
      <c r="D81" s="81">
        <f t="shared" si="29"/>
        <v>1169.5</v>
      </c>
      <c r="E81" s="81">
        <f t="shared" si="29"/>
        <v>1180.2285299999999</v>
      </c>
      <c r="F81" s="37">
        <f>E81/B81*100</f>
        <v>100.9173604104318</v>
      </c>
      <c r="G81" s="28">
        <f>E81/C81*100</f>
        <v>100.9173604104318</v>
      </c>
      <c r="H81" s="81">
        <f>H76</f>
        <v>0</v>
      </c>
      <c r="I81" s="81">
        <f t="shared" si="30"/>
        <v>0</v>
      </c>
      <c r="J81" s="81">
        <f t="shared" si="30"/>
        <v>515.6</v>
      </c>
      <c r="K81" s="81">
        <f>K76</f>
        <v>488.26363</v>
      </c>
      <c r="L81" s="81">
        <f t="shared" si="30"/>
        <v>59.75</v>
      </c>
      <c r="M81" s="81">
        <f>M76</f>
        <v>0</v>
      </c>
      <c r="N81" s="81">
        <f t="shared" si="30"/>
        <v>0</v>
      </c>
      <c r="O81" s="81">
        <f>O76</f>
        <v>5.52984</v>
      </c>
      <c r="P81" s="81">
        <f t="shared" si="30"/>
        <v>0</v>
      </c>
      <c r="Q81" s="81">
        <f>Q76</f>
        <v>0</v>
      </c>
      <c r="R81" s="81">
        <f t="shared" si="30"/>
        <v>184.579</v>
      </c>
      <c r="S81" s="81">
        <f>S76</f>
        <v>209.9817</v>
      </c>
      <c r="T81" s="81">
        <f t="shared" si="30"/>
        <v>0</v>
      </c>
      <c r="U81" s="81">
        <f>U76</f>
        <v>21.5993</v>
      </c>
      <c r="V81" s="81">
        <f t="shared" si="30"/>
        <v>0</v>
      </c>
      <c r="W81" s="81">
        <f>W76</f>
        <v>0</v>
      </c>
      <c r="X81" s="81">
        <f t="shared" si="30"/>
        <v>194.916</v>
      </c>
      <c r="Y81" s="81">
        <f>Y76</f>
        <v>91.52048</v>
      </c>
      <c r="Z81" s="81">
        <f t="shared" si="30"/>
        <v>0</v>
      </c>
      <c r="AA81" s="81">
        <f>AA76</f>
        <v>61.09492</v>
      </c>
      <c r="AB81" s="81">
        <f t="shared" si="30"/>
        <v>113.8</v>
      </c>
      <c r="AC81" s="81">
        <f>AC76</f>
        <v>205.5316</v>
      </c>
      <c r="AD81" s="81">
        <f t="shared" si="30"/>
        <v>100.855</v>
      </c>
      <c r="AE81" s="81">
        <f>AE76</f>
        <v>96.70706</v>
      </c>
      <c r="AF81" s="131"/>
    </row>
    <row r="82" spans="1:32" s="30" customFormat="1" ht="18.75">
      <c r="A82" s="80" t="s">
        <v>13</v>
      </c>
      <c r="B82" s="81">
        <f>B71+B65+B35+B29+B23+B16</f>
        <v>111459</v>
      </c>
      <c r="C82" s="81">
        <f>C16+C23+C29+C35+C65+C71+C77</f>
        <v>111418.23513999999</v>
      </c>
      <c r="D82" s="81">
        <f aca="true" t="shared" si="31" ref="C82:E83">D16+D23+D29+D35+D65+D71+D77</f>
        <v>106911.67346</v>
      </c>
      <c r="E82" s="81">
        <f t="shared" si="31"/>
        <v>106911.67346</v>
      </c>
      <c r="F82" s="37">
        <f>E82/B82*100</f>
        <v>95.92018003032506</v>
      </c>
      <c r="G82" s="28">
        <f>E82/C82*100</f>
        <v>95.9552745793026</v>
      </c>
      <c r="H82" s="81">
        <f>H16+H23+H29+H35+H65+H71+H77</f>
        <v>20344.31666</v>
      </c>
      <c r="I82" s="81">
        <f aca="true" t="shared" si="32" ref="I82:AD83">I16+I23+I29+I35+I65+I71+I77</f>
        <v>16817.62306</v>
      </c>
      <c r="J82" s="81">
        <f t="shared" si="32"/>
        <v>10229.41766</v>
      </c>
      <c r="K82" s="81">
        <f>K16+K23+K29+K35+K65+K71+K77</f>
        <v>10128.67972</v>
      </c>
      <c r="L82" s="81">
        <f t="shared" si="32"/>
        <v>5177.51266</v>
      </c>
      <c r="M82" s="81">
        <f>M16+M23+M29+M35+M65+M71+M77</f>
        <v>6254.48337</v>
      </c>
      <c r="N82" s="81">
        <f t="shared" si="32"/>
        <v>14150.819660000001</v>
      </c>
      <c r="O82" s="81">
        <f>O16+O23+O29+O35+O65+O71+O77</f>
        <v>9089.1626</v>
      </c>
      <c r="P82" s="81">
        <f t="shared" si="32"/>
        <v>8714.399660000001</v>
      </c>
      <c r="Q82" s="81">
        <f>Q16+Q23+Q29+Q35+Q65+Q71+Q77</f>
        <v>9186.5654</v>
      </c>
      <c r="R82" s="81">
        <f t="shared" si="32"/>
        <v>8146.078659999999</v>
      </c>
      <c r="S82" s="81">
        <f>S16+S23+S29+S35+S65+S71+S77</f>
        <v>8921.268</v>
      </c>
      <c r="T82" s="81">
        <f t="shared" si="32"/>
        <v>14504.397659999999</v>
      </c>
      <c r="U82" s="81">
        <f>U16+U23+U29+U35+U65+U71+U77</f>
        <v>12691.74634</v>
      </c>
      <c r="V82" s="81">
        <f t="shared" si="32"/>
        <v>5684.54666</v>
      </c>
      <c r="W82" s="81">
        <f>W16+W23+W29+W35+W65+W71+W77</f>
        <v>6577.7486499999995</v>
      </c>
      <c r="X82" s="81">
        <f t="shared" si="32"/>
        <v>3420.07866</v>
      </c>
      <c r="Y82" s="81">
        <f>Y16+Y23+Y29+Y35+Y65+Y71+Y77</f>
        <v>4339.01425</v>
      </c>
      <c r="Z82" s="81">
        <f t="shared" si="32"/>
        <v>9361.52967</v>
      </c>
      <c r="AA82" s="81">
        <f>AA16+AA23+AA29+AA35+AA65+AA71+AA77</f>
        <v>9500.12984</v>
      </c>
      <c r="AB82" s="81">
        <f t="shared" si="32"/>
        <v>4527.86266</v>
      </c>
      <c r="AC82" s="81">
        <f>AC16+AC23+AC29+AC35+AC65+AC71+AC77</f>
        <v>4606.1152999999995</v>
      </c>
      <c r="AD82" s="81">
        <f t="shared" si="32"/>
        <v>7198.0397299999995</v>
      </c>
      <c r="AE82" s="81">
        <f>AE16+AE23+AE29+AE35+AE65+AE71+AE77</f>
        <v>8799.13693</v>
      </c>
      <c r="AF82" s="131"/>
    </row>
    <row r="83" spans="1:32" s="30" customFormat="1" ht="18.75" customHeight="1">
      <c r="A83" s="82" t="s">
        <v>33</v>
      </c>
      <c r="B83" s="81">
        <f>B78+B72+B66+B36+B30+B24+B17</f>
        <v>0</v>
      </c>
      <c r="C83" s="81">
        <f t="shared" si="31"/>
        <v>0</v>
      </c>
      <c r="D83" s="81">
        <f t="shared" si="31"/>
        <v>0</v>
      </c>
      <c r="E83" s="81">
        <f t="shared" si="31"/>
        <v>0</v>
      </c>
      <c r="F83" s="37">
        <v>0</v>
      </c>
      <c r="G83" s="28">
        <v>0</v>
      </c>
      <c r="H83" s="81">
        <f>H17+H24+H30+H36+H66+H72+H78</f>
        <v>0</v>
      </c>
      <c r="I83" s="81">
        <f t="shared" si="32"/>
        <v>0</v>
      </c>
      <c r="J83" s="81">
        <f t="shared" si="32"/>
        <v>0</v>
      </c>
      <c r="K83" s="81">
        <f>K17+K24+K30+K36+K66+K72+K78</f>
        <v>0</v>
      </c>
      <c r="L83" s="81">
        <f t="shared" si="32"/>
        <v>0</v>
      </c>
      <c r="M83" s="81">
        <f>M17+M24+M30+M36+M66+M72+M78</f>
        <v>0</v>
      </c>
      <c r="N83" s="81">
        <f t="shared" si="32"/>
        <v>0</v>
      </c>
      <c r="O83" s="81">
        <f>O17+O24+O30+O36+O66+O72+O78</f>
        <v>0</v>
      </c>
      <c r="P83" s="81">
        <f t="shared" si="32"/>
        <v>0</v>
      </c>
      <c r="Q83" s="81">
        <f>Q17+Q24+Q30+Q36+Q66+Q72+Q78</f>
        <v>0</v>
      </c>
      <c r="R83" s="81">
        <f t="shared" si="32"/>
        <v>0</v>
      </c>
      <c r="S83" s="81">
        <f>S17+S24+S30+S36+S66+S72+S78</f>
        <v>0</v>
      </c>
      <c r="T83" s="81">
        <f t="shared" si="32"/>
        <v>0</v>
      </c>
      <c r="U83" s="81">
        <f>U17+U24+U30+U36+U66+U72+U78</f>
        <v>0</v>
      </c>
      <c r="V83" s="81">
        <f t="shared" si="32"/>
        <v>0</v>
      </c>
      <c r="W83" s="81">
        <f>W17+W24+W30+W36+W66+W72+W78</f>
        <v>0</v>
      </c>
      <c r="X83" s="81">
        <f t="shared" si="32"/>
        <v>0</v>
      </c>
      <c r="Y83" s="81">
        <f>Y17+Y24+Y30+Y36+Y66+Y72+Y78</f>
        <v>0</v>
      </c>
      <c r="Z83" s="81">
        <f t="shared" si="32"/>
        <v>0</v>
      </c>
      <c r="AA83" s="81">
        <f>AA17+AA24+AA30+AA36+AA66+AA72+AA78</f>
        <v>0</v>
      </c>
      <c r="AB83" s="81">
        <f t="shared" si="32"/>
        <v>0</v>
      </c>
      <c r="AC83" s="81">
        <f>AC17+AC24+AC30+AC36+AC66+AC72+AC78</f>
        <v>0</v>
      </c>
      <c r="AD83" s="81">
        <f t="shared" si="32"/>
        <v>0</v>
      </c>
      <c r="AE83" s="81">
        <f>AE17+AE24+AE30+AE36+AE66+AE72+AE78</f>
        <v>0</v>
      </c>
      <c r="AF83" s="132"/>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7">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 ref="AF79:AF83"/>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3.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112" zoomScaleNormal="70" zoomScaleSheetLayoutView="112" zoomScalePageLayoutView="0" workbookViewId="0" topLeftCell="Y70">
      <selection activeCell="C27" sqref="C27"/>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121</v>
      </c>
      <c r="D8" s="119" t="s">
        <v>122</v>
      </c>
      <c r="E8" s="121" t="s">
        <v>123</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AC12">B12</f>
        <v>713.4</v>
      </c>
      <c r="C11" s="27">
        <f t="shared" si="0"/>
        <v>100</v>
      </c>
      <c r="D11" s="27">
        <f t="shared" si="0"/>
        <v>286.5028</v>
      </c>
      <c r="E11" s="27">
        <f t="shared" si="0"/>
        <v>286.5028</v>
      </c>
      <c r="F11" s="28">
        <f t="shared" si="0"/>
        <v>40.16019063638912</v>
      </c>
      <c r="G11" s="28">
        <f t="shared" si="0"/>
        <v>40.16019063638912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X12</f>
        <v>0</v>
      </c>
      <c r="Y11" s="27">
        <f t="shared" si="0"/>
        <v>0</v>
      </c>
      <c r="Z11" s="27">
        <f>Z12</f>
        <v>108</v>
      </c>
      <c r="AA11" s="27">
        <f t="shared" si="0"/>
        <v>168.2</v>
      </c>
      <c r="AB11" s="27">
        <f>AB12</f>
        <v>405.4</v>
      </c>
      <c r="AC11" s="27">
        <f t="shared" si="0"/>
        <v>53.9028</v>
      </c>
      <c r="AD11" s="27">
        <f>AD12</f>
        <v>0</v>
      </c>
      <c r="AE11" s="27"/>
      <c r="AF11" s="29"/>
    </row>
    <row r="12" spans="1:32" s="39" customFormat="1" ht="93.75" customHeight="1">
      <c r="A12" s="31" t="s">
        <v>30</v>
      </c>
      <c r="B12" s="32">
        <f t="shared" si="0"/>
        <v>713.4</v>
      </c>
      <c r="C12" s="33">
        <f t="shared" si="0"/>
        <v>100</v>
      </c>
      <c r="D12" s="33">
        <f t="shared" si="0"/>
        <v>286.5028</v>
      </c>
      <c r="E12" s="32">
        <f t="shared" si="0"/>
        <v>286.5028</v>
      </c>
      <c r="F12" s="37">
        <f t="shared" si="0"/>
        <v>40.16019063638912</v>
      </c>
      <c r="G12" s="28">
        <f t="shared" si="0"/>
        <v>40.16019063638912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X13</f>
        <v>0</v>
      </c>
      <c r="Y12" s="4">
        <f t="shared" si="0"/>
        <v>0</v>
      </c>
      <c r="Z12" s="32">
        <f>Z13</f>
        <v>108</v>
      </c>
      <c r="AA12" s="4">
        <f t="shared" si="0"/>
        <v>168.2</v>
      </c>
      <c r="AB12" s="32">
        <f>AB13</f>
        <v>405.4</v>
      </c>
      <c r="AC12" s="4">
        <f t="shared" si="0"/>
        <v>53.9028</v>
      </c>
      <c r="AD12" s="32">
        <f>AD13</f>
        <v>0</v>
      </c>
      <c r="AE12" s="5"/>
      <c r="AF12" s="101" t="s">
        <v>117</v>
      </c>
    </row>
    <row r="13" spans="1:32" s="39" customFormat="1" ht="18.75">
      <c r="A13" s="35" t="s">
        <v>17</v>
      </c>
      <c r="B13" s="36">
        <f>B14+B15+B16+B17</f>
        <v>713.4</v>
      </c>
      <c r="C13" s="33">
        <f>H13+J13+L13+N13</f>
        <v>100</v>
      </c>
      <c r="D13" s="33">
        <f>D16</f>
        <v>286.5028</v>
      </c>
      <c r="E13" s="36">
        <f>E16</f>
        <v>286.5028</v>
      </c>
      <c r="F13" s="37">
        <f>E13/B13*100</f>
        <v>40.16019063638912</v>
      </c>
      <c r="G13" s="28">
        <f>G16</f>
        <v>40.16019063638912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Y17+Y16+Y15+Y14</f>
        <v>0</v>
      </c>
      <c r="Z13" s="36">
        <f>Z14+Z15+Z16+Z17</f>
        <v>108</v>
      </c>
      <c r="AA13" s="36">
        <f>AA17+AA16+AA15+AA14</f>
        <v>168.2</v>
      </c>
      <c r="AB13" s="36">
        <f>AB14+AB15+AB16+AB17</f>
        <v>405.4</v>
      </c>
      <c r="AC13" s="36">
        <f>AC17+AC16+AC15+AC14</f>
        <v>53.9028</v>
      </c>
      <c r="AD13" s="36">
        <f>AD14+AD15+AD16+AD17</f>
        <v>0</v>
      </c>
      <c r="AE13" s="36"/>
      <c r="AF13" s="9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c r="AF14" s="9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c r="AF15" s="91"/>
    </row>
    <row r="16" spans="1:32" s="39" customFormat="1" ht="18.75">
      <c r="A16" s="38" t="s">
        <v>13</v>
      </c>
      <c r="B16" s="32">
        <f>H16+J16+L16+N16+P16+R16+T16+V16+X16+Z16+AB16+AD16</f>
        <v>713.4</v>
      </c>
      <c r="C16" s="33">
        <f>H16+J16+L16+N16+P16+R16+T16+V16+X16+Z16+AB16</f>
        <v>713.4</v>
      </c>
      <c r="D16" s="33">
        <f>E16</f>
        <v>286.5028</v>
      </c>
      <c r="E16" s="4">
        <f>I16+K16+M16+O16+Q16+S16+U16+W16+Y16+AA16+AC16+AE16</f>
        <v>286.5028</v>
      </c>
      <c r="F16" s="37">
        <f>E16/B16*100</f>
        <v>40.16019063638912</v>
      </c>
      <c r="G16" s="28">
        <f>E16/C16*100</f>
        <v>40.16019063638912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108</v>
      </c>
      <c r="AA16" s="4">
        <v>168.2</v>
      </c>
      <c r="AB16" s="4">
        <v>405.4</v>
      </c>
      <c r="AC16" s="4">
        <v>53.9028</v>
      </c>
      <c r="AD16" s="5">
        <v>0</v>
      </c>
      <c r="AE16" s="5"/>
      <c r="AF16" s="9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c r="AF17" s="92"/>
    </row>
    <row r="18" spans="1:32" s="30" customFormat="1" ht="79.5" customHeight="1">
      <c r="A18" s="40" t="s">
        <v>31</v>
      </c>
      <c r="B18" s="41">
        <f>B20+B26+B32+B62+B68+B74</f>
        <v>119175.19999999998</v>
      </c>
      <c r="C18" s="41">
        <f>C20+C26+C32+C62+C68+C74</f>
        <v>110784.99027</v>
      </c>
      <c r="D18" s="41">
        <f>D19+D25+D31+D61+D67+D73</f>
        <v>103669.25847000002</v>
      </c>
      <c r="E18" s="41">
        <f>E19+E25+E31+E61+E67+E73</f>
        <v>102046.96304</v>
      </c>
      <c r="F18" s="37">
        <f>E18/B18*100</f>
        <v>85.62768347777056</v>
      </c>
      <c r="G18" s="28">
        <f>E18/C18*100</f>
        <v>92.11262535772754</v>
      </c>
      <c r="H18" s="41">
        <f aca="true" t="shared" si="3" ref="H18:AD18">H20+H26+H32+H62+H68+H74</f>
        <v>21385.354460000002</v>
      </c>
      <c r="I18" s="41">
        <f t="shared" si="3"/>
        <v>17858.660860000004</v>
      </c>
      <c r="J18" s="41">
        <f t="shared" si="3"/>
        <v>10777.06886</v>
      </c>
      <c r="K18" s="41">
        <f>K20+K26+K32+K62+K68+K74</f>
        <v>10748.99455</v>
      </c>
      <c r="L18" s="41">
        <f t="shared" si="3"/>
        <v>5542.96266</v>
      </c>
      <c r="M18" s="41">
        <f t="shared" si="3"/>
        <v>6540.81208</v>
      </c>
      <c r="N18" s="41">
        <f t="shared" si="3"/>
        <v>15333.383660000001</v>
      </c>
      <c r="O18" s="41">
        <f t="shared" si="3"/>
        <v>10072.3868</v>
      </c>
      <c r="P18" s="41">
        <f t="shared" si="3"/>
        <v>9246.86866</v>
      </c>
      <c r="Q18" s="41">
        <f t="shared" si="3"/>
        <v>9590.85902</v>
      </c>
      <c r="R18" s="41">
        <f t="shared" si="3"/>
        <v>8698.44666</v>
      </c>
      <c r="S18" s="41">
        <f>S20+S26+S32+S62+S68+S74</f>
        <v>9362.85185</v>
      </c>
      <c r="T18" s="41">
        <f t="shared" si="3"/>
        <v>15816.22866</v>
      </c>
      <c r="U18" s="41">
        <f t="shared" si="3"/>
        <v>12713.34564</v>
      </c>
      <c r="V18" s="41">
        <f t="shared" si="3"/>
        <v>6087.03166</v>
      </c>
      <c r="W18" s="41">
        <f t="shared" si="3"/>
        <v>6577.7486499999995</v>
      </c>
      <c r="X18" s="41">
        <f t="shared" si="3"/>
        <v>3769.9466599999996</v>
      </c>
      <c r="Y18" s="41">
        <f t="shared" si="3"/>
        <v>4430.53473</v>
      </c>
      <c r="Z18" s="41">
        <f t="shared" si="3"/>
        <v>9914.163669999998</v>
      </c>
      <c r="AA18" s="41">
        <f t="shared" si="3"/>
        <v>9393.02476</v>
      </c>
      <c r="AB18" s="41">
        <f t="shared" si="3"/>
        <v>4555.07966</v>
      </c>
      <c r="AC18" s="41">
        <f t="shared" si="3"/>
        <v>4757.7441</v>
      </c>
      <c r="AD18" s="41">
        <f t="shared" si="3"/>
        <v>8491.06473</v>
      </c>
      <c r="AE18" s="41"/>
      <c r="AF18" s="42"/>
    </row>
    <row r="19" spans="1:32" s="30" customFormat="1" ht="74.25" customHeight="1">
      <c r="A19" s="43" t="s">
        <v>32</v>
      </c>
      <c r="B19" s="32">
        <f aca="true" t="shared" si="4" ref="B19:AC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f t="shared" si="4"/>
        <v>0</v>
      </c>
      <c r="X19" s="32">
        <f>X20</f>
        <v>0</v>
      </c>
      <c r="Y19" s="4">
        <f t="shared" si="4"/>
        <v>0</v>
      </c>
      <c r="Z19" s="32">
        <f>Z20</f>
        <v>0</v>
      </c>
      <c r="AA19" s="4">
        <f t="shared" si="4"/>
        <v>0</v>
      </c>
      <c r="AB19" s="32">
        <f>AB20</f>
        <v>0</v>
      </c>
      <c r="AC19" s="4">
        <f t="shared" si="4"/>
        <v>0</v>
      </c>
      <c r="AD19" s="32">
        <f>AD20</f>
        <v>0</v>
      </c>
      <c r="AE19" s="5"/>
      <c r="AF19" s="101" t="s">
        <v>50</v>
      </c>
    </row>
    <row r="20" spans="1:32" s="30" customFormat="1" ht="19.5" customHeight="1">
      <c r="A20" s="35" t="s">
        <v>17</v>
      </c>
      <c r="B20" s="36">
        <f aca="true" t="shared" si="5" ref="B20:AD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t="shared" si="5"/>
        <v>0</v>
      </c>
      <c r="R20" s="36">
        <f t="shared" si="5"/>
        <v>0</v>
      </c>
      <c r="S20" s="36">
        <f t="shared" si="5"/>
        <v>0</v>
      </c>
      <c r="T20" s="36">
        <f t="shared" si="5"/>
        <v>0</v>
      </c>
      <c r="U20" s="36">
        <f t="shared" si="5"/>
        <v>0</v>
      </c>
      <c r="V20" s="36">
        <f t="shared" si="5"/>
        <v>0</v>
      </c>
      <c r="W20" s="36">
        <f t="shared" si="5"/>
        <v>0</v>
      </c>
      <c r="X20" s="36">
        <f t="shared" si="5"/>
        <v>0</v>
      </c>
      <c r="Y20" s="36">
        <f t="shared" si="5"/>
        <v>0</v>
      </c>
      <c r="Z20" s="36">
        <f t="shared" si="5"/>
        <v>0</v>
      </c>
      <c r="AA20" s="36">
        <f t="shared" si="5"/>
        <v>0</v>
      </c>
      <c r="AB20" s="36">
        <f t="shared" si="5"/>
        <v>0</v>
      </c>
      <c r="AC20" s="36">
        <f t="shared" si="5"/>
        <v>0</v>
      </c>
      <c r="AD20" s="36">
        <f t="shared" si="5"/>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6" ref="H25:AD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32">
        <f t="shared" si="6"/>
        <v>0</v>
      </c>
      <c r="T25" s="32">
        <f t="shared" si="6"/>
        <v>0</v>
      </c>
      <c r="U25" s="4">
        <f t="shared" si="6"/>
        <v>0</v>
      </c>
      <c r="V25" s="32">
        <f t="shared" si="6"/>
        <v>0</v>
      </c>
      <c r="W25" s="4">
        <f t="shared" si="6"/>
        <v>0</v>
      </c>
      <c r="X25" s="32">
        <f t="shared" si="6"/>
        <v>0</v>
      </c>
      <c r="Y25" s="4">
        <f t="shared" si="6"/>
        <v>0</v>
      </c>
      <c r="Z25" s="32">
        <f t="shared" si="6"/>
        <v>0</v>
      </c>
      <c r="AA25" s="4">
        <f t="shared" si="6"/>
        <v>0</v>
      </c>
      <c r="AB25" s="32">
        <f t="shared" si="6"/>
        <v>0</v>
      </c>
      <c r="AC25" s="4">
        <f t="shared" si="6"/>
        <v>0</v>
      </c>
      <c r="AD25" s="32">
        <f t="shared" si="6"/>
        <v>0</v>
      </c>
      <c r="AE25" s="5"/>
      <c r="AF25" s="101"/>
    </row>
    <row r="26" spans="1:32" s="30" customFormat="1" ht="19.5" customHeight="1">
      <c r="A26" s="35" t="s">
        <v>17</v>
      </c>
      <c r="B26" s="36">
        <f aca="true" t="shared" si="7" ref="B26:AD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 t="shared" si="7"/>
        <v>0</v>
      </c>
      <c r="X26" s="36">
        <f t="shared" si="7"/>
        <v>0</v>
      </c>
      <c r="Y26" s="36">
        <f t="shared" si="7"/>
        <v>0</v>
      </c>
      <c r="Z26" s="36">
        <f t="shared" si="7"/>
        <v>0</v>
      </c>
      <c r="AA26" s="36">
        <f t="shared" si="7"/>
        <v>0</v>
      </c>
      <c r="AB26" s="36">
        <f t="shared" si="7"/>
        <v>0</v>
      </c>
      <c r="AC26" s="36">
        <f t="shared" si="7"/>
        <v>0</v>
      </c>
      <c r="AD26" s="36">
        <f t="shared" si="7"/>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v>0</v>
      </c>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0</v>
      </c>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v>0</v>
      </c>
      <c r="AD30" s="36">
        <v>0</v>
      </c>
      <c r="AE30" s="36"/>
      <c r="AF30" s="92"/>
    </row>
    <row r="31" spans="1:32" s="39" customFormat="1" ht="66.75" customHeight="1">
      <c r="A31" s="46" t="s">
        <v>35</v>
      </c>
      <c r="B31" s="32">
        <f>B32</f>
        <v>23886.9</v>
      </c>
      <c r="C31" s="32">
        <f>C32</f>
        <v>22638.38527</v>
      </c>
      <c r="D31" s="32">
        <f>E31</f>
        <v>20118.38583</v>
      </c>
      <c r="E31" s="32">
        <f>E32</f>
        <v>20118.38583</v>
      </c>
      <c r="F31" s="37">
        <f>F32</f>
        <v>84.22351092021148</v>
      </c>
      <c r="G31" s="28">
        <f>G32</f>
        <v>88.86846650083538</v>
      </c>
      <c r="H31" s="32">
        <f>H32</f>
        <v>1825.64166</v>
      </c>
      <c r="I31" s="32">
        <f>I32</f>
        <v>617.14339</v>
      </c>
      <c r="J31" s="32">
        <f aca="true" t="shared" si="8" ref="J31:AD31">J32</f>
        <v>770.14166</v>
      </c>
      <c r="K31" s="32">
        <f>K32</f>
        <v>551.6149399999999</v>
      </c>
      <c r="L31" s="32">
        <f t="shared" si="8"/>
        <v>778.64166</v>
      </c>
      <c r="M31" s="32">
        <f>M32</f>
        <v>1591.52712</v>
      </c>
      <c r="N31" s="32">
        <f t="shared" si="8"/>
        <v>5490.69166</v>
      </c>
      <c r="O31" s="32">
        <f>O32</f>
        <v>1744.40538</v>
      </c>
      <c r="P31" s="32">
        <f t="shared" si="8"/>
        <v>1855.08366</v>
      </c>
      <c r="Q31" s="32">
        <f>Q32</f>
        <v>1972.17277</v>
      </c>
      <c r="R31" s="32">
        <f t="shared" si="8"/>
        <v>2194.02566</v>
      </c>
      <c r="S31" s="32">
        <f>S32</f>
        <v>2485.0691</v>
      </c>
      <c r="T31" s="32">
        <f t="shared" si="8"/>
        <v>5142.964660000001</v>
      </c>
      <c r="U31" s="32">
        <f>U32</f>
        <v>3797.0457800000004</v>
      </c>
      <c r="V31" s="32">
        <f t="shared" si="8"/>
        <v>714.35366</v>
      </c>
      <c r="W31" s="32">
        <f>W32</f>
        <v>1983.28588</v>
      </c>
      <c r="X31" s="32">
        <f t="shared" si="8"/>
        <v>1071.19366</v>
      </c>
      <c r="Y31" s="32">
        <f>Y32</f>
        <v>1699.2420299999999</v>
      </c>
      <c r="Z31" s="32">
        <f t="shared" si="8"/>
        <v>2572.9276699999996</v>
      </c>
      <c r="AA31" s="32">
        <f>AA32</f>
        <v>2790.7242899999997</v>
      </c>
      <c r="AB31" s="32">
        <f t="shared" si="8"/>
        <v>665.11966</v>
      </c>
      <c r="AC31" s="32">
        <f>AC32</f>
        <v>886.1551499999999</v>
      </c>
      <c r="AD31" s="32">
        <f t="shared" si="8"/>
        <v>1248.5147299999999</v>
      </c>
      <c r="AE31" s="32"/>
      <c r="AF31" s="47"/>
    </row>
    <row r="32" spans="1:32" s="39" customFormat="1" ht="18.75">
      <c r="A32" s="48" t="s">
        <v>17</v>
      </c>
      <c r="B32" s="36">
        <f>B33+B34+B35+B36</f>
        <v>23886.9</v>
      </c>
      <c r="C32" s="36">
        <f>C33+C34+C35+C36</f>
        <v>22638.38527</v>
      </c>
      <c r="D32" s="32">
        <f aca="true" t="shared" si="9" ref="D32:D72">E32</f>
        <v>20118.38583</v>
      </c>
      <c r="E32" s="36">
        <f>E33+E34+E35+E36</f>
        <v>20118.38583</v>
      </c>
      <c r="F32" s="37">
        <f>F33+F34+F35+F36</f>
        <v>84.22351092021148</v>
      </c>
      <c r="G32" s="28">
        <f>E32/C32*100</f>
        <v>88.86846650083538</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5490.69166</v>
      </c>
      <c r="O32" s="36">
        <f>O33+O34+O35+O36</f>
        <v>1744.40538</v>
      </c>
      <c r="P32" s="36">
        <f t="shared" si="10"/>
        <v>1855.08366</v>
      </c>
      <c r="Q32" s="36">
        <f>Q33+Q34+Q35+Q36</f>
        <v>1972.17277</v>
      </c>
      <c r="R32" s="36">
        <f t="shared" si="10"/>
        <v>2194.02566</v>
      </c>
      <c r="S32" s="36">
        <f>S33+S34+S35+S36</f>
        <v>2485.0691</v>
      </c>
      <c r="T32" s="36">
        <f t="shared" si="10"/>
        <v>5142.964660000001</v>
      </c>
      <c r="U32" s="36">
        <f>U33+U34+U35+U36</f>
        <v>3797.0457800000004</v>
      </c>
      <c r="V32" s="36">
        <f t="shared" si="10"/>
        <v>714.35366</v>
      </c>
      <c r="W32" s="36">
        <f>W33+W34+W35+W36</f>
        <v>1983.28588</v>
      </c>
      <c r="X32" s="36">
        <f t="shared" si="10"/>
        <v>1071.19366</v>
      </c>
      <c r="Y32" s="36">
        <f>Y33+Y34+Y35+Y36</f>
        <v>1699.2420299999999</v>
      </c>
      <c r="Z32" s="36">
        <f t="shared" si="10"/>
        <v>2572.9276699999996</v>
      </c>
      <c r="AA32" s="36">
        <f>AA33+AA34+AA35+AA36</f>
        <v>2790.7242899999997</v>
      </c>
      <c r="AB32" s="36">
        <f t="shared" si="10"/>
        <v>665.11966</v>
      </c>
      <c r="AC32" s="36">
        <f>AC33+AC34+AC35+AC36</f>
        <v>886.1551499999999</v>
      </c>
      <c r="AD32" s="36">
        <f t="shared" si="10"/>
        <v>1248.5147299999999</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111.2</v>
      </c>
      <c r="O33" s="32">
        <f>O39+O45+O51+O57</f>
        <v>0</v>
      </c>
      <c r="P33" s="32">
        <f t="shared" si="12"/>
        <v>118.35</v>
      </c>
      <c r="Q33" s="32">
        <f>Q39+Q45+Q51+Q57</f>
        <v>0</v>
      </c>
      <c r="R33" s="32">
        <f t="shared" si="12"/>
        <v>94.5</v>
      </c>
      <c r="S33" s="32">
        <f>S39+S45+S51+S57</f>
        <v>0</v>
      </c>
      <c r="T33" s="32">
        <f t="shared" si="12"/>
        <v>0</v>
      </c>
      <c r="U33" s="32">
        <f>U39+U45+U51+U57</f>
        <v>0</v>
      </c>
      <c r="V33" s="32">
        <f t="shared" si="12"/>
        <v>0</v>
      </c>
      <c r="W33" s="32">
        <f>W39+W45+W51+W57</f>
        <v>0</v>
      </c>
      <c r="X33" s="32">
        <f t="shared" si="12"/>
        <v>0</v>
      </c>
      <c r="Y33" s="32">
        <f>Y39+Y45+Y51+Y57</f>
        <v>0</v>
      </c>
      <c r="Z33" s="32">
        <f t="shared" si="12"/>
        <v>0</v>
      </c>
      <c r="AA33" s="32">
        <f>AA39+AA45+AA51+AA57</f>
        <v>0</v>
      </c>
      <c r="AB33" s="32">
        <f t="shared" si="12"/>
        <v>118.35</v>
      </c>
      <c r="AC33" s="32">
        <f>AC39+AC45+AC51+AC57</f>
        <v>0</v>
      </c>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f>S40+S46+S52+S58</f>
        <v>0</v>
      </c>
      <c r="T34" s="32">
        <f t="shared" si="13"/>
        <v>0</v>
      </c>
      <c r="U34" s="32">
        <f>U40+U46+U52+U58</f>
        <v>0</v>
      </c>
      <c r="V34" s="32">
        <f t="shared" si="13"/>
        <v>0</v>
      </c>
      <c r="W34" s="32">
        <f>W40+W46+W52+W58</f>
        <v>0</v>
      </c>
      <c r="X34" s="32">
        <f t="shared" si="13"/>
        <v>0</v>
      </c>
      <c r="Y34" s="32">
        <f>Y40+Y46+Y52+Y58</f>
        <v>0</v>
      </c>
      <c r="Z34" s="32">
        <f t="shared" si="13"/>
        <v>0</v>
      </c>
      <c r="AA34" s="32">
        <f>AA40+AA46+AA52+AA58</f>
        <v>0</v>
      </c>
      <c r="AB34" s="32">
        <f t="shared" si="13"/>
        <v>0</v>
      </c>
      <c r="AC34" s="32">
        <f>AC40+AC46+AC52+AC58</f>
        <v>0</v>
      </c>
      <c r="AD34" s="32">
        <f t="shared" si="13"/>
        <v>0</v>
      </c>
      <c r="AE34" s="32"/>
      <c r="AF34" s="47"/>
    </row>
    <row r="35" spans="1:32" s="39" customFormat="1" ht="18.75">
      <c r="A35" s="49" t="s">
        <v>13</v>
      </c>
      <c r="B35" s="32">
        <f t="shared" si="11"/>
        <v>23886.9</v>
      </c>
      <c r="C35" s="32">
        <f>C41+C47+C53+C59</f>
        <v>22638.38527</v>
      </c>
      <c r="D35" s="32">
        <f>D41+D47+D53+D59</f>
        <v>20118.38583</v>
      </c>
      <c r="E35" s="32">
        <f>E41+E47+E53+E59</f>
        <v>20118.38583</v>
      </c>
      <c r="F35" s="37">
        <f>E35/B35*100</f>
        <v>84.22351092021148</v>
      </c>
      <c r="G35" s="28">
        <f>E35/C35*100</f>
        <v>88.86846650083538</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1736.73366</v>
      </c>
      <c r="Q35" s="32">
        <f>Q41+Q47+Q53+Q59</f>
        <v>1972.17277</v>
      </c>
      <c r="R35" s="32">
        <f t="shared" si="13"/>
        <v>2099.52566</v>
      </c>
      <c r="S35" s="32">
        <f>S41+S47+S53+S59</f>
        <v>2485.0691</v>
      </c>
      <c r="T35" s="32">
        <f t="shared" si="13"/>
        <v>5142.964660000001</v>
      </c>
      <c r="U35" s="32">
        <f>U41+U47+U53+U59</f>
        <v>3797.0457800000004</v>
      </c>
      <c r="V35" s="32">
        <f t="shared" si="13"/>
        <v>714.35366</v>
      </c>
      <c r="W35" s="32">
        <f>W41+W47+W53+W59</f>
        <v>1983.28588</v>
      </c>
      <c r="X35" s="32">
        <f t="shared" si="13"/>
        <v>1071.19366</v>
      </c>
      <c r="Y35" s="32">
        <f>Y41+Y47+Y53+Y59</f>
        <v>1699.2420299999999</v>
      </c>
      <c r="Z35" s="32">
        <f t="shared" si="13"/>
        <v>2572.9276699999996</v>
      </c>
      <c r="AA35" s="32">
        <f>AA41+AA47+AA53+AA59</f>
        <v>2790.7242899999997</v>
      </c>
      <c r="AB35" s="32">
        <f t="shared" si="13"/>
        <v>546.7696599999999</v>
      </c>
      <c r="AC35" s="32">
        <f>AC41+AC47+AC53+AC59</f>
        <v>886.1551499999999</v>
      </c>
      <c r="AD35" s="32">
        <f t="shared" si="13"/>
        <v>1248.5147299999999</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f>S42+S48+S54+S60</f>
        <v>0</v>
      </c>
      <c r="T36" s="32">
        <f t="shared" si="13"/>
        <v>0</v>
      </c>
      <c r="U36" s="32">
        <f>U42+U48+U54+U60</f>
        <v>0</v>
      </c>
      <c r="V36" s="32">
        <f t="shared" si="13"/>
        <v>0</v>
      </c>
      <c r="W36" s="32">
        <f>W42+W48+W54+W60</f>
        <v>0</v>
      </c>
      <c r="X36" s="32">
        <f t="shared" si="13"/>
        <v>0</v>
      </c>
      <c r="Y36" s="32">
        <f>Y42+Y48+Y54+Y60</f>
        <v>0</v>
      </c>
      <c r="Z36" s="32">
        <f t="shared" si="13"/>
        <v>0</v>
      </c>
      <c r="AA36" s="32">
        <f>AA42+AA48+AA54+AA60</f>
        <v>0</v>
      </c>
      <c r="AB36" s="32">
        <f t="shared" si="13"/>
        <v>0</v>
      </c>
      <c r="AC36" s="32">
        <f>AC42+AC48+AC54+AC60</f>
        <v>0</v>
      </c>
      <c r="AD36" s="32">
        <f t="shared" si="13"/>
        <v>0</v>
      </c>
      <c r="AE36" s="32"/>
      <c r="AF36" s="47"/>
    </row>
    <row r="37" spans="1:32" s="39" customFormat="1" ht="37.5">
      <c r="A37" s="50" t="s">
        <v>36</v>
      </c>
      <c r="B37" s="32">
        <f>B38</f>
        <v>442.4</v>
      </c>
      <c r="C37" s="36">
        <f>C38</f>
        <v>442.4</v>
      </c>
      <c r="D37" s="32">
        <f t="shared" si="9"/>
        <v>191.33702</v>
      </c>
      <c r="E37" s="4">
        <f>E38</f>
        <v>191.33702</v>
      </c>
      <c r="F37" s="37">
        <f>F38</f>
        <v>43.249778481012655</v>
      </c>
      <c r="G37" s="28">
        <f>G38</f>
        <v>43.249778481012655</v>
      </c>
      <c r="H37" s="32">
        <f aca="true" t="shared" si="14" ref="H37:AC37">H38</f>
        <v>0</v>
      </c>
      <c r="I37" s="4">
        <f t="shared" si="14"/>
        <v>0</v>
      </c>
      <c r="J37" s="32">
        <f t="shared" si="14"/>
        <v>0</v>
      </c>
      <c r="K37" s="4">
        <f>K38</f>
        <v>0</v>
      </c>
      <c r="L37" s="32">
        <f t="shared" si="14"/>
        <v>0</v>
      </c>
      <c r="M37" s="4">
        <f t="shared" si="14"/>
        <v>0</v>
      </c>
      <c r="N37" s="32">
        <f t="shared" si="14"/>
        <v>111.2</v>
      </c>
      <c r="O37" s="4">
        <f t="shared" si="14"/>
        <v>0</v>
      </c>
      <c r="P37" s="32">
        <f>P38</f>
        <v>118.35</v>
      </c>
      <c r="Q37" s="4">
        <f t="shared" si="14"/>
        <v>0</v>
      </c>
      <c r="R37" s="32">
        <f>R38</f>
        <v>94.5</v>
      </c>
      <c r="S37" s="4">
        <f t="shared" si="14"/>
        <v>126.34902</v>
      </c>
      <c r="T37" s="32">
        <f>T38</f>
        <v>0</v>
      </c>
      <c r="U37" s="4">
        <f t="shared" si="14"/>
        <v>0</v>
      </c>
      <c r="V37" s="32">
        <f>V38</f>
        <v>0</v>
      </c>
      <c r="W37" s="4">
        <f t="shared" si="14"/>
        <v>0</v>
      </c>
      <c r="X37" s="32">
        <f>X38</f>
        <v>0</v>
      </c>
      <c r="Y37" s="4">
        <f t="shared" si="14"/>
        <v>0</v>
      </c>
      <c r="Z37" s="32">
        <f>Z38</f>
        <v>0</v>
      </c>
      <c r="AA37" s="4">
        <f t="shared" si="14"/>
        <v>64.988</v>
      </c>
      <c r="AB37" s="32">
        <f>AB38</f>
        <v>118.35</v>
      </c>
      <c r="AC37" s="4">
        <f t="shared" si="14"/>
        <v>0</v>
      </c>
      <c r="AD37" s="32">
        <f>AD38</f>
        <v>0</v>
      </c>
      <c r="AE37" s="5"/>
      <c r="AF37" s="101" t="s">
        <v>124</v>
      </c>
    </row>
    <row r="38" spans="1:32" s="39" customFormat="1" ht="18.75">
      <c r="A38" s="48" t="s">
        <v>17</v>
      </c>
      <c r="B38" s="36">
        <f>B39+B40+B41+B42</f>
        <v>442.4</v>
      </c>
      <c r="C38" s="36">
        <f>C39+C40+C41+C42</f>
        <v>442.4</v>
      </c>
      <c r="D38" s="32">
        <f t="shared" si="9"/>
        <v>191.33702</v>
      </c>
      <c r="E38" s="36">
        <f>E39+E40+E41+E42</f>
        <v>191.33702</v>
      </c>
      <c r="F38" s="37">
        <f>F39+F40+F41+F42</f>
        <v>43.249778481012655</v>
      </c>
      <c r="G38" s="28">
        <f>E38/C38*100</f>
        <v>43.249778481012655</v>
      </c>
      <c r="H38" s="36">
        <f aca="true" t="shared" si="15" ref="H38:AD38">H39+H40+H41+H42</f>
        <v>0</v>
      </c>
      <c r="I38" s="36">
        <f t="shared" si="15"/>
        <v>0</v>
      </c>
      <c r="J38" s="36">
        <f t="shared" si="15"/>
        <v>0</v>
      </c>
      <c r="K38" s="36">
        <f>K39+K40+K41+K42</f>
        <v>0</v>
      </c>
      <c r="L38" s="36">
        <f t="shared" si="15"/>
        <v>0</v>
      </c>
      <c r="M38" s="36">
        <f t="shared" si="15"/>
        <v>0</v>
      </c>
      <c r="N38" s="36">
        <f t="shared" si="15"/>
        <v>111.2</v>
      </c>
      <c r="O38" s="36">
        <f t="shared" si="15"/>
        <v>0</v>
      </c>
      <c r="P38" s="36">
        <f t="shared" si="15"/>
        <v>118.35</v>
      </c>
      <c r="Q38" s="36">
        <f t="shared" si="15"/>
        <v>0</v>
      </c>
      <c r="R38" s="36">
        <f t="shared" si="15"/>
        <v>94.5</v>
      </c>
      <c r="S38" s="36">
        <f t="shared" si="15"/>
        <v>126.34902</v>
      </c>
      <c r="T38" s="36">
        <f t="shared" si="15"/>
        <v>0</v>
      </c>
      <c r="U38" s="36">
        <f t="shared" si="15"/>
        <v>0</v>
      </c>
      <c r="V38" s="36">
        <f t="shared" si="15"/>
        <v>0</v>
      </c>
      <c r="W38" s="36">
        <f t="shared" si="15"/>
        <v>0</v>
      </c>
      <c r="X38" s="36">
        <f t="shared" si="15"/>
        <v>0</v>
      </c>
      <c r="Y38" s="36">
        <f t="shared" si="15"/>
        <v>0</v>
      </c>
      <c r="Z38" s="36">
        <f t="shared" si="15"/>
        <v>0</v>
      </c>
      <c r="AA38" s="36">
        <f t="shared" si="15"/>
        <v>64.988</v>
      </c>
      <c r="AB38" s="36">
        <f t="shared" si="15"/>
        <v>118.35</v>
      </c>
      <c r="AC38" s="36">
        <f t="shared" si="15"/>
        <v>0</v>
      </c>
      <c r="AD38" s="36">
        <f t="shared" si="15"/>
        <v>0</v>
      </c>
      <c r="AE38" s="36"/>
      <c r="AF38" s="91"/>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c r="AF39" s="91"/>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c r="AF40" s="91"/>
    </row>
    <row r="41" spans="1:32" s="39" customFormat="1" ht="18.75">
      <c r="A41" s="49" t="s">
        <v>13</v>
      </c>
      <c r="B41" s="32">
        <f>H41+J41+L41+N41+P41+R41+T41+V41+X41+Z41+AB41+AD41</f>
        <v>442.4</v>
      </c>
      <c r="C41" s="33">
        <f>H41+J41+L41+N41+P41+R41+T41+V41+X41+Z41+AB41</f>
        <v>442.4</v>
      </c>
      <c r="D41" s="33">
        <f>E41</f>
        <v>191.33702</v>
      </c>
      <c r="E41" s="4">
        <f>I41+K41+M41+O41+Q41+S41+U41+W41+Y41+AA41+AC41+AE41</f>
        <v>191.33702</v>
      </c>
      <c r="F41" s="37">
        <f>E41/B41*100</f>
        <v>43.249778481012655</v>
      </c>
      <c r="G41" s="28">
        <f>E41/C41*100</f>
        <v>43.249778481012655</v>
      </c>
      <c r="H41" s="32">
        <v>0</v>
      </c>
      <c r="I41" s="32">
        <v>0</v>
      </c>
      <c r="J41" s="32">
        <v>0</v>
      </c>
      <c r="K41" s="32">
        <v>0</v>
      </c>
      <c r="L41" s="32">
        <v>0</v>
      </c>
      <c r="M41" s="32">
        <v>0</v>
      </c>
      <c r="N41" s="32">
        <v>111.2</v>
      </c>
      <c r="O41" s="32">
        <v>0</v>
      </c>
      <c r="P41" s="32">
        <v>118.35</v>
      </c>
      <c r="Q41" s="32">
        <v>0</v>
      </c>
      <c r="R41" s="32">
        <v>94.5</v>
      </c>
      <c r="S41" s="32">
        <v>126.34902</v>
      </c>
      <c r="T41" s="32">
        <v>0</v>
      </c>
      <c r="U41" s="32">
        <v>0</v>
      </c>
      <c r="V41" s="32">
        <v>0</v>
      </c>
      <c r="W41" s="32">
        <v>0</v>
      </c>
      <c r="X41" s="32">
        <v>0</v>
      </c>
      <c r="Y41" s="32">
        <v>0</v>
      </c>
      <c r="Z41" s="32">
        <v>0</v>
      </c>
      <c r="AA41" s="32">
        <v>64.988</v>
      </c>
      <c r="AB41" s="32">
        <v>118.35</v>
      </c>
      <c r="AC41" s="32">
        <v>0</v>
      </c>
      <c r="AD41" s="32">
        <v>0</v>
      </c>
      <c r="AE41" s="32"/>
      <c r="AF41" s="91"/>
    </row>
    <row r="42" spans="1:32" s="39" customFormat="1" ht="97.5" customHeight="1">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c r="AF42" s="92"/>
    </row>
    <row r="43" spans="1:32" s="70" customFormat="1" ht="56.25">
      <c r="A43" s="51" t="s">
        <v>37</v>
      </c>
      <c r="B43" s="32">
        <f>B44</f>
        <v>1744.0999999999997</v>
      </c>
      <c r="C43" s="36">
        <f>C44</f>
        <v>1705.6082599999997</v>
      </c>
      <c r="D43" s="32">
        <f t="shared" si="9"/>
        <v>1280.9303</v>
      </c>
      <c r="E43" s="4">
        <f aca="true" t="shared" si="16" ref="E43:AC43">E44</f>
        <v>1280.9303</v>
      </c>
      <c r="F43" s="37">
        <f t="shared" si="16"/>
        <v>73.4436270856029</v>
      </c>
      <c r="G43" s="28">
        <f t="shared" si="16"/>
        <v>75.10108446590192</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525.49166</v>
      </c>
      <c r="Q43" s="4">
        <f t="shared" si="16"/>
        <v>73.8135</v>
      </c>
      <c r="R43" s="32">
        <f>R44</f>
        <v>348.79166</v>
      </c>
      <c r="S43" s="4">
        <f t="shared" si="16"/>
        <v>367.03605</v>
      </c>
      <c r="T43" s="32">
        <f>T44</f>
        <v>69.09166</v>
      </c>
      <c r="U43" s="4">
        <f t="shared" si="16"/>
        <v>276.2008</v>
      </c>
      <c r="V43" s="32">
        <f>V44</f>
        <v>51.70366</v>
      </c>
      <c r="W43" s="4">
        <f t="shared" si="16"/>
        <v>19.6022</v>
      </c>
      <c r="X43" s="32">
        <f>X44</f>
        <v>34.20366</v>
      </c>
      <c r="Y43" s="4">
        <f t="shared" si="16"/>
        <v>128.01805</v>
      </c>
      <c r="Z43" s="32">
        <f>Z44</f>
        <v>103.76766</v>
      </c>
      <c r="AA43" s="4">
        <f t="shared" si="16"/>
        <v>76.6766</v>
      </c>
      <c r="AB43" s="32">
        <f>AB44</f>
        <v>45.79166</v>
      </c>
      <c r="AC43" s="4">
        <f t="shared" si="16"/>
        <v>25.2022</v>
      </c>
      <c r="AD43" s="32">
        <f>AD44</f>
        <v>38.49174</v>
      </c>
      <c r="AE43" s="5"/>
      <c r="AF43" s="101" t="s">
        <v>125</v>
      </c>
    </row>
    <row r="44" spans="1:32" s="70" customFormat="1" ht="18.75">
      <c r="A44" s="48" t="s">
        <v>17</v>
      </c>
      <c r="B44" s="36">
        <f>B45+B46+B47+B48</f>
        <v>1744.0999999999997</v>
      </c>
      <c r="C44" s="36">
        <f>C45+C46+C47+C48</f>
        <v>1705.6082599999997</v>
      </c>
      <c r="D44" s="32">
        <f t="shared" si="9"/>
        <v>1280.9303</v>
      </c>
      <c r="E44" s="36">
        <f>E45+E46+E47+E48</f>
        <v>1280.9303</v>
      </c>
      <c r="F44" s="37">
        <f>F45+F46+F47+F48</f>
        <v>73.4436270856029</v>
      </c>
      <c r="G44" s="28">
        <f>E44/C44*100</f>
        <v>75.10108446590192</v>
      </c>
      <c r="H44" s="36">
        <f aca="true" t="shared" si="17" ref="H44:AD44">H45+H46+H47+H48</f>
        <v>113.29166</v>
      </c>
      <c r="I44" s="36">
        <f t="shared" si="17"/>
        <v>85.31777</v>
      </c>
      <c r="J44" s="36">
        <f t="shared" si="17"/>
        <v>59.09166</v>
      </c>
      <c r="K44" s="36">
        <f>K45+K46+K47+K48</f>
        <v>57.41594</v>
      </c>
      <c r="L44" s="36">
        <f t="shared" si="17"/>
        <v>93.49166</v>
      </c>
      <c r="M44" s="36">
        <f t="shared" si="17"/>
        <v>62.00919</v>
      </c>
      <c r="N44" s="36">
        <f t="shared" si="17"/>
        <v>260.89166</v>
      </c>
      <c r="O44" s="36">
        <f t="shared" si="17"/>
        <v>109.638</v>
      </c>
      <c r="P44" s="36">
        <f t="shared" si="17"/>
        <v>525.49166</v>
      </c>
      <c r="Q44" s="36">
        <f t="shared" si="17"/>
        <v>73.8135</v>
      </c>
      <c r="R44" s="36">
        <f t="shared" si="17"/>
        <v>348.79166</v>
      </c>
      <c r="S44" s="36">
        <f t="shared" si="17"/>
        <v>367.03605</v>
      </c>
      <c r="T44" s="36">
        <f t="shared" si="17"/>
        <v>69.09166</v>
      </c>
      <c r="U44" s="36">
        <f t="shared" si="17"/>
        <v>276.2008</v>
      </c>
      <c r="V44" s="36">
        <f t="shared" si="17"/>
        <v>51.70366</v>
      </c>
      <c r="W44" s="36">
        <f t="shared" si="17"/>
        <v>19.6022</v>
      </c>
      <c r="X44" s="36">
        <f t="shared" si="17"/>
        <v>34.20366</v>
      </c>
      <c r="Y44" s="36">
        <f t="shared" si="17"/>
        <v>128.01805</v>
      </c>
      <c r="Z44" s="36">
        <f t="shared" si="17"/>
        <v>103.76766</v>
      </c>
      <c r="AA44" s="36">
        <f t="shared" si="17"/>
        <v>76.6766</v>
      </c>
      <c r="AB44" s="36">
        <f t="shared" si="17"/>
        <v>45.79166</v>
      </c>
      <c r="AC44" s="36">
        <f t="shared" si="17"/>
        <v>25.2022</v>
      </c>
      <c r="AD44" s="36">
        <f t="shared" si="17"/>
        <v>38.49174</v>
      </c>
      <c r="AE44" s="36"/>
      <c r="AF44" s="91"/>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c r="AF45" s="91"/>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c r="AF46" s="91"/>
    </row>
    <row r="47" spans="1:32" s="70" customFormat="1" ht="18.75">
      <c r="A47" s="49" t="s">
        <v>13</v>
      </c>
      <c r="B47" s="32">
        <f>H47+J47+L47+N47+P47+R47+T47+V47+X47+Z47+AB47+AD47</f>
        <v>1744.0999999999997</v>
      </c>
      <c r="C47" s="33">
        <f>H47+J47+L47+N47+P47+R47+T47+V47+X47+Z47+AB47</f>
        <v>1705.6082599999997</v>
      </c>
      <c r="D47" s="33">
        <f>E47</f>
        <v>1280.9303</v>
      </c>
      <c r="E47" s="4">
        <f>I47+K47+M47+O47+Q47+S47+U47+W47+Y47+AA47+AC47+AE47</f>
        <v>1280.9303</v>
      </c>
      <c r="F47" s="37">
        <f>E47/B47*100</f>
        <v>73.4436270856029</v>
      </c>
      <c r="G47" s="28">
        <f>E47/C47*100</f>
        <v>75.10108446590192</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v>76.6766</v>
      </c>
      <c r="AB47" s="32">
        <v>45.79166</v>
      </c>
      <c r="AC47" s="32">
        <v>25.2022</v>
      </c>
      <c r="AD47" s="32">
        <v>38.49174</v>
      </c>
      <c r="AE47" s="32"/>
      <c r="AF47" s="91"/>
    </row>
    <row r="48" spans="1:32" s="70" customFormat="1" ht="33" customHeight="1">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c r="AF48" s="92"/>
    </row>
    <row r="49" spans="1:32" s="39" customFormat="1" ht="162" customHeight="1">
      <c r="A49" s="51" t="s">
        <v>38</v>
      </c>
      <c r="B49" s="32">
        <f>B50</f>
        <v>19535.7</v>
      </c>
      <c r="C49" s="36">
        <f>C50</f>
        <v>18325.67701</v>
      </c>
      <c r="D49" s="32">
        <f t="shared" si="9"/>
        <v>16726.81883</v>
      </c>
      <c r="E49" s="4">
        <f aca="true" t="shared" si="18" ref="E49:AC49">E50</f>
        <v>16726.81883</v>
      </c>
      <c r="F49" s="37">
        <f t="shared" si="18"/>
        <v>85.62180433769969</v>
      </c>
      <c r="G49" s="28">
        <f t="shared" si="18"/>
        <v>91.27531179815333</v>
      </c>
      <c r="H49" s="32">
        <f t="shared" si="18"/>
        <v>1584.55</v>
      </c>
      <c r="I49" s="4">
        <f t="shared" si="18"/>
        <v>471.55562</v>
      </c>
      <c r="J49" s="32">
        <f t="shared" si="18"/>
        <v>432.25</v>
      </c>
      <c r="K49" s="4">
        <f t="shared" si="18"/>
        <v>352.199</v>
      </c>
      <c r="L49" s="32">
        <f>L50</f>
        <v>649.15</v>
      </c>
      <c r="M49" s="4">
        <f t="shared" si="18"/>
        <v>1377.02593</v>
      </c>
      <c r="N49" s="32">
        <f>N50</f>
        <v>4129.1</v>
      </c>
      <c r="O49" s="4">
        <f t="shared" si="18"/>
        <v>1481.38058</v>
      </c>
      <c r="P49" s="32">
        <f>P50</f>
        <v>1066.392</v>
      </c>
      <c r="Q49" s="4">
        <f t="shared" si="18"/>
        <v>1768.35927</v>
      </c>
      <c r="R49" s="32">
        <f>R50</f>
        <v>1656.234</v>
      </c>
      <c r="S49" s="4">
        <f t="shared" si="18"/>
        <v>1891.55803</v>
      </c>
      <c r="T49" s="32">
        <f>T50</f>
        <v>4538.273</v>
      </c>
      <c r="U49" s="4">
        <f t="shared" si="18"/>
        <v>3361.94498</v>
      </c>
      <c r="V49" s="32">
        <f>V50</f>
        <v>541.65</v>
      </c>
      <c r="W49" s="4">
        <f t="shared" si="18"/>
        <v>1652.09618</v>
      </c>
      <c r="X49" s="32">
        <f>X50</f>
        <v>1013.99</v>
      </c>
      <c r="Y49" s="4">
        <f t="shared" si="18"/>
        <v>1418.5336</v>
      </c>
      <c r="Z49" s="32">
        <f>Z50</f>
        <v>2331.46001</v>
      </c>
      <c r="AA49" s="4">
        <f t="shared" si="18"/>
        <v>2287.6246899999996</v>
      </c>
      <c r="AB49" s="32">
        <f>AB50</f>
        <v>382.628</v>
      </c>
      <c r="AC49" s="4">
        <f t="shared" si="18"/>
        <v>664.54095</v>
      </c>
      <c r="AD49" s="32">
        <f>AD50</f>
        <v>1210.02299</v>
      </c>
      <c r="AE49" s="5"/>
      <c r="AF49" s="123" t="s">
        <v>126</v>
      </c>
    </row>
    <row r="50" spans="1:32" s="39" customFormat="1" ht="20.25" customHeight="1">
      <c r="A50" s="48" t="s">
        <v>17</v>
      </c>
      <c r="B50" s="36">
        <f>B51+B52+B53+B54</f>
        <v>19535.7</v>
      </c>
      <c r="C50" s="36">
        <f>C51+C52+C53+C54</f>
        <v>18325.67701</v>
      </c>
      <c r="D50" s="32">
        <f t="shared" si="9"/>
        <v>16726.81883</v>
      </c>
      <c r="E50" s="36">
        <f>E51+E52+E53+E54</f>
        <v>16726.81883</v>
      </c>
      <c r="F50" s="37">
        <f>F51+F52+F53+F54</f>
        <v>85.62180433769969</v>
      </c>
      <c r="G50" s="28">
        <f>E50/C50*100</f>
        <v>91.27531179815333</v>
      </c>
      <c r="H50" s="36">
        <f aca="true" t="shared" si="19" ref="H50:AD50">H51+H52+H53+H54</f>
        <v>1584.55</v>
      </c>
      <c r="I50" s="36">
        <f t="shared" si="19"/>
        <v>471.55562</v>
      </c>
      <c r="J50" s="36">
        <f t="shared" si="19"/>
        <v>432.25</v>
      </c>
      <c r="K50" s="36">
        <f>K51+K52+K53+K54</f>
        <v>352.199</v>
      </c>
      <c r="L50" s="36">
        <f t="shared" si="19"/>
        <v>649.15</v>
      </c>
      <c r="M50" s="36">
        <f t="shared" si="19"/>
        <v>1377.02593</v>
      </c>
      <c r="N50" s="36">
        <f t="shared" si="19"/>
        <v>4129.1</v>
      </c>
      <c r="O50" s="36">
        <f t="shared" si="19"/>
        <v>1481.38058</v>
      </c>
      <c r="P50" s="36">
        <f t="shared" si="19"/>
        <v>1066.392</v>
      </c>
      <c r="Q50" s="36">
        <f t="shared" si="19"/>
        <v>1768.35927</v>
      </c>
      <c r="R50" s="36">
        <f t="shared" si="19"/>
        <v>1656.234</v>
      </c>
      <c r="S50" s="36">
        <f t="shared" si="19"/>
        <v>1891.55803</v>
      </c>
      <c r="T50" s="36">
        <f t="shared" si="19"/>
        <v>4538.273</v>
      </c>
      <c r="U50" s="36">
        <f t="shared" si="19"/>
        <v>3361.94498</v>
      </c>
      <c r="V50" s="36">
        <f t="shared" si="19"/>
        <v>541.65</v>
      </c>
      <c r="W50" s="36">
        <f t="shared" si="19"/>
        <v>1652.09618</v>
      </c>
      <c r="X50" s="36">
        <f t="shared" si="19"/>
        <v>1013.99</v>
      </c>
      <c r="Y50" s="36">
        <f t="shared" si="19"/>
        <v>1418.5336</v>
      </c>
      <c r="Z50" s="36">
        <f t="shared" si="19"/>
        <v>2331.46001</v>
      </c>
      <c r="AA50" s="36">
        <f t="shared" si="19"/>
        <v>2287.6246899999996</v>
      </c>
      <c r="AB50" s="36">
        <f t="shared" si="19"/>
        <v>382.628</v>
      </c>
      <c r="AC50" s="36">
        <f t="shared" si="19"/>
        <v>664.54095</v>
      </c>
      <c r="AD50" s="36">
        <f t="shared" si="19"/>
        <v>1210.02299</v>
      </c>
      <c r="AE50" s="36"/>
      <c r="AF50" s="94"/>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c r="AF51" s="94"/>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c r="AF52" s="94"/>
    </row>
    <row r="53" spans="1:32" s="75" customFormat="1" ht="18.75">
      <c r="A53" s="49" t="s">
        <v>13</v>
      </c>
      <c r="B53" s="32">
        <f>H53+J53+L53+N53+P53+R53+T53+V53+X53+Z53+AB53+AD53</f>
        <v>19535.7</v>
      </c>
      <c r="C53" s="33">
        <f>H53+J53+L53+N53+P53+R53+T53+V53+X53+Z53+AB53</f>
        <v>18325.67701</v>
      </c>
      <c r="D53" s="33">
        <f>E53</f>
        <v>16726.81883</v>
      </c>
      <c r="E53" s="4">
        <f>I53+K53+M53+O53+Q53+S53+U53+W53+Y53+AA53+AC53+AE53</f>
        <v>16726.81883</v>
      </c>
      <c r="F53" s="37">
        <f>E53/B53*100</f>
        <v>85.62180433769969</v>
      </c>
      <c r="G53" s="28">
        <f>E53/C53*100</f>
        <v>91.27531179815333</v>
      </c>
      <c r="H53" s="32">
        <v>1584.55</v>
      </c>
      <c r="I53" s="32">
        <v>471.55562</v>
      </c>
      <c r="J53" s="32">
        <v>432.25</v>
      </c>
      <c r="K53" s="32">
        <v>352.199</v>
      </c>
      <c r="L53" s="32">
        <v>649.15</v>
      </c>
      <c r="M53" s="32">
        <v>1377.02593</v>
      </c>
      <c r="N53" s="32">
        <v>4129.1</v>
      </c>
      <c r="O53" s="32">
        <v>1481.38058</v>
      </c>
      <c r="P53" s="32">
        <v>1066.392</v>
      </c>
      <c r="Q53" s="32">
        <v>1768.35927</v>
      </c>
      <c r="R53" s="32">
        <v>1656.234</v>
      </c>
      <c r="S53" s="32">
        <v>1891.55803</v>
      </c>
      <c r="T53" s="32">
        <v>4538.273</v>
      </c>
      <c r="U53" s="32">
        <v>3361.94498</v>
      </c>
      <c r="V53" s="32">
        <v>541.65</v>
      </c>
      <c r="W53" s="32">
        <v>1652.09618</v>
      </c>
      <c r="X53" s="32">
        <f>633.99+380</f>
        <v>1013.99</v>
      </c>
      <c r="Y53" s="32">
        <f>1126.7336+291.8</f>
        <v>1418.5336</v>
      </c>
      <c r="Z53" s="32">
        <v>2331.46001</v>
      </c>
      <c r="AA53" s="32">
        <f>2226.42469+61.2</f>
        <v>2287.6246899999996</v>
      </c>
      <c r="AB53" s="32">
        <v>382.628</v>
      </c>
      <c r="AC53" s="32">
        <v>664.54095</v>
      </c>
      <c r="AD53" s="32">
        <f>1210.02299</f>
        <v>1210.02299</v>
      </c>
      <c r="AE53" s="32"/>
      <c r="AF53" s="94"/>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c r="AF54" s="95"/>
    </row>
    <row r="55" spans="1:32" s="39" customFormat="1" ht="37.5">
      <c r="A55" s="51" t="s">
        <v>39</v>
      </c>
      <c r="B55" s="32">
        <f>B56</f>
        <v>2164.7</v>
      </c>
      <c r="C55" s="36">
        <f>C56</f>
        <v>2164.7</v>
      </c>
      <c r="D55" s="32">
        <f t="shared" si="9"/>
        <v>1919.2996799999999</v>
      </c>
      <c r="E55" s="4">
        <f aca="true" t="shared" si="20" ref="E55:AC55">E56</f>
        <v>1919.2996799999999</v>
      </c>
      <c r="F55" s="37">
        <f t="shared" si="20"/>
        <v>88.66354136831893</v>
      </c>
      <c r="G55" s="28">
        <f t="shared" si="20"/>
        <v>88.66354136831893</v>
      </c>
      <c r="H55" s="32">
        <f t="shared" si="20"/>
        <v>127.8</v>
      </c>
      <c r="I55" s="4">
        <f t="shared" si="20"/>
        <v>60.27</v>
      </c>
      <c r="J55" s="32">
        <f t="shared" si="20"/>
        <v>278.8</v>
      </c>
      <c r="K55" s="4">
        <f t="shared" si="20"/>
        <v>142</v>
      </c>
      <c r="L55" s="32">
        <f>L56</f>
        <v>36</v>
      </c>
      <c r="M55" s="4">
        <f t="shared" si="20"/>
        <v>152.492</v>
      </c>
      <c r="N55" s="32">
        <f>N56</f>
        <v>878.3</v>
      </c>
      <c r="O55" s="4">
        <f t="shared" si="20"/>
        <v>153.3868</v>
      </c>
      <c r="P55" s="32">
        <f>P56</f>
        <v>26.5</v>
      </c>
      <c r="Q55" s="4">
        <f t="shared" si="20"/>
        <v>130</v>
      </c>
      <c r="R55" s="32">
        <f>R56</f>
        <v>0</v>
      </c>
      <c r="S55" s="4">
        <f t="shared" si="20"/>
        <v>100.126</v>
      </c>
      <c r="T55" s="32">
        <f>T56</f>
        <v>535.6</v>
      </c>
      <c r="U55" s="4">
        <f t="shared" si="20"/>
        <v>158.9</v>
      </c>
      <c r="V55" s="32">
        <f>V56</f>
        <v>121</v>
      </c>
      <c r="W55" s="4">
        <f t="shared" si="20"/>
        <v>311.5875</v>
      </c>
      <c r="X55" s="32">
        <f>X56</f>
        <v>23</v>
      </c>
      <c r="Y55" s="4">
        <f t="shared" si="20"/>
        <v>152.69038</v>
      </c>
      <c r="Z55" s="32">
        <f>Z56</f>
        <v>137.7</v>
      </c>
      <c r="AA55" s="4">
        <f t="shared" si="20"/>
        <v>361.435</v>
      </c>
      <c r="AB55" s="32">
        <f>AB56</f>
        <v>0</v>
      </c>
      <c r="AC55" s="4">
        <f t="shared" si="20"/>
        <v>196.412</v>
      </c>
      <c r="AD55" s="32">
        <f>AD56</f>
        <v>0</v>
      </c>
      <c r="AE55" s="5"/>
      <c r="AF55" s="101" t="s">
        <v>53</v>
      </c>
    </row>
    <row r="56" spans="1:32" s="39" customFormat="1" ht="18.75">
      <c r="A56" s="48" t="s">
        <v>17</v>
      </c>
      <c r="B56" s="36">
        <f>B57+B58+B59+B60</f>
        <v>2164.7</v>
      </c>
      <c r="C56" s="36">
        <f>C57+C58+C59+C60</f>
        <v>2164.7</v>
      </c>
      <c r="D56" s="32">
        <f t="shared" si="9"/>
        <v>1919.2996799999999</v>
      </c>
      <c r="E56" s="36">
        <f>E57+E58+E59+E60</f>
        <v>1919.2996799999999</v>
      </c>
      <c r="F56" s="37">
        <f>F57+F58+F59+F60</f>
        <v>88.66354136831893</v>
      </c>
      <c r="G56" s="28">
        <f>E56/C56*100</f>
        <v>88.66354136831893</v>
      </c>
      <c r="H56" s="36">
        <f aca="true" t="shared" si="21" ref="H56:AD56">H57+H58+H59+H60</f>
        <v>127.8</v>
      </c>
      <c r="I56" s="36">
        <f t="shared" si="21"/>
        <v>60.27</v>
      </c>
      <c r="J56" s="36">
        <f t="shared" si="21"/>
        <v>278.8</v>
      </c>
      <c r="K56" s="36">
        <f>K57+K58+K59+K60</f>
        <v>142</v>
      </c>
      <c r="L56" s="36">
        <f t="shared" si="21"/>
        <v>36</v>
      </c>
      <c r="M56" s="36">
        <f t="shared" si="21"/>
        <v>152.492</v>
      </c>
      <c r="N56" s="36">
        <f t="shared" si="21"/>
        <v>878.3</v>
      </c>
      <c r="O56" s="36">
        <f t="shared" si="21"/>
        <v>153.3868</v>
      </c>
      <c r="P56" s="36">
        <f t="shared" si="21"/>
        <v>26.5</v>
      </c>
      <c r="Q56" s="36">
        <f t="shared" si="21"/>
        <v>130</v>
      </c>
      <c r="R56" s="36">
        <f t="shared" si="21"/>
        <v>0</v>
      </c>
      <c r="S56" s="36">
        <f t="shared" si="21"/>
        <v>100.126</v>
      </c>
      <c r="T56" s="36">
        <f t="shared" si="21"/>
        <v>535.6</v>
      </c>
      <c r="U56" s="36">
        <f t="shared" si="21"/>
        <v>158.9</v>
      </c>
      <c r="V56" s="36">
        <f t="shared" si="21"/>
        <v>121</v>
      </c>
      <c r="W56" s="36">
        <f t="shared" si="21"/>
        <v>311.5875</v>
      </c>
      <c r="X56" s="36">
        <f t="shared" si="21"/>
        <v>23</v>
      </c>
      <c r="Y56" s="36">
        <f t="shared" si="21"/>
        <v>152.69038</v>
      </c>
      <c r="Z56" s="36">
        <f t="shared" si="21"/>
        <v>137.7</v>
      </c>
      <c r="AA56" s="36">
        <f t="shared" si="21"/>
        <v>361.435</v>
      </c>
      <c r="AB56" s="36">
        <f t="shared" si="21"/>
        <v>0</v>
      </c>
      <c r="AC56" s="36">
        <f t="shared" si="21"/>
        <v>196.412</v>
      </c>
      <c r="AD56" s="36">
        <f t="shared" si="21"/>
        <v>0</v>
      </c>
      <c r="AE56" s="36"/>
      <c r="AF56" s="91"/>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c r="AF57" s="91"/>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v>0</v>
      </c>
      <c r="AD58" s="32">
        <v>0</v>
      </c>
      <c r="AE58" s="32"/>
      <c r="AF58" s="91"/>
    </row>
    <row r="59" spans="1:32" s="39" customFormat="1" ht="18.75">
      <c r="A59" s="49" t="s">
        <v>13</v>
      </c>
      <c r="B59" s="32">
        <f>H59+J59+L59+N59+P59+R59+T59+V59+X59+Z59+AB59+AD59</f>
        <v>2164.7</v>
      </c>
      <c r="C59" s="33">
        <f>H59+J59+L59+N59+P59+R59+T59+V59+X59+Z59+AB59</f>
        <v>2164.7</v>
      </c>
      <c r="D59" s="33">
        <f>E59</f>
        <v>1919.2996799999999</v>
      </c>
      <c r="E59" s="4">
        <f>I59+K59+M59+O59+Q59+S59+U59+W59+Y59+AA59+AC59+AE59</f>
        <v>1919.2996799999999</v>
      </c>
      <c r="F59" s="37">
        <f>E59/B59*100</f>
        <v>88.66354136831893</v>
      </c>
      <c r="G59" s="28">
        <f>E59/C59*100</f>
        <v>88.66354136831893</v>
      </c>
      <c r="H59" s="32">
        <v>127.8</v>
      </c>
      <c r="I59" s="32">
        <v>60.27</v>
      </c>
      <c r="J59" s="32">
        <v>278.8</v>
      </c>
      <c r="K59" s="32">
        <v>142</v>
      </c>
      <c r="L59" s="32">
        <v>36</v>
      </c>
      <c r="M59" s="32">
        <v>152.492</v>
      </c>
      <c r="N59" s="32">
        <v>878.3</v>
      </c>
      <c r="O59" s="32">
        <v>153.3868</v>
      </c>
      <c r="P59" s="32">
        <v>26.5</v>
      </c>
      <c r="Q59" s="32">
        <v>130</v>
      </c>
      <c r="R59" s="32">
        <v>0</v>
      </c>
      <c r="S59" s="32">
        <v>100.126</v>
      </c>
      <c r="T59" s="32">
        <v>535.6</v>
      </c>
      <c r="U59" s="32">
        <v>158.9</v>
      </c>
      <c r="V59" s="32">
        <v>121</v>
      </c>
      <c r="W59" s="32">
        <v>311.5875</v>
      </c>
      <c r="X59" s="32">
        <v>23</v>
      </c>
      <c r="Y59" s="32">
        <v>152.69038</v>
      </c>
      <c r="Z59" s="32">
        <v>137.7</v>
      </c>
      <c r="AA59" s="32">
        <v>361.435</v>
      </c>
      <c r="AB59" s="32">
        <v>0</v>
      </c>
      <c r="AC59" s="32">
        <v>196.412</v>
      </c>
      <c r="AD59" s="32">
        <v>0</v>
      </c>
      <c r="AE59" s="32"/>
      <c r="AF59" s="91"/>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v>0</v>
      </c>
      <c r="AD60" s="32">
        <v>0</v>
      </c>
      <c r="AE60" s="32"/>
      <c r="AF60" s="92"/>
    </row>
    <row r="61" spans="1:32" s="30" customFormat="1" ht="69.75" customHeight="1">
      <c r="A61" s="51" t="s">
        <v>127</v>
      </c>
      <c r="B61" s="32">
        <f>B62</f>
        <v>1135.6</v>
      </c>
      <c r="C61" s="36">
        <f>C62</f>
        <v>1135.6</v>
      </c>
      <c r="D61" s="32">
        <f t="shared" si="9"/>
        <v>879.95511</v>
      </c>
      <c r="E61" s="4">
        <f>E62</f>
        <v>879.95511</v>
      </c>
      <c r="F61" s="37">
        <f>F62</f>
        <v>77.48812169778091</v>
      </c>
      <c r="G61" s="28">
        <f>G62</f>
        <v>77.48812169778091</v>
      </c>
      <c r="H61" s="32">
        <f aca="true" t="shared" si="22" ref="H61:AC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f t="shared" si="22"/>
        <v>0</v>
      </c>
      <c r="T61" s="32">
        <f>T62</f>
        <v>248.535</v>
      </c>
      <c r="U61" s="32">
        <f t="shared" si="22"/>
        <v>0</v>
      </c>
      <c r="V61" s="32">
        <f>V62</f>
        <v>0</v>
      </c>
      <c r="W61" s="32">
        <f t="shared" si="22"/>
        <v>248.5</v>
      </c>
      <c r="X61" s="32">
        <f>X62</f>
        <v>0</v>
      </c>
      <c r="Y61" s="32">
        <f t="shared" si="22"/>
        <v>0</v>
      </c>
      <c r="Z61" s="32">
        <f>Z62</f>
        <v>491.7</v>
      </c>
      <c r="AA61" s="32">
        <f t="shared" si="22"/>
        <v>521.135</v>
      </c>
      <c r="AB61" s="32">
        <f>AB62</f>
        <v>99.965</v>
      </c>
      <c r="AC61" s="32">
        <f t="shared" si="22"/>
        <v>110.32011</v>
      </c>
      <c r="AD61" s="32">
        <f>AD62</f>
        <v>0</v>
      </c>
      <c r="AE61" s="5"/>
      <c r="AF61" s="101" t="s">
        <v>69</v>
      </c>
    </row>
    <row r="62" spans="1:32" s="30" customFormat="1" ht="20.25" customHeight="1">
      <c r="A62" s="48" t="s">
        <v>17</v>
      </c>
      <c r="B62" s="36">
        <f>B63+B64+B65+B66</f>
        <v>1135.6</v>
      </c>
      <c r="C62" s="36">
        <f>C63+C64+C65+C66</f>
        <v>1135.6</v>
      </c>
      <c r="D62" s="32">
        <f t="shared" si="9"/>
        <v>879.95511</v>
      </c>
      <c r="E62" s="36">
        <f>E63+E64+E65+E66</f>
        <v>879.95511</v>
      </c>
      <c r="F62" s="37">
        <f>F63+F64+F65+F66</f>
        <v>77.48812169778091</v>
      </c>
      <c r="G62" s="28">
        <f>E62/C62*100</f>
        <v>77.48812169778091</v>
      </c>
      <c r="H62" s="36">
        <f aca="true" t="shared" si="23" ref="H62:AD62">H63+H64+H65+H66</f>
        <v>0</v>
      </c>
      <c r="I62" s="36">
        <f t="shared" si="23"/>
        <v>0</v>
      </c>
      <c r="J62" s="36">
        <f t="shared" si="23"/>
        <v>0</v>
      </c>
      <c r="K62" s="36">
        <f>K63+K64+K65+K66</f>
        <v>0</v>
      </c>
      <c r="L62" s="36">
        <f t="shared" si="23"/>
        <v>0</v>
      </c>
      <c r="M62" s="36">
        <f t="shared" si="23"/>
        <v>0</v>
      </c>
      <c r="N62" s="36">
        <f t="shared" si="23"/>
        <v>95.2</v>
      </c>
      <c r="O62" s="36">
        <f t="shared" si="23"/>
        <v>0</v>
      </c>
      <c r="P62" s="36">
        <f t="shared" si="23"/>
        <v>200.2</v>
      </c>
      <c r="Q62" s="36">
        <f t="shared" si="23"/>
        <v>0</v>
      </c>
      <c r="R62" s="36">
        <f t="shared" si="23"/>
        <v>0</v>
      </c>
      <c r="S62" s="36">
        <f t="shared" si="23"/>
        <v>0</v>
      </c>
      <c r="T62" s="36">
        <f t="shared" si="23"/>
        <v>248.535</v>
      </c>
      <c r="U62" s="36">
        <f t="shared" si="23"/>
        <v>0</v>
      </c>
      <c r="V62" s="36">
        <f t="shared" si="23"/>
        <v>0</v>
      </c>
      <c r="W62" s="36">
        <f t="shared" si="23"/>
        <v>248.5</v>
      </c>
      <c r="X62" s="36">
        <f t="shared" si="23"/>
        <v>0</v>
      </c>
      <c r="Y62" s="36">
        <f t="shared" si="23"/>
        <v>0</v>
      </c>
      <c r="Z62" s="36">
        <f t="shared" si="23"/>
        <v>491.7</v>
      </c>
      <c r="AA62" s="36">
        <f t="shared" si="23"/>
        <v>521.135</v>
      </c>
      <c r="AB62" s="36">
        <f t="shared" si="23"/>
        <v>99.965</v>
      </c>
      <c r="AC62" s="36">
        <f t="shared" si="23"/>
        <v>110.32011</v>
      </c>
      <c r="AD62" s="36">
        <f t="shared" si="23"/>
        <v>0</v>
      </c>
      <c r="AE62" s="36"/>
      <c r="AF62" s="91"/>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c r="AF63" s="91"/>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c r="AF64" s="91"/>
    </row>
    <row r="65" spans="1:32" s="39" customFormat="1" ht="18.75">
      <c r="A65" s="49" t="s">
        <v>13</v>
      </c>
      <c r="B65" s="32">
        <f>H65+J65+L65+N65+P65+R65+T65+V65+X65+Z65+AB65+AD65</f>
        <v>1135.6</v>
      </c>
      <c r="C65" s="33">
        <f>H65+J65+L65+N65+P65+R65+T65+V65+X65+Z65+AB65</f>
        <v>1135.6</v>
      </c>
      <c r="D65" s="33">
        <f>E65</f>
        <v>879.95511</v>
      </c>
      <c r="E65" s="4">
        <f>I65+K65+M65+O65+Q65+S65+U65+W65+Y65+AA65+AC65+AE65</f>
        <v>879.95511</v>
      </c>
      <c r="F65" s="37">
        <f>E65/B65*100</f>
        <v>77.48812169778091</v>
      </c>
      <c r="G65" s="28">
        <f>E65/C65*100</f>
        <v>77.48812169778091</v>
      </c>
      <c r="H65" s="32">
        <v>0</v>
      </c>
      <c r="I65" s="32">
        <v>0</v>
      </c>
      <c r="J65" s="32">
        <v>0</v>
      </c>
      <c r="K65" s="32">
        <v>0</v>
      </c>
      <c r="L65" s="32">
        <v>0</v>
      </c>
      <c r="M65" s="32">
        <v>0</v>
      </c>
      <c r="N65" s="32">
        <v>95.2</v>
      </c>
      <c r="O65" s="32">
        <v>0</v>
      </c>
      <c r="P65" s="32">
        <v>200.2</v>
      </c>
      <c r="Q65" s="32">
        <v>0</v>
      </c>
      <c r="R65" s="32">
        <v>0</v>
      </c>
      <c r="S65" s="32">
        <v>0</v>
      </c>
      <c r="T65" s="32">
        <v>248.535</v>
      </c>
      <c r="U65" s="32">
        <v>0</v>
      </c>
      <c r="V65" s="32">
        <v>0</v>
      </c>
      <c r="W65" s="32">
        <v>248.5</v>
      </c>
      <c r="X65" s="32">
        <v>0</v>
      </c>
      <c r="Y65" s="32">
        <v>0</v>
      </c>
      <c r="Z65" s="32">
        <v>491.7</v>
      </c>
      <c r="AA65" s="32">
        <v>521.135</v>
      </c>
      <c r="AB65" s="32">
        <v>99.965</v>
      </c>
      <c r="AC65" s="32">
        <v>110.32011</v>
      </c>
      <c r="AD65" s="32">
        <v>0</v>
      </c>
      <c r="AE65" s="32"/>
      <c r="AF65" s="91"/>
    </row>
    <row r="66" spans="1:32" s="30" customFormat="1" ht="18.75">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c r="AF66" s="92"/>
    </row>
    <row r="67" spans="1:32" s="70" customFormat="1" ht="63" customHeight="1">
      <c r="A67" s="51" t="s">
        <v>40</v>
      </c>
      <c r="B67" s="36">
        <f>B68</f>
        <v>87510.29999999999</v>
      </c>
      <c r="C67" s="36">
        <f>C68</f>
        <v>80794.9</v>
      </c>
      <c r="D67" s="32">
        <f t="shared" si="9"/>
        <v>76827.69279000002</v>
      </c>
      <c r="E67" s="36">
        <f>E68</f>
        <v>76827.69279000002</v>
      </c>
      <c r="F67" s="28">
        <f>E67/B67*100</f>
        <v>87.79274301425092</v>
      </c>
      <c r="G67" s="28">
        <f>E67/C67*100</f>
        <v>95.08978015939128</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6740.292</v>
      </c>
      <c r="Q67" s="36">
        <f>Q68</f>
        <v>7192.89263</v>
      </c>
      <c r="R67" s="36">
        <f t="shared" si="24"/>
        <v>6109.299</v>
      </c>
      <c r="S67" s="36">
        <f>S68</f>
        <v>6436.1989</v>
      </c>
      <c r="T67" s="36">
        <f t="shared" si="24"/>
        <v>9603.495</v>
      </c>
      <c r="U67" s="36">
        <f>U68</f>
        <v>8894.70056</v>
      </c>
      <c r="V67" s="36">
        <f t="shared" si="24"/>
        <v>5001.566</v>
      </c>
      <c r="W67" s="36">
        <f>W68</f>
        <v>4345.96277</v>
      </c>
      <c r="X67" s="36">
        <f t="shared" si="24"/>
        <v>2380.758</v>
      </c>
      <c r="Y67" s="36">
        <f>Y68</f>
        <v>2639.77222</v>
      </c>
      <c r="Z67" s="36">
        <f t="shared" si="24"/>
        <v>6377.567</v>
      </c>
      <c r="AA67" s="36">
        <f>AA68</f>
        <v>6020.07055</v>
      </c>
      <c r="AB67" s="36">
        <f t="shared" si="24"/>
        <v>3560.973</v>
      </c>
      <c r="AC67" s="36">
        <f>AC68</f>
        <v>3555.73724</v>
      </c>
      <c r="AD67" s="36">
        <f t="shared" si="24"/>
        <v>6715.4</v>
      </c>
      <c r="AE67" s="36"/>
      <c r="AF67" s="101" t="s">
        <v>65</v>
      </c>
    </row>
    <row r="68" spans="1:32" s="70" customFormat="1" ht="24" customHeight="1">
      <c r="A68" s="48" t="s">
        <v>17</v>
      </c>
      <c r="B68" s="36">
        <f>B69+B70+B71+B72</f>
        <v>87510.29999999999</v>
      </c>
      <c r="C68" s="36">
        <f>C69+C70+C71+C72</f>
        <v>80794.9</v>
      </c>
      <c r="D68" s="32">
        <f t="shared" si="9"/>
        <v>76827.69279000002</v>
      </c>
      <c r="E68" s="36">
        <f>E69+E70+E71+E72</f>
        <v>76827.69279000002</v>
      </c>
      <c r="F68" s="37">
        <f>F69+F70+F71+F72</f>
        <v>87.79274301425092</v>
      </c>
      <c r="G68" s="28">
        <f>E68/C68*100</f>
        <v>95.08978015939128</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6740.292</v>
      </c>
      <c r="Q68" s="36">
        <f>Q69+Q70+Q71+Q72</f>
        <v>7192.89263</v>
      </c>
      <c r="R68" s="36">
        <f t="shared" si="25"/>
        <v>6109.299</v>
      </c>
      <c r="S68" s="36">
        <f>S69+S70+S71+S72</f>
        <v>6436.1989</v>
      </c>
      <c r="T68" s="36">
        <f t="shared" si="25"/>
        <v>9603.495</v>
      </c>
      <c r="U68" s="36">
        <f>U69+U70+U71+U72</f>
        <v>8894.70056</v>
      </c>
      <c r="V68" s="36">
        <f t="shared" si="25"/>
        <v>5001.566</v>
      </c>
      <c r="W68" s="36">
        <f>W69+W70+W71+W72</f>
        <v>4345.96277</v>
      </c>
      <c r="X68" s="36">
        <f t="shared" si="25"/>
        <v>2380.758</v>
      </c>
      <c r="Y68" s="36">
        <f>Y69+Y70+Y71+Y72</f>
        <v>2639.77222</v>
      </c>
      <c r="Z68" s="36">
        <f t="shared" si="25"/>
        <v>6377.567</v>
      </c>
      <c r="AA68" s="36">
        <f>AA69+AA70+AA71+AA72</f>
        <v>6020.07055</v>
      </c>
      <c r="AB68" s="36">
        <f t="shared" si="25"/>
        <v>3560.973</v>
      </c>
      <c r="AC68" s="36">
        <f>AC69+AC70+AC71+AC72</f>
        <v>3555.73724</v>
      </c>
      <c r="AD68" s="36">
        <f t="shared" si="25"/>
        <v>6715.4</v>
      </c>
      <c r="AE68" s="36"/>
      <c r="AF68" s="91"/>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c r="AF69" s="91"/>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c r="AF70" s="91"/>
    </row>
    <row r="71" spans="1:32" s="70" customFormat="1" ht="18.75">
      <c r="A71" s="49" t="s">
        <v>13</v>
      </c>
      <c r="B71" s="32">
        <f>H71+J71+L71+N71+P71+R71+T71+V71+X71+Z71+AB71+AD71</f>
        <v>87510.29999999999</v>
      </c>
      <c r="C71" s="33">
        <f>H71+J71+L71+N71+P71+R71+T71+V71+X71+Z71+AB71</f>
        <v>80794.9</v>
      </c>
      <c r="D71" s="33">
        <f>E71</f>
        <v>76827.69279000002</v>
      </c>
      <c r="E71" s="4">
        <f>I71+K71+M71+O71+Q71+S71+U71+W71+Y71+AA71+AC71+AE71</f>
        <v>76827.69279000002</v>
      </c>
      <c r="F71" s="37">
        <f>E71/B71*100</f>
        <v>87.79274301425092</v>
      </c>
      <c r="G71" s="28">
        <f>E71/C71*100</f>
        <v>95.08978015939128</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2380.758</v>
      </c>
      <c r="Y71" s="36">
        <v>2639.77222</v>
      </c>
      <c r="Z71" s="36">
        <v>6377.567</v>
      </c>
      <c r="AA71" s="36">
        <v>6020.07055</v>
      </c>
      <c r="AB71" s="36">
        <v>3560.973</v>
      </c>
      <c r="AC71" s="36">
        <v>3555.73724</v>
      </c>
      <c r="AD71" s="36">
        <v>6715.4</v>
      </c>
      <c r="AE71" s="36"/>
      <c r="AF71" s="91"/>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v>0</v>
      </c>
      <c r="AD72" s="32">
        <v>0</v>
      </c>
      <c r="AE72" s="32"/>
      <c r="AF72" s="92"/>
    </row>
    <row r="73" spans="1:32" s="70" customFormat="1" ht="56.25">
      <c r="A73" s="52" t="s">
        <v>41</v>
      </c>
      <c r="B73" s="36">
        <f aca="true" t="shared" si="26" ref="B73:AD73">B74</f>
        <v>6642.4</v>
      </c>
      <c r="C73" s="36">
        <f t="shared" si="26"/>
        <v>6216.105</v>
      </c>
      <c r="D73" s="36">
        <f t="shared" si="26"/>
        <v>5843.22474</v>
      </c>
      <c r="E73" s="36">
        <f t="shared" si="26"/>
        <v>4220.9293099999995</v>
      </c>
      <c r="F73" s="37">
        <f t="shared" si="26"/>
        <v>63.54524433939539</v>
      </c>
      <c r="G73" s="28">
        <f t="shared" si="26"/>
        <v>67.90312116671132</v>
      </c>
      <c r="H73" s="36">
        <f t="shared" si="26"/>
        <v>1041.0378</v>
      </c>
      <c r="I73" s="36">
        <f t="shared" si="26"/>
        <v>1041.0378</v>
      </c>
      <c r="J73" s="36">
        <f t="shared" si="26"/>
        <v>647.6512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f t="shared" si="26"/>
        <v>441.58385</v>
      </c>
      <c r="T73" s="36">
        <f t="shared" si="26"/>
        <v>821.234</v>
      </c>
      <c r="U73" s="36">
        <f t="shared" si="26"/>
        <v>21.5993</v>
      </c>
      <c r="V73" s="36">
        <f t="shared" si="26"/>
        <v>371.112</v>
      </c>
      <c r="W73" s="36">
        <f t="shared" si="26"/>
        <v>0</v>
      </c>
      <c r="X73" s="36">
        <f t="shared" si="26"/>
        <v>317.995</v>
      </c>
      <c r="Y73" s="36">
        <f t="shared" si="26"/>
        <v>91.52048</v>
      </c>
      <c r="Z73" s="36">
        <f t="shared" si="26"/>
        <v>471.969</v>
      </c>
      <c r="AA73" s="36">
        <f t="shared" si="26"/>
        <v>61.09492</v>
      </c>
      <c r="AB73" s="36">
        <f t="shared" si="26"/>
        <v>229.022</v>
      </c>
      <c r="AC73" s="36">
        <f t="shared" si="26"/>
        <v>205.5316</v>
      </c>
      <c r="AD73" s="36">
        <f t="shared" si="26"/>
        <v>527.15</v>
      </c>
      <c r="AE73" s="36"/>
      <c r="AF73" s="101" t="s">
        <v>52</v>
      </c>
    </row>
    <row r="74" spans="1:32" s="70" customFormat="1" ht="18.75">
      <c r="A74" s="48" t="s">
        <v>17</v>
      </c>
      <c r="B74" s="36">
        <f aca="true" t="shared" si="27" ref="B74:AD74">B75+B76+B77+B78</f>
        <v>6642.4</v>
      </c>
      <c r="C74" s="36">
        <f t="shared" si="27"/>
        <v>6216.105</v>
      </c>
      <c r="D74" s="36">
        <f t="shared" si="27"/>
        <v>5843.22474</v>
      </c>
      <c r="E74" s="36">
        <f t="shared" si="27"/>
        <v>4220.9293099999995</v>
      </c>
      <c r="F74" s="28">
        <f>E74/B74*100</f>
        <v>63.54524433939539</v>
      </c>
      <c r="G74" s="28">
        <f>E74/C74*100</f>
        <v>67.90312116671132</v>
      </c>
      <c r="H74" s="36">
        <f t="shared" si="27"/>
        <v>1041.0378</v>
      </c>
      <c r="I74" s="36">
        <f t="shared" si="27"/>
        <v>1041.0378</v>
      </c>
      <c r="J74" s="36">
        <f t="shared" si="27"/>
        <v>647.6512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f>S75+S76+S77+S78</f>
        <v>441.58385</v>
      </c>
      <c r="T74" s="36">
        <f t="shared" si="27"/>
        <v>821.234</v>
      </c>
      <c r="U74" s="36">
        <f>U75+U76+U77+U78</f>
        <v>21.5993</v>
      </c>
      <c r="V74" s="36">
        <f t="shared" si="27"/>
        <v>371.112</v>
      </c>
      <c r="W74" s="36">
        <f>W75+W76+W77+W78</f>
        <v>0</v>
      </c>
      <c r="X74" s="36">
        <f t="shared" si="27"/>
        <v>317.995</v>
      </c>
      <c r="Y74" s="36">
        <f>Y75+Y76+Y77+Y78</f>
        <v>91.52048</v>
      </c>
      <c r="Z74" s="36">
        <f t="shared" si="27"/>
        <v>471.969</v>
      </c>
      <c r="AA74" s="36">
        <f>AA75+AA76+AA77+AA78</f>
        <v>61.09492</v>
      </c>
      <c r="AB74" s="36">
        <f t="shared" si="27"/>
        <v>229.022</v>
      </c>
      <c r="AC74" s="36">
        <f>AC75+AC76+AC77+AC78</f>
        <v>205.5316</v>
      </c>
      <c r="AD74" s="36">
        <f t="shared" si="27"/>
        <v>527.15</v>
      </c>
      <c r="AE74" s="36"/>
      <c r="AF74" s="91"/>
    </row>
    <row r="75" spans="1:32" s="71" customFormat="1" ht="18.75">
      <c r="A75" s="49" t="s">
        <v>24</v>
      </c>
      <c r="B75" s="32">
        <f>H75+J75+L75+N75+P75+R75+T75+V75+X75+Z75+AB75+AD75</f>
        <v>5472.9</v>
      </c>
      <c r="C75" s="33">
        <f>H75+J75+L75+N75+P75+R75+T75+V75+X75+Z75+AB75</f>
        <v>5046.605</v>
      </c>
      <c r="D75" s="32">
        <v>4673.72474</v>
      </c>
      <c r="E75" s="32">
        <f>I75+K75+M75+O75+Q75+S75+U75+W75+Y75+AA75+AC75+AE75</f>
        <v>3137.40784</v>
      </c>
      <c r="F75" s="28">
        <f>E75/B75*100</f>
        <v>57.326240932595155</v>
      </c>
      <c r="G75" s="28">
        <f>E75/C75*100</f>
        <v>62.1686825103213</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0</v>
      </c>
      <c r="V75" s="32">
        <v>371.112</v>
      </c>
      <c r="W75" s="32">
        <v>0</v>
      </c>
      <c r="X75" s="32">
        <v>123.079</v>
      </c>
      <c r="Y75" s="32">
        <v>0</v>
      </c>
      <c r="Z75" s="32">
        <v>471.969</v>
      </c>
      <c r="AA75" s="32">
        <v>0</v>
      </c>
      <c r="AB75" s="32">
        <v>115.222</v>
      </c>
      <c r="AC75" s="32">
        <v>0</v>
      </c>
      <c r="AD75" s="32">
        <v>426.295</v>
      </c>
      <c r="AE75" s="32"/>
      <c r="AF75" s="91"/>
    </row>
    <row r="76" spans="1:32" s="76" customFormat="1" ht="18.75">
      <c r="A76" s="49" t="s">
        <v>22</v>
      </c>
      <c r="B76" s="32">
        <f>H76+J76+L76+N76+P76+R76+T76+V76+X76+Z76+AB76+AD76</f>
        <v>1169.5</v>
      </c>
      <c r="C76" s="33">
        <f>H76+J76+L76+N76+P76+R76+T76+V76+X76+Z76+AB76+AD76</f>
        <v>1169.5</v>
      </c>
      <c r="D76" s="32">
        <v>1169.5</v>
      </c>
      <c r="E76" s="32">
        <f>I76+K76+M76+O76+Q76+S76+U76+W76+Y76+AA76+AC76+AE76</f>
        <v>1083.52147</v>
      </c>
      <c r="F76" s="37">
        <f>E76/B76*100</f>
        <v>92.64826592560922</v>
      </c>
      <c r="G76" s="28">
        <f>E76/C76*100</f>
        <v>92.64826592560922</v>
      </c>
      <c r="H76" s="32">
        <v>0</v>
      </c>
      <c r="I76" s="32">
        <v>0</v>
      </c>
      <c r="J76" s="32">
        <v>515.6</v>
      </c>
      <c r="K76" s="32">
        <v>488.26363</v>
      </c>
      <c r="L76" s="32">
        <v>59.75</v>
      </c>
      <c r="M76" s="32">
        <v>0</v>
      </c>
      <c r="N76" s="32">
        <v>0</v>
      </c>
      <c r="O76" s="32">
        <v>5.52984</v>
      </c>
      <c r="P76" s="32">
        <v>0</v>
      </c>
      <c r="Q76" s="32">
        <v>0</v>
      </c>
      <c r="R76" s="32">
        <v>184.579</v>
      </c>
      <c r="S76" s="32">
        <v>209.9817</v>
      </c>
      <c r="T76" s="32">
        <v>0</v>
      </c>
      <c r="U76" s="32">
        <v>21.5993</v>
      </c>
      <c r="V76" s="32">
        <v>0</v>
      </c>
      <c r="W76" s="32">
        <v>0</v>
      </c>
      <c r="X76" s="32">
        <v>194.916</v>
      </c>
      <c r="Y76" s="32">
        <v>91.52048</v>
      </c>
      <c r="Z76" s="32">
        <v>0</v>
      </c>
      <c r="AA76" s="32">
        <v>61.09492</v>
      </c>
      <c r="AB76" s="32">
        <v>113.8</v>
      </c>
      <c r="AC76" s="32">
        <v>205.5316</v>
      </c>
      <c r="AD76" s="32">
        <v>100.855</v>
      </c>
      <c r="AE76" s="32"/>
      <c r="AF76" s="91"/>
    </row>
    <row r="77" spans="1:32" s="70" customFormat="1" ht="18.75">
      <c r="A77" s="49" t="s">
        <v>13</v>
      </c>
      <c r="B77" s="32">
        <f>H77+J77+L77+N77+P77+R77+T77+V77+X77+Z77+AB77+AD77</f>
        <v>0</v>
      </c>
      <c r="C77" s="33">
        <f>H77+J77+L77+N77+P77+R77+T77+V77+X77+Z77+AB77+AD77</f>
        <v>0</v>
      </c>
      <c r="D77" s="36">
        <v>0</v>
      </c>
      <c r="E77" s="32">
        <f>I77+K77+M77+O77+Q77+S77+U77+W77+Y77+AA77+AC77+AE77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c r="AF77" s="91"/>
    </row>
    <row r="78" spans="1:32" s="70" customFormat="1" ht="18.75">
      <c r="A78" s="49" t="s">
        <v>33</v>
      </c>
      <c r="B78" s="32">
        <f>H78+J78+L78+N78+P78+R78+T78+V78+X78+Z78+AB78+AD78</f>
        <v>0</v>
      </c>
      <c r="C78" s="33">
        <f>H78+J78+L78+N78+P78+R78+T78+V78+X78+Z78+AB78+AD78</f>
        <v>0</v>
      </c>
      <c r="D78" s="32">
        <v>0</v>
      </c>
      <c r="E78" s="32">
        <f>I78+K78+M78+O78+Q78+S78+U78+W78+Y78+AA78+AC78+AE78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c r="AF78" s="92"/>
    </row>
    <row r="79" spans="1:32" s="30" customFormat="1" ht="18.75">
      <c r="A79" s="48" t="s">
        <v>18</v>
      </c>
      <c r="B79" s="36">
        <f>B80+B81+B82+B83</f>
        <v>119888.59999999998</v>
      </c>
      <c r="C79" s="36">
        <f>C80+C81+C82+C83</f>
        <v>111498.39026999999</v>
      </c>
      <c r="D79" s="36">
        <f>D80+D81+D82+D83</f>
        <v>103955.76127000002</v>
      </c>
      <c r="E79" s="36">
        <f>E80+E81+E82+E83</f>
        <v>102333.46584000002</v>
      </c>
      <c r="F79" s="37">
        <f>E79/B79*100</f>
        <v>85.35712806722243</v>
      </c>
      <c r="G79" s="28">
        <f>E79/C79*100</f>
        <v>91.78021816475865</v>
      </c>
      <c r="H79" s="36">
        <f>H80+H81+H82+H83</f>
        <v>21385.354460000002</v>
      </c>
      <c r="I79" s="36">
        <f aca="true" t="shared" si="28" ref="I79:AD79">I80+I81+I82+I83</f>
        <v>17858.660860000004</v>
      </c>
      <c r="J79" s="36">
        <f t="shared" si="28"/>
        <v>10877.06886</v>
      </c>
      <c r="K79" s="36">
        <f>K80+K81+K82+K83</f>
        <v>10748.99455</v>
      </c>
      <c r="L79" s="36">
        <f t="shared" si="28"/>
        <v>5542.96266</v>
      </c>
      <c r="M79" s="36">
        <f>M80+M81+M82+M83</f>
        <v>6540.81208</v>
      </c>
      <c r="N79" s="36">
        <f t="shared" si="28"/>
        <v>15222.18366</v>
      </c>
      <c r="O79" s="36">
        <f>O80+O81+O82+O83</f>
        <v>10115.2868</v>
      </c>
      <c r="P79" s="36">
        <f t="shared" si="28"/>
        <v>9228.51866</v>
      </c>
      <c r="Q79" s="36">
        <f>Q80+Q81+Q82+Q83</f>
        <v>9612.35902</v>
      </c>
      <c r="R79" s="36">
        <f t="shared" si="28"/>
        <v>8603.94666</v>
      </c>
      <c r="S79" s="36">
        <f>S80+S81+S82+S83</f>
        <v>9362.85185</v>
      </c>
      <c r="T79" s="36">
        <f t="shared" si="28"/>
        <v>15816.22866</v>
      </c>
      <c r="U79" s="36">
        <f>U80+U81+U82+U83</f>
        <v>12713.34564</v>
      </c>
      <c r="V79" s="36">
        <f t="shared" si="28"/>
        <v>6087.03166</v>
      </c>
      <c r="W79" s="36">
        <f>W80+W81+W82+W83</f>
        <v>6577.7486499999995</v>
      </c>
      <c r="X79" s="36">
        <f t="shared" si="28"/>
        <v>3769.9466599999996</v>
      </c>
      <c r="Y79" s="36">
        <f>Y80+Y81+Y82+Y83</f>
        <v>4430.53473</v>
      </c>
      <c r="Z79" s="36">
        <f t="shared" si="28"/>
        <v>10022.163669999998</v>
      </c>
      <c r="AA79" s="36">
        <f>AA80+AA81+AA82+AA83</f>
        <v>9561.22476</v>
      </c>
      <c r="AB79" s="36">
        <f t="shared" si="28"/>
        <v>4842.12966</v>
      </c>
      <c r="AC79" s="36">
        <f>AC80+AC81+AC82+AC83</f>
        <v>4811.6469</v>
      </c>
      <c r="AD79" s="36">
        <f t="shared" si="28"/>
        <v>8491.06473</v>
      </c>
      <c r="AE79" s="36"/>
      <c r="AF79" s="77"/>
    </row>
    <row r="80" spans="1:32" s="30" customFormat="1" ht="18.75">
      <c r="A80" s="48" t="s">
        <v>24</v>
      </c>
      <c r="B80" s="36">
        <f aca="true" t="shared" si="29" ref="B80:E81">B75</f>
        <v>5472.9</v>
      </c>
      <c r="C80" s="36">
        <f t="shared" si="29"/>
        <v>5046.605</v>
      </c>
      <c r="D80" s="36">
        <f t="shared" si="29"/>
        <v>4673.72474</v>
      </c>
      <c r="E80" s="36">
        <f>E75</f>
        <v>3137.40784</v>
      </c>
      <c r="F80" s="37">
        <f>E80/B80*100</f>
        <v>57.326240932595155</v>
      </c>
      <c r="G80" s="28">
        <f>E80/C80*100</f>
        <v>62.1686825103213</v>
      </c>
      <c r="H80" s="36">
        <f>H75</f>
        <v>1041.0378</v>
      </c>
      <c r="I80" s="36">
        <f aca="true" t="shared" si="30" ref="I80:AD81">I75</f>
        <v>1041.0378</v>
      </c>
      <c r="J80" s="36">
        <f t="shared" si="30"/>
        <v>132.0512</v>
      </c>
      <c r="K80" s="36">
        <f>K75</f>
        <v>132.0512</v>
      </c>
      <c r="L80" s="36">
        <f t="shared" si="30"/>
        <v>286.7</v>
      </c>
      <c r="M80" s="36">
        <f>M75</f>
        <v>286.32871</v>
      </c>
      <c r="N80" s="36">
        <f t="shared" si="30"/>
        <v>1022.364</v>
      </c>
      <c r="O80" s="36">
        <f>O75</f>
        <v>1020.59436</v>
      </c>
      <c r="P80" s="36">
        <f t="shared" si="30"/>
        <v>451.293</v>
      </c>
      <c r="Q80" s="36">
        <f>Q75</f>
        <v>425.79362</v>
      </c>
      <c r="R80" s="36">
        <f t="shared" si="30"/>
        <v>210.543</v>
      </c>
      <c r="S80" s="36">
        <f>S75</f>
        <v>231.60215</v>
      </c>
      <c r="T80" s="36">
        <f t="shared" si="30"/>
        <v>821.234</v>
      </c>
      <c r="U80" s="36">
        <f>U75</f>
        <v>0</v>
      </c>
      <c r="V80" s="36">
        <f t="shared" si="30"/>
        <v>371.112</v>
      </c>
      <c r="W80" s="36">
        <f>W75</f>
        <v>0</v>
      </c>
      <c r="X80" s="36">
        <f t="shared" si="30"/>
        <v>123.079</v>
      </c>
      <c r="Y80" s="36">
        <f>Y75</f>
        <v>0</v>
      </c>
      <c r="Z80" s="36">
        <f t="shared" si="30"/>
        <v>471.969</v>
      </c>
      <c r="AA80" s="36">
        <f>AA75</f>
        <v>0</v>
      </c>
      <c r="AB80" s="36">
        <f t="shared" si="30"/>
        <v>115.222</v>
      </c>
      <c r="AC80" s="36">
        <f>AC75</f>
        <v>0</v>
      </c>
      <c r="AD80" s="36">
        <f t="shared" si="30"/>
        <v>426.295</v>
      </c>
      <c r="AE80" s="36"/>
      <c r="AF80" s="77"/>
    </row>
    <row r="81" spans="1:32" s="30" customFormat="1" ht="18.75">
      <c r="A81" s="48" t="s">
        <v>22</v>
      </c>
      <c r="B81" s="36">
        <f t="shared" si="29"/>
        <v>1169.5</v>
      </c>
      <c r="C81" s="36">
        <f t="shared" si="29"/>
        <v>1169.5</v>
      </c>
      <c r="D81" s="36">
        <f t="shared" si="29"/>
        <v>1169.5</v>
      </c>
      <c r="E81" s="36">
        <f t="shared" si="29"/>
        <v>1083.52147</v>
      </c>
      <c r="F81" s="37">
        <f>E81/B81*100</f>
        <v>92.64826592560922</v>
      </c>
      <c r="G81" s="28">
        <f>E81/C81*100</f>
        <v>92.64826592560922</v>
      </c>
      <c r="H81" s="36">
        <f>H76</f>
        <v>0</v>
      </c>
      <c r="I81" s="36">
        <f t="shared" si="30"/>
        <v>0</v>
      </c>
      <c r="J81" s="36">
        <f t="shared" si="30"/>
        <v>515.6</v>
      </c>
      <c r="K81" s="36">
        <f>K76</f>
        <v>488.26363</v>
      </c>
      <c r="L81" s="36">
        <f t="shared" si="30"/>
        <v>59.75</v>
      </c>
      <c r="M81" s="36">
        <f>M76</f>
        <v>0</v>
      </c>
      <c r="N81" s="36">
        <f t="shared" si="30"/>
        <v>0</v>
      </c>
      <c r="O81" s="36">
        <f>O76</f>
        <v>5.52984</v>
      </c>
      <c r="P81" s="36">
        <f t="shared" si="30"/>
        <v>0</v>
      </c>
      <c r="Q81" s="36">
        <f>Q76</f>
        <v>0</v>
      </c>
      <c r="R81" s="36">
        <f t="shared" si="30"/>
        <v>184.579</v>
      </c>
      <c r="S81" s="36">
        <f>S76</f>
        <v>209.9817</v>
      </c>
      <c r="T81" s="36">
        <f t="shared" si="30"/>
        <v>0</v>
      </c>
      <c r="U81" s="36">
        <f>U76</f>
        <v>21.5993</v>
      </c>
      <c r="V81" s="36">
        <f t="shared" si="30"/>
        <v>0</v>
      </c>
      <c r="W81" s="36">
        <f>W76</f>
        <v>0</v>
      </c>
      <c r="X81" s="36">
        <f t="shared" si="30"/>
        <v>194.916</v>
      </c>
      <c r="Y81" s="36">
        <f>Y76</f>
        <v>91.52048</v>
      </c>
      <c r="Z81" s="36">
        <f t="shared" si="30"/>
        <v>0</v>
      </c>
      <c r="AA81" s="36">
        <f>AA76</f>
        <v>61.09492</v>
      </c>
      <c r="AB81" s="36">
        <f t="shared" si="30"/>
        <v>113.8</v>
      </c>
      <c r="AC81" s="36">
        <f>AC76</f>
        <v>205.5316</v>
      </c>
      <c r="AD81" s="36">
        <f t="shared" si="30"/>
        <v>100.855</v>
      </c>
      <c r="AE81" s="36"/>
      <c r="AF81" s="47"/>
    </row>
    <row r="82" spans="1:32" s="30" customFormat="1" ht="18.75">
      <c r="A82" s="53" t="s">
        <v>13</v>
      </c>
      <c r="B82" s="54">
        <f>B71+B65+B35+B29+B23+B16</f>
        <v>113246.19999999998</v>
      </c>
      <c r="C82" s="54">
        <f aca="true" t="shared" si="31" ref="C82:E83">C16+C23+C29+C35+C65+C71+C77</f>
        <v>105282.28527</v>
      </c>
      <c r="D82" s="54">
        <f t="shared" si="31"/>
        <v>98112.53653000001</v>
      </c>
      <c r="E82" s="54">
        <f t="shared" si="31"/>
        <v>98112.53653000001</v>
      </c>
      <c r="F82" s="37">
        <f>E82/B82*100</f>
        <v>86.6364933481212</v>
      </c>
      <c r="G82" s="28">
        <f>E82/C82*100</f>
        <v>93.18997614687702</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8777.22566</v>
      </c>
      <c r="Q82" s="54">
        <f>Q16+Q23+Q29+Q35+Q65+Q71+Q77</f>
        <v>9186.5654</v>
      </c>
      <c r="R82" s="54">
        <f t="shared" si="32"/>
        <v>8208.82466</v>
      </c>
      <c r="S82" s="54">
        <f>S16+S23+S29+S35+S65+S71+S77</f>
        <v>8921.268</v>
      </c>
      <c r="T82" s="54">
        <f t="shared" si="32"/>
        <v>14994.99466</v>
      </c>
      <c r="U82" s="54">
        <f>U16+U23+U29+U35+U65+U71+U77</f>
        <v>12691.74634</v>
      </c>
      <c r="V82" s="54">
        <f t="shared" si="32"/>
        <v>5715.91966</v>
      </c>
      <c r="W82" s="54">
        <f>W16+W23+W29+W35+W65+W71+W77</f>
        <v>6577.7486499999995</v>
      </c>
      <c r="X82" s="54">
        <f t="shared" si="32"/>
        <v>3451.9516599999997</v>
      </c>
      <c r="Y82" s="54">
        <f>Y16+Y23+Y29+Y35+Y65+Y71+Y77</f>
        <v>4339.01425</v>
      </c>
      <c r="Z82" s="54">
        <f t="shared" si="32"/>
        <v>9550.194669999999</v>
      </c>
      <c r="AA82" s="54">
        <f>AA16+AA23+AA29+AA35+AA65+AA71+AA77</f>
        <v>9500.12984</v>
      </c>
      <c r="AB82" s="54">
        <f t="shared" si="32"/>
        <v>4613.10766</v>
      </c>
      <c r="AC82" s="54">
        <f>AC16+AC23+AC29+AC35+AC65+AC71+AC77</f>
        <v>4606.1152999999995</v>
      </c>
      <c r="AD82" s="54">
        <f t="shared" si="32"/>
        <v>7963.9147299999995</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f>S17+S24+S30+S36+S66+S72+S78</f>
        <v>0</v>
      </c>
      <c r="T83" s="54">
        <f t="shared" si="32"/>
        <v>0</v>
      </c>
      <c r="U83" s="54">
        <f>U17+U24+U30+U36+U66+U72+U78</f>
        <v>0</v>
      </c>
      <c r="V83" s="54">
        <f t="shared" si="32"/>
        <v>0</v>
      </c>
      <c r="W83" s="54">
        <f>W17+W24+W30+W36+W66+W72+W78</f>
        <v>0</v>
      </c>
      <c r="X83" s="54">
        <f t="shared" si="32"/>
        <v>0</v>
      </c>
      <c r="Y83" s="54">
        <f>Y17+Y24+Y30+Y36+Y66+Y72+Y78</f>
        <v>0</v>
      </c>
      <c r="Z83" s="54">
        <f t="shared" si="32"/>
        <v>0</v>
      </c>
      <c r="AA83" s="54">
        <f>AA17+AA24+AA30+AA36+AA66+AA72+AA78</f>
        <v>0</v>
      </c>
      <c r="AB83" s="54">
        <f t="shared" si="32"/>
        <v>0</v>
      </c>
      <c r="AC83" s="54">
        <f>AC17+AC24+AC30+AC36+AC66+AC72+AC78</f>
        <v>0</v>
      </c>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30" r:id="rId1"/>
</worksheet>
</file>

<file path=xl/worksheets/sheet4.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106" zoomScaleNormal="70" zoomScaleSheetLayoutView="106" zoomScalePageLayoutView="0" workbookViewId="0" topLeftCell="A31">
      <selection activeCell="C37" sqref="C37"/>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114</v>
      </c>
      <c r="D8" s="119" t="s">
        <v>115</v>
      </c>
      <c r="E8" s="121" t="s">
        <v>116</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68" t="s">
        <v>12</v>
      </c>
      <c r="AA9" s="68"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3">
        <v>26</v>
      </c>
      <c r="AA10" s="23">
        <v>27</v>
      </c>
      <c r="AB10" s="24">
        <v>28</v>
      </c>
      <c r="AC10" s="23">
        <v>29</v>
      </c>
      <c r="AD10" s="24">
        <v>30</v>
      </c>
      <c r="AE10" s="24">
        <v>31</v>
      </c>
      <c r="AF10" s="24">
        <v>32</v>
      </c>
    </row>
    <row r="11" spans="1:32" s="30" customFormat="1" ht="76.5" customHeight="1">
      <c r="A11" s="26" t="s">
        <v>28</v>
      </c>
      <c r="B11" s="27">
        <f aca="true" t="shared" si="0" ref="B11:W12">B12</f>
        <v>713.4</v>
      </c>
      <c r="C11" s="27">
        <f t="shared" si="0"/>
        <v>308</v>
      </c>
      <c r="D11" s="27">
        <f t="shared" si="0"/>
        <v>232.6</v>
      </c>
      <c r="E11" s="27">
        <f t="shared" si="0"/>
        <v>232.6</v>
      </c>
      <c r="F11" s="28">
        <f t="shared" si="0"/>
        <v>32.60442949257079</v>
      </c>
      <c r="G11" s="28">
        <f t="shared" si="0"/>
        <v>75.51948051948052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 aca="true" t="shared" si="1" ref="X11:AA12">X12</f>
        <v>0</v>
      </c>
      <c r="Y11" s="27">
        <f t="shared" si="1"/>
        <v>0</v>
      </c>
      <c r="Z11" s="27">
        <f t="shared" si="1"/>
        <v>108</v>
      </c>
      <c r="AA11" s="27">
        <f t="shared" si="1"/>
        <v>168.2</v>
      </c>
      <c r="AB11" s="27">
        <f>AB12</f>
        <v>405.4</v>
      </c>
      <c r="AC11" s="27"/>
      <c r="AD11" s="27">
        <f>AD12</f>
        <v>0</v>
      </c>
      <c r="AE11" s="27"/>
      <c r="AF11" s="29"/>
    </row>
    <row r="12" spans="1:32" s="39" customFormat="1" ht="93.75" customHeight="1">
      <c r="A12" s="31" t="s">
        <v>30</v>
      </c>
      <c r="B12" s="32">
        <f t="shared" si="0"/>
        <v>713.4</v>
      </c>
      <c r="C12" s="33">
        <f t="shared" si="0"/>
        <v>308</v>
      </c>
      <c r="D12" s="33">
        <f t="shared" si="0"/>
        <v>232.6</v>
      </c>
      <c r="E12" s="32">
        <f t="shared" si="0"/>
        <v>232.6</v>
      </c>
      <c r="F12" s="37">
        <f t="shared" si="0"/>
        <v>32.60442949257079</v>
      </c>
      <c r="G12" s="28">
        <f t="shared" si="0"/>
        <v>75.51948051948052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 t="shared" si="1"/>
        <v>0</v>
      </c>
      <c r="Y12" s="32">
        <f t="shared" si="1"/>
        <v>0</v>
      </c>
      <c r="Z12" s="32">
        <f t="shared" si="1"/>
        <v>108</v>
      </c>
      <c r="AA12" s="32">
        <f t="shared" si="1"/>
        <v>168.2</v>
      </c>
      <c r="AB12" s="32">
        <f>AB13</f>
        <v>405.4</v>
      </c>
      <c r="AC12" s="4"/>
      <c r="AD12" s="32">
        <f>AD13</f>
        <v>0</v>
      </c>
      <c r="AE12" s="5"/>
      <c r="AF12" s="101" t="s">
        <v>117</v>
      </c>
    </row>
    <row r="13" spans="1:32" s="39" customFormat="1" ht="18.75">
      <c r="A13" s="35" t="s">
        <v>17</v>
      </c>
      <c r="B13" s="36">
        <f>B14+B15+B16+B17</f>
        <v>713.4</v>
      </c>
      <c r="C13" s="33">
        <f>C14+C15+C16+C17</f>
        <v>308</v>
      </c>
      <c r="D13" s="33">
        <f>D16</f>
        <v>232.6</v>
      </c>
      <c r="E13" s="36">
        <f>E16</f>
        <v>232.6</v>
      </c>
      <c r="F13" s="37">
        <f>E13/B13*100</f>
        <v>32.60442949257079</v>
      </c>
      <c r="G13" s="28">
        <f>G16</f>
        <v>75.51948051948052</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Y14+Y15+Y16+Y17</f>
        <v>0</v>
      </c>
      <c r="Z13" s="36">
        <f>Z14+Z15+Z16+Z17</f>
        <v>108</v>
      </c>
      <c r="AA13" s="36">
        <f>AA14+AA15+AA16+AA17</f>
        <v>168.2</v>
      </c>
      <c r="AB13" s="36">
        <f>AB14+AB15+AB16+AB17</f>
        <v>405.4</v>
      </c>
      <c r="AC13" s="36"/>
      <c r="AD13" s="36">
        <f>AD14+AD15+AD16+AD17</f>
        <v>0</v>
      </c>
      <c r="AE13" s="36"/>
      <c r="AF13" s="91"/>
    </row>
    <row r="14" spans="1:32" s="39"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c r="AD14" s="36">
        <v>0</v>
      </c>
      <c r="AE14" s="36"/>
      <c r="AF14" s="91"/>
    </row>
    <row r="15" spans="1:32" s="39"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c r="AD15" s="36">
        <v>0</v>
      </c>
      <c r="AE15" s="36"/>
      <c r="AF15" s="91"/>
    </row>
    <row r="16" spans="1:32" s="39" customFormat="1" ht="18.75">
      <c r="A16" s="38" t="s">
        <v>13</v>
      </c>
      <c r="B16" s="32">
        <f>H16+J16+L16+N16+P16+R16+T16+V16+X16+Z16+AB16+AD16</f>
        <v>713.4</v>
      </c>
      <c r="C16" s="33">
        <f>H16+J16+L16+N16+P16+R16+T16+V16+X16+Z16</f>
        <v>308</v>
      </c>
      <c r="D16" s="33">
        <f>E16</f>
        <v>232.6</v>
      </c>
      <c r="E16" s="4">
        <f>I16+K16+M16+O16+Q16+S16+U16+W16+Y16+AA16</f>
        <v>232.6</v>
      </c>
      <c r="F16" s="37">
        <f>E16/B16*100</f>
        <v>32.60442949257079</v>
      </c>
      <c r="G16" s="28">
        <f>E16/C16*100</f>
        <v>75.51948051948052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108</v>
      </c>
      <c r="AA16" s="4">
        <v>168.2</v>
      </c>
      <c r="AB16" s="4">
        <v>405.4</v>
      </c>
      <c r="AC16" s="4"/>
      <c r="AD16" s="5">
        <v>0</v>
      </c>
      <c r="AE16" s="5"/>
      <c r="AF16" s="91"/>
    </row>
    <row r="17" spans="1:32" s="39"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c r="AD17" s="36">
        <v>0</v>
      </c>
      <c r="AE17" s="36"/>
      <c r="AF17" s="92"/>
    </row>
    <row r="18" spans="1:32" s="30" customFormat="1" ht="79.5" customHeight="1">
      <c r="A18" s="40" t="s">
        <v>31</v>
      </c>
      <c r="B18" s="41">
        <f>B20+B26+B32+B62+B68+B74</f>
        <v>119417.43000000001</v>
      </c>
      <c r="C18" s="41">
        <f>C20+C26+C32+C62+C68+C74</f>
        <v>106247.40561</v>
      </c>
      <c r="D18" s="41">
        <f>D19+D25+D31+D61+D67+D73</f>
        <v>98986.82878000001</v>
      </c>
      <c r="E18" s="41">
        <f>E19+E25+E31+E61+E67+E73</f>
        <v>99041.35852800001</v>
      </c>
      <c r="F18" s="37">
        <f>E18/B18*100</f>
        <v>82.9371043473302</v>
      </c>
      <c r="G18" s="28">
        <f>E18/C18*100</f>
        <v>93.21767243103227</v>
      </c>
      <c r="H18" s="41">
        <f aca="true" t="shared" si="4" ref="H18:Z18">H20+H26+H32+H62+H68+H74</f>
        <v>21385.354460000002</v>
      </c>
      <c r="I18" s="41">
        <f t="shared" si="4"/>
        <v>17858.660860000004</v>
      </c>
      <c r="J18" s="41">
        <f t="shared" si="4"/>
        <v>10777.06886</v>
      </c>
      <c r="K18" s="41">
        <f>K20+K26+K32+K62+K68+K74</f>
        <v>10748.99455</v>
      </c>
      <c r="L18" s="41">
        <f t="shared" si="4"/>
        <v>5542.96266</v>
      </c>
      <c r="M18" s="41">
        <f t="shared" si="4"/>
        <v>6540.81208</v>
      </c>
      <c r="N18" s="41">
        <f t="shared" si="4"/>
        <v>15322.18366</v>
      </c>
      <c r="O18" s="41">
        <f t="shared" si="4"/>
        <v>10072.3868</v>
      </c>
      <c r="P18" s="41">
        <f t="shared" si="4"/>
        <v>9246.86866</v>
      </c>
      <c r="Q18" s="41">
        <f t="shared" si="4"/>
        <v>9590.85902</v>
      </c>
      <c r="R18" s="41">
        <f t="shared" si="4"/>
        <v>8698.44666</v>
      </c>
      <c r="S18" s="41">
        <f t="shared" si="4"/>
        <v>9362.37015</v>
      </c>
      <c r="T18" s="41">
        <f t="shared" si="4"/>
        <v>15816.22866</v>
      </c>
      <c r="U18" s="41">
        <f t="shared" si="4"/>
        <v>13403.50672</v>
      </c>
      <c r="V18" s="41">
        <f t="shared" si="4"/>
        <v>6087.03166</v>
      </c>
      <c r="W18" s="41">
        <f t="shared" si="4"/>
        <v>6953.437188</v>
      </c>
      <c r="X18" s="41">
        <f t="shared" si="4"/>
        <v>3769.9466599999996</v>
      </c>
      <c r="Y18" s="41">
        <f t="shared" si="4"/>
        <v>4652.907159999999</v>
      </c>
      <c r="Z18" s="41">
        <f t="shared" si="4"/>
        <v>9914.163669999998</v>
      </c>
      <c r="AA18" s="41">
        <f>AA20+AA26+AA32+AA62+AA68+AA74</f>
        <v>9857.424</v>
      </c>
      <c r="AB18" s="41">
        <f>AB20+AB26+AB32+AB62+AB68+AB74</f>
        <v>4403.75966</v>
      </c>
      <c r="AC18" s="41"/>
      <c r="AD18" s="41">
        <f>AD20+AD26+AD32+AD62+AD68+AD74</f>
        <v>8884.61473</v>
      </c>
      <c r="AE18" s="41"/>
      <c r="AF18" s="42"/>
    </row>
    <row r="19" spans="1:32" s="30" customFormat="1" ht="74.25" customHeight="1">
      <c r="A19" s="43" t="s">
        <v>32</v>
      </c>
      <c r="B19" s="32">
        <f aca="true" t="shared" si="5" ref="B19:AA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f t="shared" si="5"/>
        <v>0</v>
      </c>
      <c r="R19" s="32">
        <f>R20</f>
        <v>0</v>
      </c>
      <c r="S19" s="4">
        <f t="shared" si="5"/>
        <v>0</v>
      </c>
      <c r="T19" s="32">
        <f>T20</f>
        <v>0</v>
      </c>
      <c r="U19" s="4">
        <f t="shared" si="5"/>
        <v>0</v>
      </c>
      <c r="V19" s="32">
        <f>V20</f>
        <v>0</v>
      </c>
      <c r="W19" s="4">
        <f t="shared" si="5"/>
        <v>0</v>
      </c>
      <c r="X19" s="32">
        <f>X20</f>
        <v>0</v>
      </c>
      <c r="Y19" s="4">
        <f t="shared" si="5"/>
        <v>0</v>
      </c>
      <c r="Z19" s="32">
        <f>Z20</f>
        <v>0</v>
      </c>
      <c r="AA19" s="4">
        <f t="shared" si="5"/>
        <v>0</v>
      </c>
      <c r="AB19" s="32">
        <f>AB20</f>
        <v>0</v>
      </c>
      <c r="AC19" s="4"/>
      <c r="AD19" s="32">
        <f>AD20</f>
        <v>0</v>
      </c>
      <c r="AE19" s="5"/>
      <c r="AF19" s="101" t="s">
        <v>50</v>
      </c>
    </row>
    <row r="20" spans="1:32" s="30" customFormat="1" ht="19.5" customHeight="1">
      <c r="A20" s="35" t="s">
        <v>17</v>
      </c>
      <c r="B20" s="36">
        <f aca="true" t="shared" si="6" ref="B20:V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t="shared" si="6"/>
        <v>0</v>
      </c>
      <c r="L20" s="36">
        <f t="shared" si="6"/>
        <v>0</v>
      </c>
      <c r="M20" s="36">
        <f t="shared" si="6"/>
        <v>0</v>
      </c>
      <c r="N20" s="36">
        <f t="shared" si="6"/>
        <v>0</v>
      </c>
      <c r="O20" s="36">
        <f t="shared" si="6"/>
        <v>0</v>
      </c>
      <c r="P20" s="36">
        <f t="shared" si="6"/>
        <v>0</v>
      </c>
      <c r="Q20" s="36">
        <f t="shared" si="6"/>
        <v>0</v>
      </c>
      <c r="R20" s="36">
        <f t="shared" si="6"/>
        <v>0</v>
      </c>
      <c r="S20" s="36">
        <f t="shared" si="6"/>
        <v>0</v>
      </c>
      <c r="T20" s="36">
        <f t="shared" si="6"/>
        <v>0</v>
      </c>
      <c r="U20" s="36">
        <f t="shared" si="6"/>
        <v>0</v>
      </c>
      <c r="V20" s="36">
        <f t="shared" si="6"/>
        <v>0</v>
      </c>
      <c r="W20" s="36">
        <f aca="true" t="shared" si="7" ref="W20:AB20">W21+W22+W23+W24</f>
        <v>0</v>
      </c>
      <c r="X20" s="36">
        <f t="shared" si="7"/>
        <v>0</v>
      </c>
      <c r="Y20" s="36">
        <f t="shared" si="7"/>
        <v>0</v>
      </c>
      <c r="Z20" s="36">
        <f t="shared" si="7"/>
        <v>0</v>
      </c>
      <c r="AA20" s="36">
        <f t="shared" si="7"/>
        <v>0</v>
      </c>
      <c r="AB20" s="36">
        <f t="shared" si="7"/>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8" ref="H25:AA25">H26</f>
        <v>0</v>
      </c>
      <c r="I25" s="32">
        <f t="shared" si="8"/>
        <v>0</v>
      </c>
      <c r="J25" s="32">
        <f t="shared" si="8"/>
        <v>0</v>
      </c>
      <c r="K25" s="32">
        <f>K26</f>
        <v>0</v>
      </c>
      <c r="L25" s="32">
        <f t="shared" si="8"/>
        <v>0</v>
      </c>
      <c r="M25" s="32">
        <f t="shared" si="8"/>
        <v>0</v>
      </c>
      <c r="N25" s="32">
        <f t="shared" si="8"/>
        <v>0</v>
      </c>
      <c r="O25" s="32">
        <f t="shared" si="8"/>
        <v>0</v>
      </c>
      <c r="P25" s="32">
        <f>P26</f>
        <v>0</v>
      </c>
      <c r="Q25" s="32">
        <f t="shared" si="8"/>
        <v>0</v>
      </c>
      <c r="R25" s="32">
        <f>R26</f>
        <v>0</v>
      </c>
      <c r="S25" s="32">
        <f t="shared" si="8"/>
        <v>0</v>
      </c>
      <c r="T25" s="32">
        <f>T26</f>
        <v>0</v>
      </c>
      <c r="U25" s="32">
        <f t="shared" si="8"/>
        <v>0</v>
      </c>
      <c r="V25" s="32">
        <f>V26</f>
        <v>0</v>
      </c>
      <c r="W25" s="32">
        <f t="shared" si="8"/>
        <v>0</v>
      </c>
      <c r="X25" s="32">
        <f>X26</f>
        <v>0</v>
      </c>
      <c r="Y25" s="32">
        <f t="shared" si="8"/>
        <v>0</v>
      </c>
      <c r="Z25" s="32">
        <f>Z26</f>
        <v>0</v>
      </c>
      <c r="AA25" s="32">
        <f t="shared" si="8"/>
        <v>0</v>
      </c>
      <c r="AB25" s="32">
        <f>AB26</f>
        <v>0</v>
      </c>
      <c r="AC25" s="4"/>
      <c r="AD25" s="32">
        <f>AD26</f>
        <v>0</v>
      </c>
      <c r="AE25" s="5"/>
      <c r="AF25" s="101" t="s">
        <v>96</v>
      </c>
    </row>
    <row r="26" spans="1:32" s="30" customFormat="1" ht="19.5" customHeight="1">
      <c r="A26" s="35" t="s">
        <v>17</v>
      </c>
      <c r="B26" s="36">
        <f aca="true" t="shared" si="9" ref="B26:V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t="shared" si="9"/>
        <v>0</v>
      </c>
      <c r="L26" s="36">
        <f t="shared" si="9"/>
        <v>0</v>
      </c>
      <c r="M26" s="36">
        <f t="shared" si="9"/>
        <v>0</v>
      </c>
      <c r="N26" s="36">
        <f t="shared" si="9"/>
        <v>0</v>
      </c>
      <c r="O26" s="36">
        <f t="shared" si="9"/>
        <v>0</v>
      </c>
      <c r="P26" s="36">
        <f t="shared" si="9"/>
        <v>0</v>
      </c>
      <c r="Q26" s="36">
        <f t="shared" si="9"/>
        <v>0</v>
      </c>
      <c r="R26" s="36">
        <f t="shared" si="9"/>
        <v>0</v>
      </c>
      <c r="S26" s="36">
        <f t="shared" si="9"/>
        <v>0</v>
      </c>
      <c r="T26" s="36">
        <f t="shared" si="9"/>
        <v>0</v>
      </c>
      <c r="U26" s="36">
        <f t="shared" si="9"/>
        <v>0</v>
      </c>
      <c r="V26" s="36">
        <f t="shared" si="9"/>
        <v>0</v>
      </c>
      <c r="W26" s="36">
        <f aca="true" t="shared" si="10" ref="W26:AB26">W27+W28+W29+W30</f>
        <v>0</v>
      </c>
      <c r="X26" s="36">
        <f t="shared" si="10"/>
        <v>0</v>
      </c>
      <c r="Y26" s="36">
        <f t="shared" si="10"/>
        <v>0</v>
      </c>
      <c r="Z26" s="36">
        <f t="shared" si="10"/>
        <v>0</v>
      </c>
      <c r="AA26" s="36">
        <f t="shared" si="10"/>
        <v>0</v>
      </c>
      <c r="AB26" s="36">
        <f t="shared" si="10"/>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c r="AD30" s="36">
        <v>0</v>
      </c>
      <c r="AE30" s="36"/>
      <c r="AF30" s="92"/>
    </row>
    <row r="31" spans="1:32" s="39" customFormat="1" ht="66.75" customHeight="1">
      <c r="A31" s="46" t="s">
        <v>35</v>
      </c>
      <c r="B31" s="32">
        <f>B32</f>
        <v>23886.9</v>
      </c>
      <c r="C31" s="32">
        <f>C32</f>
        <v>22091.61561</v>
      </c>
      <c r="D31" s="32">
        <f>E31</f>
        <v>19232.770679999998</v>
      </c>
      <c r="E31" s="32">
        <f>E32</f>
        <v>19232.770679999998</v>
      </c>
      <c r="F31" s="37">
        <f>F32</f>
        <v>80.5159760370747</v>
      </c>
      <c r="G31" s="28">
        <f>G32</f>
        <v>87.05914053336183</v>
      </c>
      <c r="H31" s="32">
        <f>H32</f>
        <v>1825.64166</v>
      </c>
      <c r="I31" s="32">
        <f>I32</f>
        <v>617.14339</v>
      </c>
      <c r="J31" s="32">
        <f aca="true" t="shared" si="11" ref="J31:AD31">J32</f>
        <v>770.14166</v>
      </c>
      <c r="K31" s="32">
        <f>K32</f>
        <v>551.6149399999999</v>
      </c>
      <c r="L31" s="32">
        <f t="shared" si="11"/>
        <v>778.64166</v>
      </c>
      <c r="M31" s="32">
        <f>M32</f>
        <v>1591.52712</v>
      </c>
      <c r="N31" s="32">
        <f t="shared" si="11"/>
        <v>5479.491660000001</v>
      </c>
      <c r="O31" s="32">
        <f>O32</f>
        <v>1744.40538</v>
      </c>
      <c r="P31" s="32">
        <f t="shared" si="11"/>
        <v>1855.08366</v>
      </c>
      <c r="Q31" s="32">
        <f>Q32</f>
        <v>1972.17277</v>
      </c>
      <c r="R31" s="32">
        <f t="shared" si="11"/>
        <v>2194.02566</v>
      </c>
      <c r="S31" s="32">
        <f>S32</f>
        <v>2485.5691</v>
      </c>
      <c r="T31" s="32">
        <f t="shared" si="11"/>
        <v>5142.964660000001</v>
      </c>
      <c r="U31" s="32">
        <f>U32</f>
        <v>3797.0457800000004</v>
      </c>
      <c r="V31" s="32">
        <f t="shared" si="11"/>
        <v>714.35366</v>
      </c>
      <c r="W31" s="32">
        <f>W32</f>
        <v>1983.28588</v>
      </c>
      <c r="X31" s="32">
        <f t="shared" si="11"/>
        <v>1071.19366</v>
      </c>
      <c r="Y31" s="32">
        <f>Y32</f>
        <v>1699.2820299999998</v>
      </c>
      <c r="Z31" s="32">
        <f t="shared" si="11"/>
        <v>2572.9276699999996</v>
      </c>
      <c r="AA31" s="32">
        <f>AA32</f>
        <v>2790.7242899999997</v>
      </c>
      <c r="AB31" s="32">
        <f t="shared" si="11"/>
        <v>665.11966</v>
      </c>
      <c r="AC31" s="32"/>
      <c r="AD31" s="32">
        <f t="shared" si="11"/>
        <v>1248.5147299999999</v>
      </c>
      <c r="AE31" s="32"/>
      <c r="AF31" s="47"/>
    </row>
    <row r="32" spans="1:32" s="39" customFormat="1" ht="18.75">
      <c r="A32" s="48" t="s">
        <v>17</v>
      </c>
      <c r="B32" s="36">
        <f>B33+B34+B35+B36</f>
        <v>23886.9</v>
      </c>
      <c r="C32" s="36">
        <f>C33+C34+C35+C36</f>
        <v>22091.61561</v>
      </c>
      <c r="D32" s="32">
        <f aca="true" t="shared" si="12" ref="D32:D72">E32</f>
        <v>19232.770679999998</v>
      </c>
      <c r="E32" s="36">
        <f>E33+E34+E35+E36</f>
        <v>19232.770679999998</v>
      </c>
      <c r="F32" s="37">
        <f>F33+F34+F35+F36</f>
        <v>80.5159760370747</v>
      </c>
      <c r="G32" s="28">
        <f>E32/C32*100</f>
        <v>87.05914053336183</v>
      </c>
      <c r="H32" s="36">
        <f>H33+H34+H35+H36</f>
        <v>1825.64166</v>
      </c>
      <c r="I32" s="36">
        <f>I33+I34+I35+I36</f>
        <v>617.14339</v>
      </c>
      <c r="J32" s="36">
        <f aca="true" t="shared" si="13" ref="J32:AD32">J33+J34+J35+J36</f>
        <v>770.14166</v>
      </c>
      <c r="K32" s="36">
        <f>K33+K34+K35+K36</f>
        <v>551.6149399999999</v>
      </c>
      <c r="L32" s="36">
        <f>L33+L34+L35+L36</f>
        <v>778.64166</v>
      </c>
      <c r="M32" s="36">
        <f>M33+M34+M35+M36</f>
        <v>1591.52712</v>
      </c>
      <c r="N32" s="36">
        <f t="shared" si="13"/>
        <v>5479.491660000001</v>
      </c>
      <c r="O32" s="36">
        <f>O33+O34+O35+O36</f>
        <v>1744.40538</v>
      </c>
      <c r="P32" s="36">
        <f t="shared" si="13"/>
        <v>1855.08366</v>
      </c>
      <c r="Q32" s="36">
        <f>Q33+Q34+Q35+Q36</f>
        <v>1972.17277</v>
      </c>
      <c r="R32" s="36">
        <f t="shared" si="13"/>
        <v>2194.02566</v>
      </c>
      <c r="S32" s="36">
        <f>S33+S34+S35+S36</f>
        <v>2485.5691</v>
      </c>
      <c r="T32" s="36">
        <f t="shared" si="13"/>
        <v>5142.964660000001</v>
      </c>
      <c r="U32" s="36">
        <f>U33+U34+U35+U36</f>
        <v>3797.0457800000004</v>
      </c>
      <c r="V32" s="36">
        <f t="shared" si="13"/>
        <v>714.35366</v>
      </c>
      <c r="W32" s="36">
        <f>W33+W34+W35+W36</f>
        <v>1983.28588</v>
      </c>
      <c r="X32" s="36">
        <f t="shared" si="13"/>
        <v>1071.19366</v>
      </c>
      <c r="Y32" s="36">
        <f>Y33+Y34+Y35+Y36</f>
        <v>1699.2820299999998</v>
      </c>
      <c r="Z32" s="36">
        <f t="shared" si="13"/>
        <v>2572.9276699999996</v>
      </c>
      <c r="AA32" s="36">
        <f>AA33+AA34+AA35+AA36</f>
        <v>2790.7242899999997</v>
      </c>
      <c r="AB32" s="36">
        <f t="shared" si="13"/>
        <v>665.11966</v>
      </c>
      <c r="AC32" s="36"/>
      <c r="AD32" s="36">
        <f t="shared" si="13"/>
        <v>1248.5147299999999</v>
      </c>
      <c r="AE32" s="36"/>
      <c r="AF32" s="47"/>
    </row>
    <row r="33" spans="1:32" s="39" customFormat="1" ht="18.75">
      <c r="A33" s="49" t="s">
        <v>24</v>
      </c>
      <c r="B33" s="32">
        <f aca="true" t="shared" si="14" ref="B33:C36">B39+B45+B51+B57</f>
        <v>0</v>
      </c>
      <c r="C33" s="32">
        <f t="shared" si="14"/>
        <v>0</v>
      </c>
      <c r="D33" s="32">
        <f t="shared" si="12"/>
        <v>0</v>
      </c>
      <c r="E33" s="32">
        <f>E39+E45+E51+E57</f>
        <v>0</v>
      </c>
      <c r="F33" s="28">
        <v>0</v>
      </c>
      <c r="G33" s="28">
        <v>0</v>
      </c>
      <c r="H33" s="32">
        <f>H38+H45+H51+H57</f>
        <v>0</v>
      </c>
      <c r="I33" s="32">
        <f>I39+I45+I51+I57</f>
        <v>0</v>
      </c>
      <c r="J33" s="32">
        <f aca="true" t="shared" si="15" ref="J33:AD33">J38+J45+J51+J57</f>
        <v>0</v>
      </c>
      <c r="K33" s="32">
        <f>K39+K45+K51+K57</f>
        <v>0</v>
      </c>
      <c r="L33" s="32">
        <f t="shared" si="15"/>
        <v>0</v>
      </c>
      <c r="M33" s="32">
        <f>M39+M45+M51+M57</f>
        <v>0</v>
      </c>
      <c r="N33" s="32">
        <f t="shared" si="15"/>
        <v>100</v>
      </c>
      <c r="O33" s="32">
        <f>O39+O45+O51+O57</f>
        <v>0</v>
      </c>
      <c r="P33" s="32">
        <f t="shared" si="15"/>
        <v>118.35</v>
      </c>
      <c r="Q33" s="32">
        <f>Q39+Q45+Q51+Q57</f>
        <v>0</v>
      </c>
      <c r="R33" s="32">
        <f t="shared" si="15"/>
        <v>94.5</v>
      </c>
      <c r="S33" s="32">
        <f>S39+S45+S51+S57</f>
        <v>0</v>
      </c>
      <c r="T33" s="32">
        <f t="shared" si="15"/>
        <v>0</v>
      </c>
      <c r="U33" s="32">
        <f>U39+U45+U51+U57</f>
        <v>0</v>
      </c>
      <c r="V33" s="32">
        <f t="shared" si="15"/>
        <v>0</v>
      </c>
      <c r="W33" s="32">
        <f>W39+W45+W51+W57</f>
        <v>0</v>
      </c>
      <c r="X33" s="32">
        <f t="shared" si="15"/>
        <v>0</v>
      </c>
      <c r="Y33" s="32">
        <f>Y39+Y45+Y51+Y57</f>
        <v>0</v>
      </c>
      <c r="Z33" s="32">
        <f t="shared" si="15"/>
        <v>0</v>
      </c>
      <c r="AA33" s="32">
        <f>AA39+AA45+AA51+AA57</f>
        <v>0</v>
      </c>
      <c r="AB33" s="32">
        <f t="shared" si="15"/>
        <v>118.35</v>
      </c>
      <c r="AC33" s="32"/>
      <c r="AD33" s="32">
        <f t="shared" si="15"/>
        <v>0</v>
      </c>
      <c r="AE33" s="32"/>
      <c r="AF33" s="47"/>
    </row>
    <row r="34" spans="1:32" s="39" customFormat="1" ht="18.75">
      <c r="A34" s="49" t="s">
        <v>22</v>
      </c>
      <c r="B34" s="32">
        <f t="shared" si="14"/>
        <v>0</v>
      </c>
      <c r="C34" s="32">
        <f t="shared" si="14"/>
        <v>0</v>
      </c>
      <c r="D34" s="32">
        <f t="shared" si="12"/>
        <v>0</v>
      </c>
      <c r="E34" s="32">
        <f>E40+E46+E52+E58</f>
        <v>0</v>
      </c>
      <c r="F34" s="28">
        <v>0</v>
      </c>
      <c r="G34" s="28">
        <v>0</v>
      </c>
      <c r="H34" s="32">
        <f>H40+H46+H52+H58</f>
        <v>0</v>
      </c>
      <c r="I34" s="32">
        <f>I40+I46+I52+I58</f>
        <v>0</v>
      </c>
      <c r="J34" s="32">
        <f aca="true" t="shared" si="16" ref="J34:AD36">J40+J46+J52+J58</f>
        <v>0</v>
      </c>
      <c r="K34" s="32">
        <f>K40+K46+K52+K58</f>
        <v>0</v>
      </c>
      <c r="L34" s="32">
        <f t="shared" si="16"/>
        <v>0</v>
      </c>
      <c r="M34" s="32">
        <f>M40+M46+M52+M58</f>
        <v>0</v>
      </c>
      <c r="N34" s="32">
        <f t="shared" si="16"/>
        <v>0</v>
      </c>
      <c r="O34" s="32">
        <f>O40+O46+O52+O58</f>
        <v>0</v>
      </c>
      <c r="P34" s="32">
        <f t="shared" si="16"/>
        <v>0</v>
      </c>
      <c r="Q34" s="32">
        <f>Q40+Q46+Q52+Q58</f>
        <v>0</v>
      </c>
      <c r="R34" s="32">
        <f t="shared" si="16"/>
        <v>0</v>
      </c>
      <c r="S34" s="32">
        <f>S40+S46+S52+S58</f>
        <v>0</v>
      </c>
      <c r="T34" s="32">
        <f t="shared" si="16"/>
        <v>0</v>
      </c>
      <c r="U34" s="32">
        <f>U40+U46+U52+U58</f>
        <v>0</v>
      </c>
      <c r="V34" s="32">
        <f t="shared" si="16"/>
        <v>0</v>
      </c>
      <c r="W34" s="32">
        <f>W40+W46+W52+W58</f>
        <v>0</v>
      </c>
      <c r="X34" s="32">
        <f t="shared" si="16"/>
        <v>0</v>
      </c>
      <c r="Y34" s="32">
        <f>Y40+Y46+Y52+Y58</f>
        <v>0</v>
      </c>
      <c r="Z34" s="32">
        <f t="shared" si="16"/>
        <v>0</v>
      </c>
      <c r="AA34" s="32">
        <f>AA40+AA46+AA52+AA58</f>
        <v>0</v>
      </c>
      <c r="AB34" s="32">
        <f t="shared" si="16"/>
        <v>0</v>
      </c>
      <c r="AC34" s="32"/>
      <c r="AD34" s="32">
        <f t="shared" si="16"/>
        <v>0</v>
      </c>
      <c r="AE34" s="32"/>
      <c r="AF34" s="47"/>
    </row>
    <row r="35" spans="1:32" s="39" customFormat="1" ht="18.75">
      <c r="A35" s="49" t="s">
        <v>13</v>
      </c>
      <c r="B35" s="32">
        <f t="shared" si="14"/>
        <v>23886.9</v>
      </c>
      <c r="C35" s="32">
        <f>C41+C47+C53+C59</f>
        <v>22091.61561</v>
      </c>
      <c r="D35" s="32">
        <f>D41+D47+D53+D59</f>
        <v>19232.770679999998</v>
      </c>
      <c r="E35" s="32">
        <f>E41+E47+E53+E59</f>
        <v>19232.770679999998</v>
      </c>
      <c r="F35" s="37">
        <f>E35/B35*100</f>
        <v>80.5159760370747</v>
      </c>
      <c r="G35" s="28">
        <f>E35/C35*100</f>
        <v>87.05914053336183</v>
      </c>
      <c r="H35" s="32">
        <f>H41+H47+H53+H59</f>
        <v>1825.64166</v>
      </c>
      <c r="I35" s="32">
        <f>I41+I47+I53+I59</f>
        <v>617.14339</v>
      </c>
      <c r="J35" s="32">
        <f t="shared" si="16"/>
        <v>770.14166</v>
      </c>
      <c r="K35" s="32">
        <f>K41+K47+K53+K59</f>
        <v>551.6149399999999</v>
      </c>
      <c r="L35" s="32">
        <f>L41+L47+L53+L59</f>
        <v>778.64166</v>
      </c>
      <c r="M35" s="32">
        <f>M41+M47+M53+M59</f>
        <v>1591.52712</v>
      </c>
      <c r="N35" s="32">
        <f t="shared" si="16"/>
        <v>5379.491660000001</v>
      </c>
      <c r="O35" s="32">
        <f>O41+O47+O53+O59</f>
        <v>1744.40538</v>
      </c>
      <c r="P35" s="32">
        <f t="shared" si="16"/>
        <v>1736.73366</v>
      </c>
      <c r="Q35" s="32">
        <f>Q41+Q47+Q53+Q59</f>
        <v>1972.17277</v>
      </c>
      <c r="R35" s="32">
        <f t="shared" si="16"/>
        <v>2099.52566</v>
      </c>
      <c r="S35" s="32">
        <f>S41+S47+S53+S59</f>
        <v>2485.5691</v>
      </c>
      <c r="T35" s="32">
        <f t="shared" si="16"/>
        <v>5142.964660000001</v>
      </c>
      <c r="U35" s="32">
        <f>U41+U47+U53+U59</f>
        <v>3797.0457800000004</v>
      </c>
      <c r="V35" s="32">
        <f t="shared" si="16"/>
        <v>714.35366</v>
      </c>
      <c r="W35" s="32">
        <f>W41+W47+W53+W59</f>
        <v>1983.28588</v>
      </c>
      <c r="X35" s="32">
        <f t="shared" si="16"/>
        <v>1071.19366</v>
      </c>
      <c r="Y35" s="32">
        <f>Y41+Y47+Y53+Y59</f>
        <v>1699.2820299999998</v>
      </c>
      <c r="Z35" s="32">
        <f t="shared" si="16"/>
        <v>2572.9276699999996</v>
      </c>
      <c r="AA35" s="32">
        <f>AA41+AA47+AA53+AA59</f>
        <v>2790.7242899999997</v>
      </c>
      <c r="AB35" s="32">
        <f t="shared" si="16"/>
        <v>546.7696599999999</v>
      </c>
      <c r="AC35" s="32"/>
      <c r="AD35" s="32">
        <f t="shared" si="16"/>
        <v>1248.5147299999999</v>
      </c>
      <c r="AE35" s="32"/>
      <c r="AF35" s="47"/>
    </row>
    <row r="36" spans="1:32" s="39" customFormat="1" ht="18.75">
      <c r="A36" s="49" t="s">
        <v>33</v>
      </c>
      <c r="B36" s="32">
        <f t="shared" si="14"/>
        <v>0</v>
      </c>
      <c r="C36" s="32">
        <f t="shared" si="14"/>
        <v>0</v>
      </c>
      <c r="D36" s="32">
        <f t="shared" si="12"/>
        <v>0</v>
      </c>
      <c r="E36" s="32">
        <f>E42+E48+E54+E60</f>
        <v>0</v>
      </c>
      <c r="F36" s="28">
        <v>0</v>
      </c>
      <c r="G36" s="28">
        <v>0</v>
      </c>
      <c r="H36" s="32">
        <f>H42+H48+H54+H60</f>
        <v>0</v>
      </c>
      <c r="I36" s="32">
        <f>I42+I48+I54+I60</f>
        <v>0</v>
      </c>
      <c r="J36" s="32">
        <f t="shared" si="16"/>
        <v>0</v>
      </c>
      <c r="K36" s="32">
        <f>K42+K48+K54+K60</f>
        <v>0</v>
      </c>
      <c r="L36" s="32">
        <f t="shared" si="16"/>
        <v>0</v>
      </c>
      <c r="M36" s="32">
        <f>M42+M48+M54+M60</f>
        <v>0</v>
      </c>
      <c r="N36" s="32">
        <f t="shared" si="16"/>
        <v>0</v>
      </c>
      <c r="O36" s="32">
        <f>O42+O48+O54+O60</f>
        <v>0</v>
      </c>
      <c r="P36" s="32">
        <f t="shared" si="16"/>
        <v>0</v>
      </c>
      <c r="Q36" s="32">
        <f>Q42+Q48+Q54+Q60</f>
        <v>0</v>
      </c>
      <c r="R36" s="32">
        <f t="shared" si="16"/>
        <v>0</v>
      </c>
      <c r="S36" s="32">
        <f>S42+S48+S54+S60</f>
        <v>0</v>
      </c>
      <c r="T36" s="32">
        <f t="shared" si="16"/>
        <v>0</v>
      </c>
      <c r="U36" s="32">
        <f>U42+U48+U54+U60</f>
        <v>0</v>
      </c>
      <c r="V36" s="32">
        <f t="shared" si="16"/>
        <v>0</v>
      </c>
      <c r="W36" s="32">
        <f>W42+W48+W54+W60</f>
        <v>0</v>
      </c>
      <c r="X36" s="32">
        <f t="shared" si="16"/>
        <v>0</v>
      </c>
      <c r="Y36" s="32">
        <f>Y42+Y48+Y54+Y60</f>
        <v>0</v>
      </c>
      <c r="Z36" s="32">
        <f t="shared" si="16"/>
        <v>0</v>
      </c>
      <c r="AA36" s="32">
        <f>AA42+AA48+AA54+AA60</f>
        <v>0</v>
      </c>
      <c r="AB36" s="32">
        <f t="shared" si="16"/>
        <v>0</v>
      </c>
      <c r="AC36" s="32"/>
      <c r="AD36" s="32">
        <f t="shared" si="16"/>
        <v>0</v>
      </c>
      <c r="AE36" s="32"/>
      <c r="AF36" s="47"/>
    </row>
    <row r="37" spans="1:32" s="39" customFormat="1" ht="37.5">
      <c r="A37" s="50" t="s">
        <v>36</v>
      </c>
      <c r="B37" s="32">
        <f>B38</f>
        <v>431.20000000000005</v>
      </c>
      <c r="C37" s="36">
        <f>C38</f>
        <v>312.85</v>
      </c>
      <c r="D37" s="32">
        <f t="shared" si="12"/>
        <v>191.83702</v>
      </c>
      <c r="E37" s="4">
        <f>E38</f>
        <v>191.83702</v>
      </c>
      <c r="F37" s="37">
        <f>F38</f>
        <v>44.489104823747674</v>
      </c>
      <c r="G37" s="28">
        <f>G38</f>
        <v>61.319168930797495</v>
      </c>
      <c r="H37" s="32">
        <f aca="true" t="shared" si="17" ref="H37:AA37">H38</f>
        <v>0</v>
      </c>
      <c r="I37" s="4">
        <f t="shared" si="17"/>
        <v>0</v>
      </c>
      <c r="J37" s="32">
        <f t="shared" si="17"/>
        <v>0</v>
      </c>
      <c r="K37" s="4">
        <f>K38</f>
        <v>0</v>
      </c>
      <c r="L37" s="32">
        <f t="shared" si="17"/>
        <v>0</v>
      </c>
      <c r="M37" s="4">
        <f t="shared" si="17"/>
        <v>0</v>
      </c>
      <c r="N37" s="32">
        <f t="shared" si="17"/>
        <v>100</v>
      </c>
      <c r="O37" s="4">
        <f t="shared" si="17"/>
        <v>0</v>
      </c>
      <c r="P37" s="32">
        <f>P38</f>
        <v>118.35</v>
      </c>
      <c r="Q37" s="4">
        <f t="shared" si="17"/>
        <v>0</v>
      </c>
      <c r="R37" s="32">
        <f>R38</f>
        <v>94.5</v>
      </c>
      <c r="S37" s="4">
        <f t="shared" si="17"/>
        <v>126.84902</v>
      </c>
      <c r="T37" s="32">
        <f>T38</f>
        <v>0</v>
      </c>
      <c r="U37" s="4">
        <f t="shared" si="17"/>
        <v>0</v>
      </c>
      <c r="V37" s="32">
        <f>V38</f>
        <v>0</v>
      </c>
      <c r="W37" s="4">
        <f t="shared" si="17"/>
        <v>0</v>
      </c>
      <c r="X37" s="32">
        <f>X38</f>
        <v>0</v>
      </c>
      <c r="Y37" s="4">
        <f t="shared" si="17"/>
        <v>0</v>
      </c>
      <c r="Z37" s="32">
        <f>Z38</f>
        <v>0</v>
      </c>
      <c r="AA37" s="4">
        <f t="shared" si="17"/>
        <v>64.988</v>
      </c>
      <c r="AB37" s="32">
        <f>AB38</f>
        <v>118.35</v>
      </c>
      <c r="AC37" s="4"/>
      <c r="AD37" s="32">
        <f>AD38</f>
        <v>0</v>
      </c>
      <c r="AE37" s="5"/>
      <c r="AF37" s="101" t="s">
        <v>120</v>
      </c>
    </row>
    <row r="38" spans="1:32" s="39" customFormat="1" ht="18.75">
      <c r="A38" s="48" t="s">
        <v>17</v>
      </c>
      <c r="B38" s="36">
        <f>B39+B40+B41+B42</f>
        <v>431.20000000000005</v>
      </c>
      <c r="C38" s="36">
        <f>C39+C40+C41+C42</f>
        <v>312.85</v>
      </c>
      <c r="D38" s="32">
        <f t="shared" si="12"/>
        <v>191.83702</v>
      </c>
      <c r="E38" s="36">
        <f>E39+E40+E41+E42</f>
        <v>191.83702</v>
      </c>
      <c r="F38" s="37">
        <f>F39+F40+F41+F42</f>
        <v>44.489104823747674</v>
      </c>
      <c r="G38" s="28">
        <f>E38/C38*100</f>
        <v>61.319168930797495</v>
      </c>
      <c r="H38" s="36">
        <f aca="true" t="shared" si="18" ref="H38:Z38">H39+H40+H41+H42</f>
        <v>0</v>
      </c>
      <c r="I38" s="36">
        <f t="shared" si="18"/>
        <v>0</v>
      </c>
      <c r="J38" s="36">
        <f t="shared" si="18"/>
        <v>0</v>
      </c>
      <c r="K38" s="36">
        <f>K39+K40+K41+K42</f>
        <v>0</v>
      </c>
      <c r="L38" s="36">
        <f t="shared" si="18"/>
        <v>0</v>
      </c>
      <c r="M38" s="36">
        <f t="shared" si="18"/>
        <v>0</v>
      </c>
      <c r="N38" s="36">
        <f t="shared" si="18"/>
        <v>100</v>
      </c>
      <c r="O38" s="36">
        <f t="shared" si="18"/>
        <v>0</v>
      </c>
      <c r="P38" s="36">
        <f t="shared" si="18"/>
        <v>118.35</v>
      </c>
      <c r="Q38" s="36">
        <f t="shared" si="18"/>
        <v>0</v>
      </c>
      <c r="R38" s="36">
        <f t="shared" si="18"/>
        <v>94.5</v>
      </c>
      <c r="S38" s="36">
        <f t="shared" si="18"/>
        <v>126.84902</v>
      </c>
      <c r="T38" s="36">
        <f t="shared" si="18"/>
        <v>0</v>
      </c>
      <c r="U38" s="36">
        <f t="shared" si="18"/>
        <v>0</v>
      </c>
      <c r="V38" s="36">
        <f t="shared" si="18"/>
        <v>0</v>
      </c>
      <c r="W38" s="36">
        <f t="shared" si="18"/>
        <v>0</v>
      </c>
      <c r="X38" s="36">
        <f t="shared" si="18"/>
        <v>0</v>
      </c>
      <c r="Y38" s="36">
        <f t="shared" si="18"/>
        <v>0</v>
      </c>
      <c r="Z38" s="36">
        <f t="shared" si="18"/>
        <v>0</v>
      </c>
      <c r="AA38" s="36">
        <f>AA39+AA40+AA41+AA42</f>
        <v>64.988</v>
      </c>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12"/>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c r="AD39" s="32">
        <v>0</v>
      </c>
      <c r="AE39" s="32"/>
      <c r="AF39" s="91"/>
    </row>
    <row r="40" spans="1:32" s="39" customFormat="1" ht="18.75">
      <c r="A40" s="49" t="s">
        <v>22</v>
      </c>
      <c r="B40" s="32">
        <f>H40+J40+L40+N40+P40+R40+T40+V40+X40+Z40+AB40+AD40</f>
        <v>0</v>
      </c>
      <c r="C40" s="32">
        <f>H40</f>
        <v>0</v>
      </c>
      <c r="D40" s="32">
        <f t="shared" si="12"/>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c r="AD40" s="32">
        <v>0</v>
      </c>
      <c r="AE40" s="32"/>
      <c r="AF40" s="91"/>
    </row>
    <row r="41" spans="1:32" s="39" customFormat="1" ht="28.5" customHeight="1">
      <c r="A41" s="49" t="s">
        <v>13</v>
      </c>
      <c r="B41" s="32">
        <f>H41+J41+L41+N41+P41+R41+T41+V41+X41+Z41+AB41+AD41</f>
        <v>431.20000000000005</v>
      </c>
      <c r="C41" s="33">
        <f>H41+J41+L41+N41+P41+R41+T41+V41+X41+Z41</f>
        <v>312.85</v>
      </c>
      <c r="D41" s="33">
        <f>E41</f>
        <v>191.83702</v>
      </c>
      <c r="E41" s="4">
        <f>I41+K41+M41+O41+Q41+S41+U41+W41+Y41+AA41</f>
        <v>191.83702</v>
      </c>
      <c r="F41" s="37">
        <f>E41/B41*100</f>
        <v>44.489104823747674</v>
      </c>
      <c r="G41" s="28">
        <f>E41/C41*100</f>
        <v>61.319168930797495</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v>0</v>
      </c>
      <c r="Z41" s="32">
        <v>0</v>
      </c>
      <c r="AA41" s="32">
        <v>64.988</v>
      </c>
      <c r="AB41" s="32">
        <v>118.35</v>
      </c>
      <c r="AC41" s="32"/>
      <c r="AD41" s="32">
        <v>0</v>
      </c>
      <c r="AE41" s="32"/>
      <c r="AF41" s="91"/>
    </row>
    <row r="42" spans="1:32" s="39" customFormat="1" ht="97.5" customHeight="1">
      <c r="A42" s="49" t="s">
        <v>33</v>
      </c>
      <c r="B42" s="32">
        <f>H42+J42+L42+N42+P42+R42+T42+V42+X42+Z42+AB42+AD42</f>
        <v>0</v>
      </c>
      <c r="C42" s="32">
        <f>H42</f>
        <v>0</v>
      </c>
      <c r="D42" s="32">
        <f t="shared" si="12"/>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c r="AD42" s="32">
        <v>0</v>
      </c>
      <c r="AE42" s="32"/>
      <c r="AF42" s="92"/>
    </row>
    <row r="43" spans="1:32" s="70" customFormat="1" ht="56.25">
      <c r="A43" s="51" t="s">
        <v>37</v>
      </c>
      <c r="B43" s="32">
        <f>B44</f>
        <v>1744.0999999999997</v>
      </c>
      <c r="C43" s="36">
        <f>C44</f>
        <v>1659.8165999999997</v>
      </c>
      <c r="D43" s="32">
        <f t="shared" si="12"/>
        <v>1255.7281</v>
      </c>
      <c r="E43" s="4">
        <f aca="true" t="shared" si="19" ref="E43:U43">E44</f>
        <v>1255.7281</v>
      </c>
      <c r="F43" s="37">
        <f t="shared" si="19"/>
        <v>71.99862966573019</v>
      </c>
      <c r="G43" s="28">
        <f t="shared" si="19"/>
        <v>75.65462955365071</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525.49166</v>
      </c>
      <c r="Q43" s="4">
        <f t="shared" si="19"/>
        <v>73.8135</v>
      </c>
      <c r="R43" s="32">
        <f>R44</f>
        <v>348.79166</v>
      </c>
      <c r="S43" s="4">
        <f t="shared" si="19"/>
        <v>367.03605</v>
      </c>
      <c r="T43" s="32">
        <f>T44</f>
        <v>69.09166</v>
      </c>
      <c r="U43" s="4">
        <f t="shared" si="19"/>
        <v>276.2008</v>
      </c>
      <c r="V43" s="32">
        <f aca="true" t="shared" si="20" ref="V43:AB43">V44</f>
        <v>51.70366</v>
      </c>
      <c r="W43" s="32">
        <f t="shared" si="20"/>
        <v>19.6022</v>
      </c>
      <c r="X43" s="32">
        <f t="shared" si="20"/>
        <v>34.20366</v>
      </c>
      <c r="Y43" s="32">
        <f t="shared" si="20"/>
        <v>128.01805</v>
      </c>
      <c r="Z43" s="32">
        <f t="shared" si="20"/>
        <v>103.76766</v>
      </c>
      <c r="AA43" s="32">
        <f t="shared" si="20"/>
        <v>76.6766</v>
      </c>
      <c r="AB43" s="32">
        <f t="shared" si="20"/>
        <v>45.79166</v>
      </c>
      <c r="AC43" s="4"/>
      <c r="AD43" s="32">
        <f>AD44</f>
        <v>38.49174</v>
      </c>
      <c r="AE43" s="5"/>
      <c r="AF43" s="101" t="s">
        <v>118</v>
      </c>
    </row>
    <row r="44" spans="1:32" s="70" customFormat="1" ht="18.75">
      <c r="A44" s="48" t="s">
        <v>17</v>
      </c>
      <c r="B44" s="36">
        <f>B45+B46+B47+B48</f>
        <v>1744.0999999999997</v>
      </c>
      <c r="C44" s="36">
        <f>C45+C46+C47+C48</f>
        <v>1659.8165999999997</v>
      </c>
      <c r="D44" s="32">
        <f t="shared" si="12"/>
        <v>1255.7281</v>
      </c>
      <c r="E44" s="36">
        <f>E45+E46+E47+E48</f>
        <v>1255.7281</v>
      </c>
      <c r="F44" s="37">
        <f>F45+F46+F47+F48</f>
        <v>71.99862966573019</v>
      </c>
      <c r="G44" s="28">
        <f>E44/C44*100</f>
        <v>75.65462955365071</v>
      </c>
      <c r="H44" s="36">
        <f aca="true" t="shared" si="21" ref="H44:Z44">H45+H46+H47+H48</f>
        <v>113.29166</v>
      </c>
      <c r="I44" s="36">
        <f t="shared" si="21"/>
        <v>85.31777</v>
      </c>
      <c r="J44" s="36">
        <f t="shared" si="21"/>
        <v>59.09166</v>
      </c>
      <c r="K44" s="36">
        <f>K45+K46+K47+K48</f>
        <v>57.41594</v>
      </c>
      <c r="L44" s="36">
        <f t="shared" si="21"/>
        <v>93.49166</v>
      </c>
      <c r="M44" s="36">
        <f t="shared" si="21"/>
        <v>62.00919</v>
      </c>
      <c r="N44" s="36">
        <f t="shared" si="21"/>
        <v>260.89166</v>
      </c>
      <c r="O44" s="36">
        <f t="shared" si="21"/>
        <v>109.638</v>
      </c>
      <c r="P44" s="36">
        <f t="shared" si="21"/>
        <v>525.49166</v>
      </c>
      <c r="Q44" s="36">
        <f t="shared" si="21"/>
        <v>73.8135</v>
      </c>
      <c r="R44" s="36">
        <f t="shared" si="21"/>
        <v>348.79166</v>
      </c>
      <c r="S44" s="36">
        <f t="shared" si="21"/>
        <v>367.03605</v>
      </c>
      <c r="T44" s="36">
        <f t="shared" si="21"/>
        <v>69.09166</v>
      </c>
      <c r="U44" s="36">
        <f t="shared" si="21"/>
        <v>276.2008</v>
      </c>
      <c r="V44" s="36">
        <f t="shared" si="21"/>
        <v>51.70366</v>
      </c>
      <c r="W44" s="36">
        <f t="shared" si="21"/>
        <v>19.6022</v>
      </c>
      <c r="X44" s="36">
        <f t="shared" si="21"/>
        <v>34.20366</v>
      </c>
      <c r="Y44" s="36">
        <f t="shared" si="21"/>
        <v>128.01805</v>
      </c>
      <c r="Z44" s="36">
        <f t="shared" si="21"/>
        <v>103.76766</v>
      </c>
      <c r="AA44" s="36">
        <f>AA45+AA46+AA47+AA48</f>
        <v>76.6766</v>
      </c>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12"/>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c r="AD45" s="32">
        <v>0</v>
      </c>
      <c r="AE45" s="32"/>
      <c r="AF45" s="91"/>
    </row>
    <row r="46" spans="1:32" s="70" customFormat="1" ht="18.75">
      <c r="A46" s="49" t="s">
        <v>22</v>
      </c>
      <c r="B46" s="32">
        <f>H46+J46+L46+N46+P46+R46+T46+V46+X46+Z46+AB46+AD46</f>
        <v>0</v>
      </c>
      <c r="C46" s="32">
        <f>H46</f>
        <v>0</v>
      </c>
      <c r="D46" s="32">
        <f t="shared" si="12"/>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c r="AD46" s="32">
        <v>0</v>
      </c>
      <c r="AE46" s="32"/>
      <c r="AF46" s="91"/>
    </row>
    <row r="47" spans="1:32" s="70" customFormat="1" ht="18.75">
      <c r="A47" s="49" t="s">
        <v>13</v>
      </c>
      <c r="B47" s="32">
        <f>H47+J47+L47+N47+P47+R47+T47+V47+X47+Z47+AB47+AD47</f>
        <v>1744.0999999999997</v>
      </c>
      <c r="C47" s="33">
        <f>H47+J47+L47+N47+P47+R47+T47+V47+X47+Z47</f>
        <v>1659.8165999999997</v>
      </c>
      <c r="D47" s="33">
        <f>E47</f>
        <v>1255.7281</v>
      </c>
      <c r="E47" s="4">
        <f>I47+K47+M47+O47+Q47+S47+U47+W47+Y47+AA47</f>
        <v>1255.7281</v>
      </c>
      <c r="F47" s="37">
        <f>E47/B47*100</f>
        <v>71.99862966573019</v>
      </c>
      <c r="G47" s="28">
        <f>E47/C47*100</f>
        <v>75.65462955365071</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v>76.6766</v>
      </c>
      <c r="AB47" s="32">
        <v>45.79166</v>
      </c>
      <c r="AC47" s="32"/>
      <c r="AD47" s="32">
        <v>38.49174</v>
      </c>
      <c r="AE47" s="32"/>
      <c r="AF47" s="91"/>
    </row>
    <row r="48" spans="1:32" s="70" customFormat="1" ht="54.75" customHeight="1">
      <c r="A48" s="49" t="s">
        <v>33</v>
      </c>
      <c r="B48" s="32">
        <f>H48+J48+L48+N48+P48+R48+T48+V48+X48+Z48+AB48+AD48</f>
        <v>0</v>
      </c>
      <c r="C48" s="32">
        <f>H48</f>
        <v>0</v>
      </c>
      <c r="D48" s="32">
        <f t="shared" si="12"/>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c r="AD48" s="32">
        <v>0</v>
      </c>
      <c r="AE48" s="32"/>
      <c r="AF48" s="92"/>
    </row>
    <row r="49" spans="1:32" s="39" customFormat="1" ht="162" customHeight="1">
      <c r="A49" s="51" t="s">
        <v>38</v>
      </c>
      <c r="B49" s="32">
        <f>B50</f>
        <v>19846.9</v>
      </c>
      <c r="C49" s="36">
        <f>C50</f>
        <v>18254.24901</v>
      </c>
      <c r="D49" s="32">
        <f t="shared" si="12"/>
        <v>16062.317879999999</v>
      </c>
      <c r="E49" s="4">
        <f aca="true" t="shared" si="22" ref="E49:AA49">E50</f>
        <v>16062.317879999999</v>
      </c>
      <c r="F49" s="37">
        <f t="shared" si="22"/>
        <v>80.93111710141129</v>
      </c>
      <c r="G49" s="28">
        <f t="shared" si="22"/>
        <v>87.99221414806371</v>
      </c>
      <c r="H49" s="32">
        <f t="shared" si="22"/>
        <v>1584.55</v>
      </c>
      <c r="I49" s="4">
        <f t="shared" si="22"/>
        <v>471.55562</v>
      </c>
      <c r="J49" s="32">
        <f t="shared" si="22"/>
        <v>432.25</v>
      </c>
      <c r="K49" s="4">
        <f t="shared" si="22"/>
        <v>352.199</v>
      </c>
      <c r="L49" s="32">
        <f>L50</f>
        <v>649.15</v>
      </c>
      <c r="M49" s="4">
        <f t="shared" si="22"/>
        <v>1377.02593</v>
      </c>
      <c r="N49" s="32">
        <f>N50</f>
        <v>4290.3</v>
      </c>
      <c r="O49" s="4">
        <f t="shared" si="22"/>
        <v>1481.38058</v>
      </c>
      <c r="P49" s="32">
        <f>P50</f>
        <v>1066.392</v>
      </c>
      <c r="Q49" s="4">
        <f t="shared" si="22"/>
        <v>1768.35927</v>
      </c>
      <c r="R49" s="32">
        <f>R50</f>
        <v>1656.234</v>
      </c>
      <c r="S49" s="4">
        <f t="shared" si="22"/>
        <v>1891.55803</v>
      </c>
      <c r="T49" s="32">
        <f>T50</f>
        <v>4688.273</v>
      </c>
      <c r="U49" s="4">
        <f t="shared" si="22"/>
        <v>3361.94498</v>
      </c>
      <c r="V49" s="32">
        <f>V50</f>
        <v>541.65</v>
      </c>
      <c r="W49" s="4">
        <f t="shared" si="22"/>
        <v>1652.09618</v>
      </c>
      <c r="X49" s="32">
        <f>X50</f>
        <v>1013.99</v>
      </c>
      <c r="Y49" s="4">
        <f t="shared" si="22"/>
        <v>1418.5736</v>
      </c>
      <c r="Z49" s="32">
        <f>Z50</f>
        <v>2331.46001</v>
      </c>
      <c r="AA49" s="4">
        <f t="shared" si="22"/>
        <v>2287.6246899999996</v>
      </c>
      <c r="AB49" s="32">
        <f>AB50</f>
        <v>382.628</v>
      </c>
      <c r="AC49" s="4"/>
      <c r="AD49" s="32">
        <f>AD50</f>
        <v>1210.02299</v>
      </c>
      <c r="AE49" s="5"/>
      <c r="AF49" s="123" t="s">
        <v>119</v>
      </c>
    </row>
    <row r="50" spans="1:32" s="39" customFormat="1" ht="20.25" customHeight="1">
      <c r="A50" s="48" t="s">
        <v>17</v>
      </c>
      <c r="B50" s="36">
        <f>B51+B52+B53+B54</f>
        <v>19846.9</v>
      </c>
      <c r="C50" s="36">
        <f>C51+C52+C53+C54</f>
        <v>18254.24901</v>
      </c>
      <c r="D50" s="32">
        <f t="shared" si="12"/>
        <v>16062.317879999999</v>
      </c>
      <c r="E50" s="36">
        <f>E51+E52+E53+E54</f>
        <v>16062.317879999999</v>
      </c>
      <c r="F50" s="37">
        <f>F51+F52+F53+F54</f>
        <v>80.93111710141129</v>
      </c>
      <c r="G50" s="28">
        <f>E50/C50*100</f>
        <v>87.99221414806371</v>
      </c>
      <c r="H50" s="36">
        <f aca="true" t="shared" si="23" ref="H50:Z50">H51+H52+H53+H54</f>
        <v>1584.55</v>
      </c>
      <c r="I50" s="36">
        <f t="shared" si="23"/>
        <v>471.55562</v>
      </c>
      <c r="J50" s="36">
        <f t="shared" si="23"/>
        <v>432.25</v>
      </c>
      <c r="K50" s="36">
        <f>K51+K52+K53+K54</f>
        <v>352.199</v>
      </c>
      <c r="L50" s="36">
        <f t="shared" si="23"/>
        <v>649.15</v>
      </c>
      <c r="M50" s="36">
        <f t="shared" si="23"/>
        <v>1377.02593</v>
      </c>
      <c r="N50" s="36">
        <f t="shared" si="23"/>
        <v>4290.3</v>
      </c>
      <c r="O50" s="36">
        <f t="shared" si="23"/>
        <v>1481.38058</v>
      </c>
      <c r="P50" s="36">
        <f t="shared" si="23"/>
        <v>1066.392</v>
      </c>
      <c r="Q50" s="36">
        <f t="shared" si="23"/>
        <v>1768.35927</v>
      </c>
      <c r="R50" s="36">
        <f t="shared" si="23"/>
        <v>1656.234</v>
      </c>
      <c r="S50" s="36">
        <f t="shared" si="23"/>
        <v>1891.55803</v>
      </c>
      <c r="T50" s="36">
        <f t="shared" si="23"/>
        <v>4688.273</v>
      </c>
      <c r="U50" s="36">
        <f t="shared" si="23"/>
        <v>3361.94498</v>
      </c>
      <c r="V50" s="36">
        <f t="shared" si="23"/>
        <v>541.65</v>
      </c>
      <c r="W50" s="36">
        <f t="shared" si="23"/>
        <v>1652.09618</v>
      </c>
      <c r="X50" s="36">
        <f t="shared" si="23"/>
        <v>1013.99</v>
      </c>
      <c r="Y50" s="36">
        <f t="shared" si="23"/>
        <v>1418.5736</v>
      </c>
      <c r="Z50" s="36">
        <f t="shared" si="23"/>
        <v>2331.46001</v>
      </c>
      <c r="AA50" s="36">
        <f>AA51+AA52+AA53+AA54</f>
        <v>2287.6246899999996</v>
      </c>
      <c r="AB50" s="36">
        <f>AB51+AB52+AB53+AB54</f>
        <v>382.628</v>
      </c>
      <c r="AC50" s="36"/>
      <c r="AD50" s="36">
        <f>AD51+AD52+AD53+AD54</f>
        <v>1210.02299</v>
      </c>
      <c r="AE50" s="36"/>
      <c r="AF50" s="94"/>
    </row>
    <row r="51" spans="1:32" s="39" customFormat="1" ht="18.75">
      <c r="A51" s="49" t="s">
        <v>24</v>
      </c>
      <c r="B51" s="32">
        <f>H51+J51+L51+N51+P51+R51+T51+V51+X51+Z51+AB51+AD51</f>
        <v>0</v>
      </c>
      <c r="C51" s="32">
        <f>H51</f>
        <v>0</v>
      </c>
      <c r="D51" s="32">
        <f t="shared" si="12"/>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c r="AD51" s="32">
        <v>0</v>
      </c>
      <c r="AE51" s="32"/>
      <c r="AF51" s="94"/>
    </row>
    <row r="52" spans="1:32" s="39" customFormat="1" ht="18.75">
      <c r="A52" s="49" t="s">
        <v>22</v>
      </c>
      <c r="B52" s="32">
        <f>H52+J52+L52+N52+P52+R52+T52+V52+X52+Z52+AB52+AD52</f>
        <v>0</v>
      </c>
      <c r="C52" s="32">
        <f>H52</f>
        <v>0</v>
      </c>
      <c r="D52" s="32">
        <f t="shared" si="12"/>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c r="AD52" s="32">
        <v>0</v>
      </c>
      <c r="AE52" s="32"/>
      <c r="AF52" s="94"/>
    </row>
    <row r="53" spans="1:32" s="39" customFormat="1" ht="18.75">
      <c r="A53" s="49" t="s">
        <v>13</v>
      </c>
      <c r="B53" s="32">
        <f>H53+J53+L53+N53+P53+R53+T53+V53+X53+Z53+AB53+AD53</f>
        <v>19846.9</v>
      </c>
      <c r="C53" s="33">
        <f>H53+J53+L53+N53+P53+R53+T53+V53+X53+Z53</f>
        <v>18254.24901</v>
      </c>
      <c r="D53" s="33">
        <f>E53</f>
        <v>16062.317879999999</v>
      </c>
      <c r="E53" s="4">
        <f>I53+K53+M53+O53+Q53+S53+U53+W53+Y53+AA53</f>
        <v>16062.317879999999</v>
      </c>
      <c r="F53" s="37">
        <f>E53/B53*100</f>
        <v>80.93111710141129</v>
      </c>
      <c r="G53" s="28">
        <f>E53/C53*100</f>
        <v>87.99221414806371</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f>633.99+380</f>
        <v>1013.99</v>
      </c>
      <c r="Y53" s="32">
        <f>1126.7736+291.8</f>
        <v>1418.5736</v>
      </c>
      <c r="Z53" s="32">
        <v>2331.46001</v>
      </c>
      <c r="AA53" s="32">
        <f>2226.42469+61.2</f>
        <v>2287.6246899999996</v>
      </c>
      <c r="AB53" s="32">
        <v>382.628</v>
      </c>
      <c r="AC53" s="32"/>
      <c r="AD53" s="32">
        <f>1210.02299</f>
        <v>1210.02299</v>
      </c>
      <c r="AE53" s="32"/>
      <c r="AF53" s="94"/>
    </row>
    <row r="54" spans="1:32" s="39" customFormat="1" ht="47.25" customHeight="1">
      <c r="A54" s="49" t="s">
        <v>33</v>
      </c>
      <c r="B54" s="32">
        <f>H54+J54+L54+N54+P54+R54+T54+V54+X54+Z54+AB54+AD54</f>
        <v>0</v>
      </c>
      <c r="C54" s="32">
        <f>H54</f>
        <v>0</v>
      </c>
      <c r="D54" s="32">
        <f t="shared" si="12"/>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c r="AD54" s="32">
        <v>0</v>
      </c>
      <c r="AE54" s="32"/>
      <c r="AF54" s="95"/>
    </row>
    <row r="55" spans="1:32" s="39" customFormat="1" ht="37.5">
      <c r="A55" s="51" t="s">
        <v>39</v>
      </c>
      <c r="B55" s="32">
        <f>B56</f>
        <v>1864.7</v>
      </c>
      <c r="C55" s="36">
        <f>C56</f>
        <v>1864.7</v>
      </c>
      <c r="D55" s="32">
        <f t="shared" si="12"/>
        <v>1722.8876799999998</v>
      </c>
      <c r="E55" s="4">
        <f aca="true" t="shared" si="24" ref="E55:AA55">E56</f>
        <v>1722.8876799999998</v>
      </c>
      <c r="F55" s="37">
        <f t="shared" si="24"/>
        <v>92.39489891135302</v>
      </c>
      <c r="G55" s="28">
        <f t="shared" si="24"/>
        <v>92.39489891135302</v>
      </c>
      <c r="H55" s="32">
        <f t="shared" si="24"/>
        <v>127.8</v>
      </c>
      <c r="I55" s="4">
        <f t="shared" si="24"/>
        <v>60.27</v>
      </c>
      <c r="J55" s="32">
        <f t="shared" si="24"/>
        <v>278.8</v>
      </c>
      <c r="K55" s="4">
        <f t="shared" si="24"/>
        <v>142</v>
      </c>
      <c r="L55" s="32">
        <f>L56</f>
        <v>36</v>
      </c>
      <c r="M55" s="4">
        <f t="shared" si="24"/>
        <v>152.492</v>
      </c>
      <c r="N55" s="32">
        <f>N56</f>
        <v>728.3</v>
      </c>
      <c r="O55" s="4">
        <f t="shared" si="24"/>
        <v>153.3868</v>
      </c>
      <c r="P55" s="32">
        <f>P56</f>
        <v>26.5</v>
      </c>
      <c r="Q55" s="4">
        <f t="shared" si="24"/>
        <v>130</v>
      </c>
      <c r="R55" s="32">
        <f>R56</f>
        <v>0</v>
      </c>
      <c r="S55" s="4">
        <f t="shared" si="24"/>
        <v>100.126</v>
      </c>
      <c r="T55" s="32">
        <f>T56</f>
        <v>385.6</v>
      </c>
      <c r="U55" s="4">
        <f t="shared" si="24"/>
        <v>158.9</v>
      </c>
      <c r="V55" s="32">
        <f>V56</f>
        <v>121</v>
      </c>
      <c r="W55" s="4">
        <f t="shared" si="24"/>
        <v>311.5875</v>
      </c>
      <c r="X55" s="32">
        <f>X56</f>
        <v>23</v>
      </c>
      <c r="Y55" s="4">
        <f t="shared" si="24"/>
        <v>152.69038</v>
      </c>
      <c r="Z55" s="32">
        <f>Z56</f>
        <v>137.7</v>
      </c>
      <c r="AA55" s="4">
        <f t="shared" si="24"/>
        <v>361.435</v>
      </c>
      <c r="AB55" s="32">
        <f>AB56</f>
        <v>0</v>
      </c>
      <c r="AC55" s="4"/>
      <c r="AD55" s="32">
        <f>AD56</f>
        <v>0</v>
      </c>
      <c r="AE55" s="5"/>
      <c r="AF55" s="101" t="s">
        <v>53</v>
      </c>
    </row>
    <row r="56" spans="1:32" s="39" customFormat="1" ht="18.75">
      <c r="A56" s="48" t="s">
        <v>17</v>
      </c>
      <c r="B56" s="36">
        <f>B57+B58+B59+B60</f>
        <v>1864.7</v>
      </c>
      <c r="C56" s="36">
        <f>C57+C58+C59+C60</f>
        <v>1864.7</v>
      </c>
      <c r="D56" s="32">
        <f t="shared" si="12"/>
        <v>1722.8876799999998</v>
      </c>
      <c r="E56" s="36">
        <f>E57+E58+E59+E60</f>
        <v>1722.8876799999998</v>
      </c>
      <c r="F56" s="37">
        <f>F57+F58+F59+F60</f>
        <v>92.39489891135302</v>
      </c>
      <c r="G56" s="28">
        <f>E56/C56*100</f>
        <v>92.39489891135302</v>
      </c>
      <c r="H56" s="36">
        <f aca="true" t="shared" si="25" ref="H56:Z56">H57+H58+H59+H60</f>
        <v>127.8</v>
      </c>
      <c r="I56" s="36">
        <f t="shared" si="25"/>
        <v>60.27</v>
      </c>
      <c r="J56" s="36">
        <f t="shared" si="25"/>
        <v>278.8</v>
      </c>
      <c r="K56" s="36">
        <f>K57+K58+K59+K60</f>
        <v>142</v>
      </c>
      <c r="L56" s="36">
        <f t="shared" si="25"/>
        <v>36</v>
      </c>
      <c r="M56" s="36">
        <f t="shared" si="25"/>
        <v>152.492</v>
      </c>
      <c r="N56" s="36">
        <f t="shared" si="25"/>
        <v>728.3</v>
      </c>
      <c r="O56" s="36">
        <f t="shared" si="25"/>
        <v>153.3868</v>
      </c>
      <c r="P56" s="36">
        <f t="shared" si="25"/>
        <v>26.5</v>
      </c>
      <c r="Q56" s="36">
        <f t="shared" si="25"/>
        <v>130</v>
      </c>
      <c r="R56" s="36">
        <f t="shared" si="25"/>
        <v>0</v>
      </c>
      <c r="S56" s="36">
        <f t="shared" si="25"/>
        <v>100.126</v>
      </c>
      <c r="T56" s="36">
        <f t="shared" si="25"/>
        <v>385.6</v>
      </c>
      <c r="U56" s="36">
        <f t="shared" si="25"/>
        <v>158.9</v>
      </c>
      <c r="V56" s="36">
        <f t="shared" si="25"/>
        <v>121</v>
      </c>
      <c r="W56" s="36">
        <f t="shared" si="25"/>
        <v>311.5875</v>
      </c>
      <c r="X56" s="36">
        <f t="shared" si="25"/>
        <v>23</v>
      </c>
      <c r="Y56" s="36">
        <f t="shared" si="25"/>
        <v>152.69038</v>
      </c>
      <c r="Z56" s="36">
        <f t="shared" si="25"/>
        <v>137.7</v>
      </c>
      <c r="AA56" s="36">
        <f>AA57+AA58+AA59+AA60</f>
        <v>361.435</v>
      </c>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12"/>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c r="AD57" s="32">
        <v>0</v>
      </c>
      <c r="AE57" s="32"/>
      <c r="AF57" s="91"/>
    </row>
    <row r="58" spans="1:32" s="39" customFormat="1" ht="18.75">
      <c r="A58" s="49" t="s">
        <v>22</v>
      </c>
      <c r="B58" s="32">
        <f>H58+J58+L58+N58+P58+R58+T58+V58+X58+Z58+AB58+AD58</f>
        <v>0</v>
      </c>
      <c r="C58" s="32">
        <f>H58</f>
        <v>0</v>
      </c>
      <c r="D58" s="32">
        <f t="shared" si="12"/>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c r="AD58" s="32">
        <v>0</v>
      </c>
      <c r="AE58" s="32"/>
      <c r="AF58" s="91"/>
    </row>
    <row r="59" spans="1:32" s="39" customFormat="1" ht="18.75">
      <c r="A59" s="49" t="s">
        <v>13</v>
      </c>
      <c r="B59" s="32">
        <f>H59+J59+L59+N59+P59+R59+T59+V59+X59+Z59+AB59+AD59</f>
        <v>1864.7</v>
      </c>
      <c r="C59" s="33">
        <f>H59+J59+L59+N59+P59+R59+T59+V59+X59+Z59</f>
        <v>1864.7</v>
      </c>
      <c r="D59" s="33">
        <f>E59</f>
        <v>1722.8876799999998</v>
      </c>
      <c r="E59" s="4">
        <f>I59+K59+M59+O59+Q59+S59+U59+W59+Y59+AA59</f>
        <v>1722.8876799999998</v>
      </c>
      <c r="F59" s="37">
        <f>E59/B59*100</f>
        <v>92.39489891135302</v>
      </c>
      <c r="G59" s="28">
        <f>E59/C59*100</f>
        <v>92.39489891135302</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23</v>
      </c>
      <c r="Y59" s="32">
        <v>152.69038</v>
      </c>
      <c r="Z59" s="32">
        <v>137.7</v>
      </c>
      <c r="AA59" s="32">
        <v>361.435</v>
      </c>
      <c r="AB59" s="32">
        <v>0</v>
      </c>
      <c r="AC59" s="32"/>
      <c r="AD59" s="32">
        <v>0</v>
      </c>
      <c r="AE59" s="32"/>
      <c r="AF59" s="91"/>
    </row>
    <row r="60" spans="1:32" s="39" customFormat="1" ht="18.75">
      <c r="A60" s="49" t="s">
        <v>33</v>
      </c>
      <c r="B60" s="32">
        <f>H60+J60+L60+N60+P60+R60+T60+V60+X60+Z60+AB60+AD60</f>
        <v>0</v>
      </c>
      <c r="C60" s="32">
        <f>H60</f>
        <v>0</v>
      </c>
      <c r="D60" s="32">
        <f t="shared" si="12"/>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c r="AD60" s="32">
        <v>0</v>
      </c>
      <c r="AE60" s="32"/>
      <c r="AF60" s="92"/>
    </row>
    <row r="61" spans="1:33" s="30" customFormat="1" ht="86.25" customHeight="1">
      <c r="A61" s="51" t="s">
        <v>64</v>
      </c>
      <c r="B61" s="32">
        <f>B62</f>
        <v>1135.63</v>
      </c>
      <c r="C61" s="36">
        <f>C62</f>
        <v>1035.635</v>
      </c>
      <c r="D61" s="32">
        <f t="shared" si="12"/>
        <v>769.635</v>
      </c>
      <c r="E61" s="4">
        <f>E62</f>
        <v>769.635</v>
      </c>
      <c r="F61" s="37">
        <f>F62</f>
        <v>67.7716333665014</v>
      </c>
      <c r="G61" s="28">
        <f>G62</f>
        <v>74.31527516934054</v>
      </c>
      <c r="H61" s="32">
        <f aca="true" t="shared" si="26" ref="H61:AA61">H62</f>
        <v>0</v>
      </c>
      <c r="I61" s="4">
        <f t="shared" si="26"/>
        <v>0</v>
      </c>
      <c r="J61" s="32">
        <f t="shared" si="26"/>
        <v>0</v>
      </c>
      <c r="K61" s="4">
        <f>K62</f>
        <v>0</v>
      </c>
      <c r="L61" s="32">
        <f t="shared" si="26"/>
        <v>0</v>
      </c>
      <c r="M61" s="4">
        <f t="shared" si="26"/>
        <v>0</v>
      </c>
      <c r="N61" s="32">
        <f t="shared" si="26"/>
        <v>95.2</v>
      </c>
      <c r="O61" s="4">
        <f t="shared" si="26"/>
        <v>0</v>
      </c>
      <c r="P61" s="32">
        <f>P62</f>
        <v>200.2</v>
      </c>
      <c r="Q61" s="4">
        <f t="shared" si="26"/>
        <v>0</v>
      </c>
      <c r="R61" s="32">
        <f>R62</f>
        <v>0</v>
      </c>
      <c r="S61" s="4">
        <f t="shared" si="26"/>
        <v>0</v>
      </c>
      <c r="T61" s="32">
        <f>T62</f>
        <v>248.535</v>
      </c>
      <c r="U61" s="4">
        <f t="shared" si="26"/>
        <v>0</v>
      </c>
      <c r="V61" s="32">
        <f>V62</f>
        <v>0</v>
      </c>
      <c r="W61" s="4">
        <f t="shared" si="26"/>
        <v>248.5</v>
      </c>
      <c r="X61" s="32">
        <f>X62</f>
        <v>0</v>
      </c>
      <c r="Y61" s="4">
        <f t="shared" si="26"/>
        <v>0</v>
      </c>
      <c r="Z61" s="32">
        <f>Z62</f>
        <v>491.7</v>
      </c>
      <c r="AA61" s="4">
        <f t="shared" si="26"/>
        <v>521.135</v>
      </c>
      <c r="AB61" s="32">
        <f>AB62</f>
        <v>99.995</v>
      </c>
      <c r="AC61" s="4"/>
      <c r="AD61" s="32">
        <f>AD62</f>
        <v>0</v>
      </c>
      <c r="AE61" s="5"/>
      <c r="AF61" s="101" t="s">
        <v>108</v>
      </c>
      <c r="AG61" s="70"/>
    </row>
    <row r="62" spans="1:33" s="30" customFormat="1" ht="26.25" customHeight="1">
      <c r="A62" s="48" t="s">
        <v>17</v>
      </c>
      <c r="B62" s="36">
        <f>B63+B64+B65+B66</f>
        <v>1135.63</v>
      </c>
      <c r="C62" s="36">
        <f>C63+C64+C65+C66</f>
        <v>1035.635</v>
      </c>
      <c r="D62" s="32">
        <f t="shared" si="12"/>
        <v>769.635</v>
      </c>
      <c r="E62" s="36">
        <f>E63+E64+E65+E66</f>
        <v>769.635</v>
      </c>
      <c r="F62" s="37">
        <f>F63+F64+F65+F66</f>
        <v>67.7716333665014</v>
      </c>
      <c r="G62" s="28">
        <f>E62/C62*100</f>
        <v>74.31527516934054</v>
      </c>
      <c r="H62" s="36">
        <f aca="true" t="shared" si="27" ref="H62:Z62">H63+H64+H65+H66</f>
        <v>0</v>
      </c>
      <c r="I62" s="36">
        <f t="shared" si="27"/>
        <v>0</v>
      </c>
      <c r="J62" s="36">
        <f t="shared" si="27"/>
        <v>0</v>
      </c>
      <c r="K62" s="36">
        <f>K63+K64+K65+K66</f>
        <v>0</v>
      </c>
      <c r="L62" s="36">
        <f t="shared" si="27"/>
        <v>0</v>
      </c>
      <c r="M62" s="36">
        <f t="shared" si="27"/>
        <v>0</v>
      </c>
      <c r="N62" s="36">
        <f t="shared" si="27"/>
        <v>95.2</v>
      </c>
      <c r="O62" s="36">
        <f t="shared" si="27"/>
        <v>0</v>
      </c>
      <c r="P62" s="36">
        <f t="shared" si="27"/>
        <v>200.2</v>
      </c>
      <c r="Q62" s="36">
        <f t="shared" si="27"/>
        <v>0</v>
      </c>
      <c r="R62" s="36">
        <f t="shared" si="27"/>
        <v>0</v>
      </c>
      <c r="S62" s="36">
        <f t="shared" si="27"/>
        <v>0</v>
      </c>
      <c r="T62" s="36">
        <f t="shared" si="27"/>
        <v>248.535</v>
      </c>
      <c r="U62" s="36">
        <f t="shared" si="27"/>
        <v>0</v>
      </c>
      <c r="V62" s="36">
        <f t="shared" si="27"/>
        <v>0</v>
      </c>
      <c r="W62" s="36">
        <f t="shared" si="27"/>
        <v>248.5</v>
      </c>
      <c r="X62" s="36">
        <f t="shared" si="27"/>
        <v>0</v>
      </c>
      <c r="Y62" s="36">
        <f t="shared" si="27"/>
        <v>0</v>
      </c>
      <c r="Z62" s="36">
        <f t="shared" si="27"/>
        <v>491.7</v>
      </c>
      <c r="AA62" s="36">
        <f>AA63+AA64+AA65+AA66</f>
        <v>521.135</v>
      </c>
      <c r="AB62" s="36">
        <f>AB63+AB64+AB65+AB66</f>
        <v>99.995</v>
      </c>
      <c r="AC62" s="36"/>
      <c r="AD62" s="36">
        <f>AD63+AD64+AD65+AD66</f>
        <v>0</v>
      </c>
      <c r="AE62" s="36"/>
      <c r="AF62" s="91"/>
      <c r="AG62" s="70"/>
    </row>
    <row r="63" spans="1:33" s="30" customFormat="1" ht="24.75" customHeight="1">
      <c r="A63" s="49" t="s">
        <v>24</v>
      </c>
      <c r="B63" s="32">
        <f>H63+J63+L63+N63+P63+R63+T63+V63+X63+Z63+AB63+AD63</f>
        <v>0</v>
      </c>
      <c r="C63" s="32">
        <f>H63</f>
        <v>0</v>
      </c>
      <c r="D63" s="32">
        <f t="shared" si="12"/>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c r="AD63" s="32">
        <v>0</v>
      </c>
      <c r="AE63" s="32"/>
      <c r="AF63" s="91"/>
      <c r="AG63" s="70"/>
    </row>
    <row r="64" spans="1:33" s="30" customFormat="1" ht="18.75">
      <c r="A64" s="49" t="s">
        <v>22</v>
      </c>
      <c r="B64" s="32">
        <f>H64+J64+L64+N64+P64+R64+T64+V64+X64+Z64+AB64+AD64</f>
        <v>0</v>
      </c>
      <c r="C64" s="32">
        <f>H64</f>
        <v>0</v>
      </c>
      <c r="D64" s="32">
        <f t="shared" si="12"/>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c r="AD64" s="32">
        <v>0</v>
      </c>
      <c r="AE64" s="32"/>
      <c r="AF64" s="91"/>
      <c r="AG64" s="70"/>
    </row>
    <row r="65" spans="1:33" s="39" customFormat="1" ht="18.75">
      <c r="A65" s="49" t="s">
        <v>13</v>
      </c>
      <c r="B65" s="32">
        <f>H65+J65+L65+N65+P65+R65+T65+V65+X65+Z65+AB65+AD65</f>
        <v>1135.63</v>
      </c>
      <c r="C65" s="33">
        <f>H65+J65+L65+N65+P65+R65+T65+V65+X65+Z65</f>
        <v>1035.635</v>
      </c>
      <c r="D65" s="33">
        <f>E65</f>
        <v>769.635</v>
      </c>
      <c r="E65" s="4">
        <f>I65+K65+M65+O65+Q65+S65+U65+W65+Y65+AA65</f>
        <v>769.635</v>
      </c>
      <c r="F65" s="37">
        <f>E65/B65*100</f>
        <v>67.7716333665014</v>
      </c>
      <c r="G65" s="28">
        <f>E65/C65*100</f>
        <v>74.31527516934054</v>
      </c>
      <c r="H65" s="32">
        <v>0</v>
      </c>
      <c r="I65" s="32">
        <v>0</v>
      </c>
      <c r="J65" s="32">
        <v>0</v>
      </c>
      <c r="K65" s="32">
        <v>0</v>
      </c>
      <c r="L65" s="32">
        <v>0</v>
      </c>
      <c r="M65" s="32">
        <v>0</v>
      </c>
      <c r="N65" s="32">
        <v>95.2</v>
      </c>
      <c r="O65" s="32">
        <v>0</v>
      </c>
      <c r="P65" s="32">
        <v>200.2</v>
      </c>
      <c r="Q65" s="32">
        <v>0</v>
      </c>
      <c r="R65" s="32">
        <v>0</v>
      </c>
      <c r="S65" s="32">
        <v>0</v>
      </c>
      <c r="T65" s="32">
        <v>248.535</v>
      </c>
      <c r="U65" s="32">
        <v>0</v>
      </c>
      <c r="V65" s="32">
        <v>0</v>
      </c>
      <c r="W65" s="32">
        <v>248.5</v>
      </c>
      <c r="X65" s="32">
        <v>0</v>
      </c>
      <c r="Y65" s="32">
        <v>0</v>
      </c>
      <c r="Z65" s="32">
        <v>491.7</v>
      </c>
      <c r="AA65" s="32">
        <v>521.135</v>
      </c>
      <c r="AB65" s="32">
        <v>99.995</v>
      </c>
      <c r="AC65" s="32"/>
      <c r="AD65" s="32">
        <v>0</v>
      </c>
      <c r="AE65" s="32"/>
      <c r="AF65" s="91"/>
      <c r="AG65" s="70"/>
    </row>
    <row r="66" spans="1:33" s="30" customFormat="1" ht="36" customHeight="1">
      <c r="A66" s="49" t="s">
        <v>33</v>
      </c>
      <c r="B66" s="32">
        <f>H66+J66+L66+N66+P66+R66+T66+V66+X66+Z66+AB66+AD66</f>
        <v>0</v>
      </c>
      <c r="C66" s="32">
        <f>H66</f>
        <v>0</v>
      </c>
      <c r="D66" s="32">
        <f t="shared" si="12"/>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c r="AD66" s="32">
        <v>0</v>
      </c>
      <c r="AE66" s="32"/>
      <c r="AF66" s="92"/>
      <c r="AG66" s="70"/>
    </row>
    <row r="67" spans="1:32" s="70" customFormat="1" ht="63" customHeight="1">
      <c r="A67" s="51" t="s">
        <v>40</v>
      </c>
      <c r="B67" s="36">
        <f>B68</f>
        <v>87510.3</v>
      </c>
      <c r="C67" s="36">
        <f>C68</f>
        <v>77233.927</v>
      </c>
      <c r="D67" s="32">
        <f t="shared" si="12"/>
        <v>73271.95555000001</v>
      </c>
      <c r="E67" s="36">
        <f>E68</f>
        <v>73271.95555000001</v>
      </c>
      <c r="F67" s="28">
        <f>E67/B67*100</f>
        <v>83.729521610599</v>
      </c>
      <c r="G67" s="28">
        <f>E67/C67*100</f>
        <v>94.87016703164663</v>
      </c>
      <c r="H67" s="36">
        <f>H68</f>
        <v>18518.675</v>
      </c>
      <c r="I67" s="36">
        <f>I68</f>
        <v>16200.47967</v>
      </c>
      <c r="J67" s="36">
        <f aca="true" t="shared" si="28" ref="J67:AD67">J68</f>
        <v>9359.276</v>
      </c>
      <c r="K67" s="36">
        <f>K68</f>
        <v>9577.06478</v>
      </c>
      <c r="L67" s="36">
        <f t="shared" si="28"/>
        <v>4417.871</v>
      </c>
      <c r="M67" s="36">
        <f>M68</f>
        <v>4662.95625</v>
      </c>
      <c r="N67" s="36">
        <f t="shared" si="28"/>
        <v>8725.128</v>
      </c>
      <c r="O67" s="36">
        <f>O68</f>
        <v>7301.85722</v>
      </c>
      <c r="P67" s="36">
        <f t="shared" si="28"/>
        <v>6740.292</v>
      </c>
      <c r="Q67" s="36">
        <f>Q68</f>
        <v>7192.89263</v>
      </c>
      <c r="R67" s="36">
        <f t="shared" si="28"/>
        <v>6109.299</v>
      </c>
      <c r="S67" s="36">
        <f>S68</f>
        <v>6436.1989</v>
      </c>
      <c r="T67" s="36">
        <f t="shared" si="28"/>
        <v>9603.495</v>
      </c>
      <c r="U67" s="36">
        <f>U68</f>
        <v>8894.70056</v>
      </c>
      <c r="V67" s="36">
        <f t="shared" si="28"/>
        <v>5001.566</v>
      </c>
      <c r="W67" s="36">
        <f>W68</f>
        <v>4345.96277</v>
      </c>
      <c r="X67" s="36">
        <f t="shared" si="28"/>
        <v>2380.758</v>
      </c>
      <c r="Y67" s="36">
        <f>Y68</f>
        <v>2639.77222</v>
      </c>
      <c r="Z67" s="36">
        <f t="shared" si="28"/>
        <v>6377.567</v>
      </c>
      <c r="AA67" s="36">
        <f>AA68</f>
        <v>6020.07055</v>
      </c>
      <c r="AB67" s="36">
        <f t="shared" si="28"/>
        <v>3515.873</v>
      </c>
      <c r="AC67" s="36"/>
      <c r="AD67" s="36">
        <f t="shared" si="28"/>
        <v>6760.5</v>
      </c>
      <c r="AE67" s="36"/>
      <c r="AF67" s="101" t="s">
        <v>65</v>
      </c>
    </row>
    <row r="68" spans="1:32" s="70" customFormat="1" ht="24" customHeight="1">
      <c r="A68" s="48" t="s">
        <v>17</v>
      </c>
      <c r="B68" s="36">
        <f>B69+B70+B71+B72</f>
        <v>87510.3</v>
      </c>
      <c r="C68" s="36">
        <f>C69+C70+C71+C72</f>
        <v>77233.927</v>
      </c>
      <c r="D68" s="32">
        <f t="shared" si="12"/>
        <v>73271.95555000001</v>
      </c>
      <c r="E68" s="36">
        <f>E69+E70+E71+E72</f>
        <v>73271.95555000001</v>
      </c>
      <c r="F68" s="37">
        <f>F69+F70+F71+F72</f>
        <v>83.729521610599</v>
      </c>
      <c r="G68" s="28">
        <f>E68/C68*100</f>
        <v>94.87016703164663</v>
      </c>
      <c r="H68" s="36">
        <f>H69+H70+H71+H72</f>
        <v>18518.675</v>
      </c>
      <c r="I68" s="36">
        <f>I69+I70+I71+I72</f>
        <v>16200.47967</v>
      </c>
      <c r="J68" s="36">
        <f aca="true" t="shared" si="29" ref="J68:AD68">J69+J70+J71+J72</f>
        <v>9359.276</v>
      </c>
      <c r="K68" s="36">
        <f>K69+K70+K71+K72</f>
        <v>9577.06478</v>
      </c>
      <c r="L68" s="36">
        <f t="shared" si="29"/>
        <v>4417.871</v>
      </c>
      <c r="M68" s="36">
        <f>M69+M70+M71+M72</f>
        <v>4662.95625</v>
      </c>
      <c r="N68" s="36">
        <f t="shared" si="29"/>
        <v>8725.128</v>
      </c>
      <c r="O68" s="36">
        <f>O69+O70+O71+O72</f>
        <v>7301.85722</v>
      </c>
      <c r="P68" s="36">
        <f t="shared" si="29"/>
        <v>6740.292</v>
      </c>
      <c r="Q68" s="36">
        <f>Q69+Q70+Q71+Q72</f>
        <v>7192.89263</v>
      </c>
      <c r="R68" s="36">
        <f t="shared" si="29"/>
        <v>6109.299</v>
      </c>
      <c r="S68" s="36">
        <f>S69+S70+S71+S72</f>
        <v>6436.1989</v>
      </c>
      <c r="T68" s="36">
        <f t="shared" si="29"/>
        <v>9603.495</v>
      </c>
      <c r="U68" s="36">
        <f>U69+U70+U71+U72</f>
        <v>8894.70056</v>
      </c>
      <c r="V68" s="36">
        <f t="shared" si="29"/>
        <v>5001.566</v>
      </c>
      <c r="W68" s="36">
        <f>W69+W70+W71+W72</f>
        <v>4345.96277</v>
      </c>
      <c r="X68" s="36">
        <f t="shared" si="29"/>
        <v>2380.758</v>
      </c>
      <c r="Y68" s="36">
        <f>Y69+Y70+Y71+Y72</f>
        <v>2639.77222</v>
      </c>
      <c r="Z68" s="36">
        <f t="shared" si="29"/>
        <v>6377.567</v>
      </c>
      <c r="AA68" s="36">
        <f>AA69+AA70+AA71+AA72</f>
        <v>6020.07055</v>
      </c>
      <c r="AB68" s="36">
        <f t="shared" si="29"/>
        <v>3515.873</v>
      </c>
      <c r="AC68" s="36"/>
      <c r="AD68" s="36">
        <f t="shared" si="29"/>
        <v>6760.5</v>
      </c>
      <c r="AE68" s="36"/>
      <c r="AF68" s="91"/>
    </row>
    <row r="69" spans="1:32" s="70" customFormat="1" ht="18.75" customHeight="1">
      <c r="A69" s="49" t="s">
        <v>24</v>
      </c>
      <c r="B69" s="32">
        <f>H69+J69+L69+N69+P69+R69+T69+V69+X69+Z69+AB69+AD69</f>
        <v>0</v>
      </c>
      <c r="C69" s="32">
        <f>H69</f>
        <v>0</v>
      </c>
      <c r="D69" s="32">
        <f t="shared" si="12"/>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c r="AD69" s="32">
        <v>0</v>
      </c>
      <c r="AE69" s="32"/>
      <c r="AF69" s="91"/>
    </row>
    <row r="70" spans="1:32" s="70" customFormat="1" ht="18.75" customHeight="1">
      <c r="A70" s="49" t="s">
        <v>22</v>
      </c>
      <c r="B70" s="32">
        <f>H70+J70+L70+N70+P70+R70+T70+V70+X70+Z70+AB70+AD70</f>
        <v>0</v>
      </c>
      <c r="C70" s="32">
        <f>H70</f>
        <v>0</v>
      </c>
      <c r="D70" s="32">
        <f t="shared" si="12"/>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c r="AD70" s="32">
        <v>0</v>
      </c>
      <c r="AE70" s="32"/>
      <c r="AF70" s="91"/>
    </row>
    <row r="71" spans="1:32" s="70" customFormat="1" ht="18.75">
      <c r="A71" s="49" t="s">
        <v>13</v>
      </c>
      <c r="B71" s="32">
        <f>H71+J71+L71+N71+P71+R71+T71+V71+X71+Z71+AB71+AD71</f>
        <v>87510.3</v>
      </c>
      <c r="C71" s="33">
        <f>H71+J71+L71+N71+P71+R71+T71+V71+X71+Z71</f>
        <v>77233.927</v>
      </c>
      <c r="D71" s="33">
        <f>E71</f>
        <v>73271.95555000001</v>
      </c>
      <c r="E71" s="4">
        <f>I71+K71+M71+O71+Q71+S71+U71+W71+Y71+AA71</f>
        <v>73271.95555000001</v>
      </c>
      <c r="F71" s="37">
        <f>E71/B71*100</f>
        <v>83.729521610599</v>
      </c>
      <c r="G71" s="28">
        <f>E71/C71*100</f>
        <v>94.87016703164663</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2380.758</v>
      </c>
      <c r="Y71" s="36">
        <v>2639.77222</v>
      </c>
      <c r="Z71" s="36">
        <v>6377.567</v>
      </c>
      <c r="AA71" s="36">
        <v>6020.07055</v>
      </c>
      <c r="AB71" s="36">
        <v>3515.873</v>
      </c>
      <c r="AC71" s="36"/>
      <c r="AD71" s="36">
        <v>6760.5</v>
      </c>
      <c r="AE71" s="36"/>
      <c r="AF71" s="91"/>
    </row>
    <row r="72" spans="1:32" s="70" customFormat="1" ht="29.25" customHeight="1">
      <c r="A72" s="49" t="s">
        <v>33</v>
      </c>
      <c r="B72" s="32">
        <f>H72+J72+L72+N72+P72+R72+T72+V72+X72+Z72+AB72+AD72</f>
        <v>0</v>
      </c>
      <c r="C72" s="32">
        <f>H72</f>
        <v>0</v>
      </c>
      <c r="D72" s="32">
        <f t="shared" si="12"/>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c r="AD72" s="32">
        <v>0</v>
      </c>
      <c r="AE72" s="32"/>
      <c r="AF72" s="92"/>
    </row>
    <row r="73" spans="1:32" s="70" customFormat="1" ht="56.25">
      <c r="A73" s="52" t="s">
        <v>41</v>
      </c>
      <c r="B73" s="36">
        <f aca="true" t="shared" si="30" ref="B73:AD73">B74</f>
        <v>6884.599999999999</v>
      </c>
      <c r="C73" s="36">
        <f t="shared" si="30"/>
        <v>5886.228</v>
      </c>
      <c r="D73" s="36">
        <f t="shared" si="30"/>
        <v>5712.46755</v>
      </c>
      <c r="E73" s="36">
        <f t="shared" si="30"/>
        <v>5766.997298</v>
      </c>
      <c r="F73" s="37">
        <f t="shared" si="30"/>
        <v>83.7666283879964</v>
      </c>
      <c r="G73" s="28">
        <f t="shared" si="30"/>
        <v>97.97441244205967</v>
      </c>
      <c r="H73" s="36">
        <f t="shared" si="30"/>
        <v>1041.0378</v>
      </c>
      <c r="I73" s="36">
        <f t="shared" si="30"/>
        <v>1041.0378</v>
      </c>
      <c r="J73" s="36">
        <f t="shared" si="30"/>
        <v>647.6512</v>
      </c>
      <c r="K73" s="36">
        <f t="shared" si="30"/>
        <v>620.31483</v>
      </c>
      <c r="L73" s="36">
        <f t="shared" si="30"/>
        <v>346.45</v>
      </c>
      <c r="M73" s="36">
        <f t="shared" si="30"/>
        <v>286.32871</v>
      </c>
      <c r="N73" s="36">
        <f t="shared" si="30"/>
        <v>1022.364</v>
      </c>
      <c r="O73" s="36">
        <f t="shared" si="30"/>
        <v>1026.1242</v>
      </c>
      <c r="P73" s="36">
        <f t="shared" si="30"/>
        <v>451.293</v>
      </c>
      <c r="Q73" s="36">
        <f t="shared" si="30"/>
        <v>425.79362</v>
      </c>
      <c r="R73" s="36">
        <f t="shared" si="30"/>
        <v>395.122</v>
      </c>
      <c r="S73" s="36">
        <f t="shared" si="30"/>
        <v>440.60215</v>
      </c>
      <c r="T73" s="36">
        <f t="shared" si="30"/>
        <v>821.234</v>
      </c>
      <c r="U73" s="36">
        <f t="shared" si="30"/>
        <v>711.7603799999999</v>
      </c>
      <c r="V73" s="36">
        <f t="shared" si="30"/>
        <v>371.112</v>
      </c>
      <c r="W73" s="36">
        <f t="shared" si="30"/>
        <v>375.688538</v>
      </c>
      <c r="X73" s="36">
        <f t="shared" si="30"/>
        <v>317.995</v>
      </c>
      <c r="Y73" s="36">
        <f t="shared" si="30"/>
        <v>313.85291</v>
      </c>
      <c r="Z73" s="36">
        <f t="shared" si="30"/>
        <v>471.969</v>
      </c>
      <c r="AA73" s="36">
        <f t="shared" si="30"/>
        <v>525.49416</v>
      </c>
      <c r="AB73" s="36">
        <f t="shared" si="30"/>
        <v>122.77199999999999</v>
      </c>
      <c r="AC73" s="36"/>
      <c r="AD73" s="36">
        <f t="shared" si="30"/>
        <v>875.6</v>
      </c>
      <c r="AE73" s="36"/>
      <c r="AF73" s="101" t="s">
        <v>52</v>
      </c>
    </row>
    <row r="74" spans="1:32" s="70" customFormat="1" ht="18.75">
      <c r="A74" s="48" t="s">
        <v>17</v>
      </c>
      <c r="B74" s="36">
        <f aca="true" t="shared" si="31" ref="B74:AD74">B75+B76+B77+B78</f>
        <v>6884.599999999999</v>
      </c>
      <c r="C74" s="36">
        <f t="shared" si="31"/>
        <v>5886.228</v>
      </c>
      <c r="D74" s="36">
        <f>D75+D76+D77+D78</f>
        <v>5712.46755</v>
      </c>
      <c r="E74" s="36">
        <f t="shared" si="31"/>
        <v>5766.997298</v>
      </c>
      <c r="F74" s="28">
        <f>E74/B74*100</f>
        <v>83.7666283879964</v>
      </c>
      <c r="G74" s="28">
        <f>E74/C74*100</f>
        <v>97.97441244205967</v>
      </c>
      <c r="H74" s="36">
        <f t="shared" si="31"/>
        <v>1041.0378</v>
      </c>
      <c r="I74" s="36">
        <f t="shared" si="31"/>
        <v>1041.0378</v>
      </c>
      <c r="J74" s="36">
        <f t="shared" si="31"/>
        <v>647.6512</v>
      </c>
      <c r="K74" s="36">
        <f>K75+K76+K77+K78</f>
        <v>620.31483</v>
      </c>
      <c r="L74" s="36">
        <f t="shared" si="31"/>
        <v>346.45</v>
      </c>
      <c r="M74" s="36">
        <f>M75+M76+M77+M78</f>
        <v>286.32871</v>
      </c>
      <c r="N74" s="36">
        <f t="shared" si="31"/>
        <v>1022.364</v>
      </c>
      <c r="O74" s="36">
        <f>O75+O76+O77+O78</f>
        <v>1026.1242</v>
      </c>
      <c r="P74" s="36">
        <f t="shared" si="31"/>
        <v>451.293</v>
      </c>
      <c r="Q74" s="36">
        <f>Q75+Q76+Q77+Q78</f>
        <v>425.79362</v>
      </c>
      <c r="R74" s="36">
        <f t="shared" si="31"/>
        <v>395.122</v>
      </c>
      <c r="S74" s="36">
        <f>S75+S76+S77+S78</f>
        <v>440.60215</v>
      </c>
      <c r="T74" s="36">
        <f t="shared" si="31"/>
        <v>821.234</v>
      </c>
      <c r="U74" s="36">
        <f>U75+U76+U77+U78</f>
        <v>711.7603799999999</v>
      </c>
      <c r="V74" s="36">
        <f t="shared" si="31"/>
        <v>371.112</v>
      </c>
      <c r="W74" s="36">
        <f>W75+W76+W77+W78</f>
        <v>375.688538</v>
      </c>
      <c r="X74" s="36">
        <f t="shared" si="31"/>
        <v>317.995</v>
      </c>
      <c r="Y74" s="36">
        <f>Y75+Y76+Y77+Y78</f>
        <v>313.85291</v>
      </c>
      <c r="Z74" s="36">
        <f t="shared" si="31"/>
        <v>471.969</v>
      </c>
      <c r="AA74" s="36">
        <f>AA75+AA76+AA77+AA78</f>
        <v>525.49416</v>
      </c>
      <c r="AB74" s="36">
        <f t="shared" si="31"/>
        <v>122.77199999999999</v>
      </c>
      <c r="AC74" s="36"/>
      <c r="AD74" s="36">
        <f t="shared" si="31"/>
        <v>875.6</v>
      </c>
      <c r="AE74" s="36"/>
      <c r="AF74" s="91"/>
    </row>
    <row r="75" spans="1:32" s="74" customFormat="1" ht="18.75">
      <c r="A75" s="73" t="s">
        <v>24</v>
      </c>
      <c r="B75" s="32">
        <f>H75+J75+L75+N75+P75+R75+T75+V75+X75+Z75+AB75+AD75</f>
        <v>5715.099999999999</v>
      </c>
      <c r="C75" s="33">
        <f>H75+J75+L75+N75+P75+R75+T75+V75+X75+Z75</f>
        <v>4931.383</v>
      </c>
      <c r="D75" s="32">
        <v>4542.96755</v>
      </c>
      <c r="E75" s="32">
        <f>I75+K75+M75+O75+Q75+S75+U75+W75+Y75+AA75</f>
        <v>4889.989128</v>
      </c>
      <c r="F75" s="28">
        <f>E75/B75*100</f>
        <v>85.56261706706796</v>
      </c>
      <c r="G75" s="28">
        <f>E75/C75*100</f>
        <v>99.1606031817038</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v>222.33243</v>
      </c>
      <c r="Z75" s="32">
        <v>471.969</v>
      </c>
      <c r="AA75" s="32">
        <v>464.39924</v>
      </c>
      <c r="AB75" s="32">
        <v>115.222</v>
      </c>
      <c r="AC75" s="32"/>
      <c r="AD75" s="32">
        <v>668.495</v>
      </c>
      <c r="AE75" s="32"/>
      <c r="AF75" s="91"/>
    </row>
    <row r="76" spans="1:32" s="70" customFormat="1" ht="18.75">
      <c r="A76" s="49" t="s">
        <v>22</v>
      </c>
      <c r="B76" s="32">
        <f>H76+J76+L76+N76+P76+R76+T76+V76+X76+Z76+AB76+AD76</f>
        <v>1169.5</v>
      </c>
      <c r="C76" s="33">
        <f>H76+J76+L76+N76+P76+R76+T76+V76+X76+Z76</f>
        <v>954.845</v>
      </c>
      <c r="D76" s="32">
        <v>1169.5</v>
      </c>
      <c r="E76" s="32">
        <f>I76+K76+M76+O76+Q76+S76+U76+W76+Y76+AA76</f>
        <v>877.00817</v>
      </c>
      <c r="F76" s="37">
        <f>E76/B76*100</f>
        <v>74.9900102607952</v>
      </c>
      <c r="G76" s="28">
        <f>E76/C76*100</f>
        <v>91.84822353366252</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v>91.52048</v>
      </c>
      <c r="Z76" s="32">
        <v>0</v>
      </c>
      <c r="AA76" s="32">
        <v>61.09492</v>
      </c>
      <c r="AB76" s="32">
        <v>7.55</v>
      </c>
      <c r="AC76" s="32"/>
      <c r="AD76" s="32">
        <v>207.105</v>
      </c>
      <c r="AE76" s="32"/>
      <c r="AF76" s="91"/>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c r="AD77" s="36">
        <v>0</v>
      </c>
      <c r="AE77" s="36"/>
      <c r="AF77" s="91"/>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c r="AD78" s="32">
        <v>0</v>
      </c>
      <c r="AE78" s="32"/>
      <c r="AF78" s="92"/>
    </row>
    <row r="79" spans="1:32" s="30" customFormat="1" ht="18.75">
      <c r="A79" s="53" t="s">
        <v>18</v>
      </c>
      <c r="B79" s="54">
        <f>B80+B81+B82+B83</f>
        <v>120130.83000000002</v>
      </c>
      <c r="C79" s="54">
        <f>C80+C81+C82+C83</f>
        <v>106555.40561</v>
      </c>
      <c r="D79" s="54">
        <f>D80+D81+D82+D83</f>
        <v>99219.42878000002</v>
      </c>
      <c r="E79" s="54">
        <f>E80+E81+E82+E83</f>
        <v>99273.95852800002</v>
      </c>
      <c r="F79" s="37">
        <f>E79/B79*100</f>
        <v>82.63820247308705</v>
      </c>
      <c r="G79" s="28">
        <f>E79/C79*100</f>
        <v>93.16651554154787</v>
      </c>
      <c r="H79" s="54">
        <f>H80+H81+H82+H83</f>
        <v>21385.354460000002</v>
      </c>
      <c r="I79" s="54">
        <f aca="true" t="shared" si="32" ref="I79:AD79">I80+I81+I82+I83</f>
        <v>17858.660860000004</v>
      </c>
      <c r="J79" s="54">
        <f t="shared" si="32"/>
        <v>10877.06886</v>
      </c>
      <c r="K79" s="54">
        <f>K80+K81+K82+K83</f>
        <v>10748.99455</v>
      </c>
      <c r="L79" s="54">
        <f t="shared" si="32"/>
        <v>5542.96266</v>
      </c>
      <c r="M79" s="54">
        <f>M80+M81+M82+M83</f>
        <v>6540.81208</v>
      </c>
      <c r="N79" s="54">
        <f t="shared" si="32"/>
        <v>15222.18366</v>
      </c>
      <c r="O79" s="54">
        <f>O80+O81+O82+O83</f>
        <v>10115.2868</v>
      </c>
      <c r="P79" s="54">
        <f t="shared" si="32"/>
        <v>9228.51866</v>
      </c>
      <c r="Q79" s="54">
        <f>Q80+Q81+Q82+Q83</f>
        <v>9612.35902</v>
      </c>
      <c r="R79" s="54">
        <f t="shared" si="32"/>
        <v>8603.94666</v>
      </c>
      <c r="S79" s="54">
        <f>S80+S81+S82+S83</f>
        <v>9362.37015</v>
      </c>
      <c r="T79" s="54">
        <f t="shared" si="32"/>
        <v>15816.22866</v>
      </c>
      <c r="U79" s="54">
        <f>U80+U81+U82+U83</f>
        <v>13403.50672</v>
      </c>
      <c r="V79" s="54">
        <f t="shared" si="32"/>
        <v>6087.03166</v>
      </c>
      <c r="W79" s="54">
        <f>W80+W81+W82+W83</f>
        <v>6953.437188</v>
      </c>
      <c r="X79" s="54">
        <f t="shared" si="32"/>
        <v>3769.9466599999996</v>
      </c>
      <c r="Y79" s="54">
        <f>Y80+Y81+Y82+Y83</f>
        <v>4652.907159999999</v>
      </c>
      <c r="Z79" s="54">
        <f t="shared" si="32"/>
        <v>10022.163669999998</v>
      </c>
      <c r="AA79" s="54">
        <f>AA80+AA81+AA82+AA83</f>
        <v>10025.624</v>
      </c>
      <c r="AB79" s="54">
        <f t="shared" si="32"/>
        <v>4690.80966</v>
      </c>
      <c r="AC79" s="54"/>
      <c r="AD79" s="54">
        <f t="shared" si="32"/>
        <v>8884.61473</v>
      </c>
      <c r="AE79" s="54"/>
      <c r="AF79" s="55"/>
    </row>
    <row r="80" spans="1:32" s="30" customFormat="1" ht="18.75">
      <c r="A80" s="53" t="s">
        <v>24</v>
      </c>
      <c r="B80" s="54">
        <f aca="true" t="shared" si="33" ref="B80:E81">B75</f>
        <v>5715.099999999999</v>
      </c>
      <c r="C80" s="54">
        <f t="shared" si="33"/>
        <v>4931.383</v>
      </c>
      <c r="D80" s="54">
        <f t="shared" si="33"/>
        <v>4542.96755</v>
      </c>
      <c r="E80" s="54">
        <f>E75</f>
        <v>4889.989128</v>
      </c>
      <c r="F80" s="37">
        <f>E80/B80*100</f>
        <v>85.56261706706796</v>
      </c>
      <c r="G80" s="28">
        <f>E80/C80*100</f>
        <v>99.1606031817038</v>
      </c>
      <c r="H80" s="54">
        <f>H75</f>
        <v>1041.0378</v>
      </c>
      <c r="I80" s="54">
        <f aca="true" t="shared" si="34" ref="I80:AD81">I75</f>
        <v>1041.0378</v>
      </c>
      <c r="J80" s="54">
        <f t="shared" si="34"/>
        <v>132.0512</v>
      </c>
      <c r="K80" s="54">
        <f>K75</f>
        <v>132.0512</v>
      </c>
      <c r="L80" s="54">
        <f t="shared" si="34"/>
        <v>286.7</v>
      </c>
      <c r="M80" s="54">
        <f>M75</f>
        <v>286.32871</v>
      </c>
      <c r="N80" s="54">
        <f t="shared" si="34"/>
        <v>1022.364</v>
      </c>
      <c r="O80" s="54">
        <f>O75</f>
        <v>1020.59436</v>
      </c>
      <c r="P80" s="54">
        <f t="shared" si="34"/>
        <v>451.293</v>
      </c>
      <c r="Q80" s="54">
        <f>Q75</f>
        <v>425.79362</v>
      </c>
      <c r="R80" s="54">
        <f t="shared" si="34"/>
        <v>210.543</v>
      </c>
      <c r="S80" s="54">
        <f>S75</f>
        <v>231.60215</v>
      </c>
      <c r="T80" s="54">
        <f t="shared" si="34"/>
        <v>821.234</v>
      </c>
      <c r="U80" s="54">
        <f>U75</f>
        <v>690.16108</v>
      </c>
      <c r="V80" s="54">
        <f t="shared" si="34"/>
        <v>371.112</v>
      </c>
      <c r="W80" s="54">
        <f>W75</f>
        <v>375.688538</v>
      </c>
      <c r="X80" s="54">
        <f t="shared" si="34"/>
        <v>123.079</v>
      </c>
      <c r="Y80" s="54">
        <f>Y75</f>
        <v>222.33243</v>
      </c>
      <c r="Z80" s="54">
        <f t="shared" si="34"/>
        <v>471.969</v>
      </c>
      <c r="AA80" s="54">
        <f>AA75</f>
        <v>464.39924</v>
      </c>
      <c r="AB80" s="54">
        <f t="shared" si="34"/>
        <v>115.222</v>
      </c>
      <c r="AC80" s="54"/>
      <c r="AD80" s="54">
        <f t="shared" si="34"/>
        <v>668.495</v>
      </c>
      <c r="AE80" s="54"/>
      <c r="AF80" s="55"/>
    </row>
    <row r="81" spans="1:32" s="30" customFormat="1" ht="18.75">
      <c r="A81" s="53" t="s">
        <v>22</v>
      </c>
      <c r="B81" s="54">
        <f t="shared" si="33"/>
        <v>1169.5</v>
      </c>
      <c r="C81" s="54">
        <f t="shared" si="33"/>
        <v>954.845</v>
      </c>
      <c r="D81" s="54">
        <f t="shared" si="33"/>
        <v>1169.5</v>
      </c>
      <c r="E81" s="54">
        <f t="shared" si="33"/>
        <v>877.00817</v>
      </c>
      <c r="F81" s="37">
        <f>E81/B81*100</f>
        <v>74.9900102607952</v>
      </c>
      <c r="G81" s="28">
        <f>E81/C81*100</f>
        <v>91.84822353366252</v>
      </c>
      <c r="H81" s="54">
        <f>H76</f>
        <v>0</v>
      </c>
      <c r="I81" s="54">
        <f t="shared" si="34"/>
        <v>0</v>
      </c>
      <c r="J81" s="54">
        <f t="shared" si="34"/>
        <v>515.6</v>
      </c>
      <c r="K81" s="54">
        <f>K76</f>
        <v>488.26363</v>
      </c>
      <c r="L81" s="54">
        <f t="shared" si="34"/>
        <v>59.75</v>
      </c>
      <c r="M81" s="54">
        <f>M76</f>
        <v>0</v>
      </c>
      <c r="N81" s="54">
        <f t="shared" si="34"/>
        <v>0</v>
      </c>
      <c r="O81" s="54">
        <f>O76</f>
        <v>5.52984</v>
      </c>
      <c r="P81" s="54">
        <f t="shared" si="34"/>
        <v>0</v>
      </c>
      <c r="Q81" s="54">
        <f>Q76</f>
        <v>0</v>
      </c>
      <c r="R81" s="54">
        <f t="shared" si="34"/>
        <v>184.579</v>
      </c>
      <c r="S81" s="54">
        <f>S76</f>
        <v>209</v>
      </c>
      <c r="T81" s="54">
        <f t="shared" si="34"/>
        <v>0</v>
      </c>
      <c r="U81" s="54">
        <f>U76</f>
        <v>21.5993</v>
      </c>
      <c r="V81" s="54">
        <f t="shared" si="34"/>
        <v>0</v>
      </c>
      <c r="W81" s="54">
        <f>W76</f>
        <v>0</v>
      </c>
      <c r="X81" s="54">
        <f t="shared" si="34"/>
        <v>194.916</v>
      </c>
      <c r="Y81" s="54">
        <f>Y76</f>
        <v>91.52048</v>
      </c>
      <c r="Z81" s="54">
        <f t="shared" si="34"/>
        <v>0</v>
      </c>
      <c r="AA81" s="54">
        <f>AA76</f>
        <v>61.09492</v>
      </c>
      <c r="AB81" s="54">
        <f t="shared" si="34"/>
        <v>7.55</v>
      </c>
      <c r="AC81" s="54"/>
      <c r="AD81" s="54">
        <f t="shared" si="34"/>
        <v>207.105</v>
      </c>
      <c r="AE81" s="54"/>
      <c r="AF81" s="56"/>
    </row>
    <row r="82" spans="1:32" s="30" customFormat="1" ht="18.75">
      <c r="A82" s="53" t="s">
        <v>13</v>
      </c>
      <c r="B82" s="54">
        <f>B71+B65+B35+B29+B23+B16</f>
        <v>113246.23000000001</v>
      </c>
      <c r="C82" s="54">
        <f>C16+C23+C29+C35+C65+C71+C77</f>
        <v>100669.17761</v>
      </c>
      <c r="D82" s="54">
        <f aca="true" t="shared" si="35" ref="C82:E83">D16+D23+D29+D35+D65+D71+D77</f>
        <v>93506.96123000002</v>
      </c>
      <c r="E82" s="54">
        <f>E16+E23+E29+E35+E65+E71+E77</f>
        <v>93506.96123000002</v>
      </c>
      <c r="F82" s="37">
        <f>E82/B82*100</f>
        <v>82.56960185782786</v>
      </c>
      <c r="G82" s="28">
        <f>E82/C82*100</f>
        <v>92.88539297723584</v>
      </c>
      <c r="H82" s="54">
        <f>H16+H23+H29+H35+H65+H71+H77</f>
        <v>20344.31666</v>
      </c>
      <c r="I82" s="54">
        <f aca="true" t="shared" si="36" ref="I82:AD83">I16+I23+I29+I35+I65+I71+I77</f>
        <v>16817.62306</v>
      </c>
      <c r="J82" s="54">
        <f t="shared" si="36"/>
        <v>10229.41766</v>
      </c>
      <c r="K82" s="54">
        <f>K16+K23+K29+K35+K65+K71+K77</f>
        <v>10128.67972</v>
      </c>
      <c r="L82" s="54">
        <f t="shared" si="36"/>
        <v>5196.51266</v>
      </c>
      <c r="M82" s="54">
        <f>M16+M23+M29+M35+M65+M71+M77</f>
        <v>6254.48337</v>
      </c>
      <c r="N82" s="54">
        <f t="shared" si="36"/>
        <v>14199.819660000001</v>
      </c>
      <c r="O82" s="54">
        <f>O16+O23+O29+O35+O65+O71+O77</f>
        <v>9089.1626</v>
      </c>
      <c r="P82" s="54">
        <f t="shared" si="36"/>
        <v>8777.22566</v>
      </c>
      <c r="Q82" s="54">
        <f>Q16+Q23+Q29+Q35+Q65+Q71+Q77</f>
        <v>9186.5654</v>
      </c>
      <c r="R82" s="54">
        <f t="shared" si="36"/>
        <v>8208.82466</v>
      </c>
      <c r="S82" s="54">
        <f>S16+S23+S29+S35+S65+S71+S77</f>
        <v>8921.768</v>
      </c>
      <c r="T82" s="54">
        <f t="shared" si="36"/>
        <v>14994.99466</v>
      </c>
      <c r="U82" s="54">
        <f>U16+U23+U29+U35+U65+U71+U77</f>
        <v>12691.74634</v>
      </c>
      <c r="V82" s="54">
        <f t="shared" si="36"/>
        <v>5715.91966</v>
      </c>
      <c r="W82" s="54">
        <f>W16+W23+W29+W35+W65+W71+W77</f>
        <v>6577.7486499999995</v>
      </c>
      <c r="X82" s="54">
        <f t="shared" si="36"/>
        <v>3451.9516599999997</v>
      </c>
      <c r="Y82" s="54">
        <f>Y16+Y23+Y29+Y35+Y65+Y71+Y77</f>
        <v>4339.054249999999</v>
      </c>
      <c r="Z82" s="54">
        <f t="shared" si="36"/>
        <v>9550.194669999999</v>
      </c>
      <c r="AA82" s="54">
        <f>AA16+AA23+AA29+AA35+AA65+AA71+AA77</f>
        <v>9500.12984</v>
      </c>
      <c r="AB82" s="54">
        <f t="shared" si="36"/>
        <v>4568.03766</v>
      </c>
      <c r="AC82" s="54"/>
      <c r="AD82" s="54">
        <f t="shared" si="36"/>
        <v>8009.01473</v>
      </c>
      <c r="AE82" s="54"/>
      <c r="AF82" s="56"/>
    </row>
    <row r="83" spans="1:32" s="30" customFormat="1" ht="18.75" customHeight="1">
      <c r="A83" s="57" t="s">
        <v>33</v>
      </c>
      <c r="B83" s="54">
        <f>B78+B72+B66+B36+B30+B24+B17</f>
        <v>0</v>
      </c>
      <c r="C83" s="54">
        <f t="shared" si="35"/>
        <v>0</v>
      </c>
      <c r="D83" s="54">
        <f t="shared" si="35"/>
        <v>0</v>
      </c>
      <c r="E83" s="54">
        <f t="shared" si="35"/>
        <v>0</v>
      </c>
      <c r="F83" s="37">
        <v>0</v>
      </c>
      <c r="G83" s="28">
        <v>0</v>
      </c>
      <c r="H83" s="54">
        <f>H17+H24+H30+H36+H66+H72+H78</f>
        <v>0</v>
      </c>
      <c r="I83" s="54">
        <f t="shared" si="36"/>
        <v>0</v>
      </c>
      <c r="J83" s="54">
        <f t="shared" si="36"/>
        <v>0</v>
      </c>
      <c r="K83" s="54">
        <f>K17+K24+K30+K36+K66+K72+K78</f>
        <v>0</v>
      </c>
      <c r="L83" s="54">
        <f t="shared" si="36"/>
        <v>0</v>
      </c>
      <c r="M83" s="54">
        <f>M17+M24+M30+M36+M66+M72+M78</f>
        <v>0</v>
      </c>
      <c r="N83" s="54">
        <f t="shared" si="36"/>
        <v>0</v>
      </c>
      <c r="O83" s="54">
        <f>O17+O24+O30+O36+O66+O72+O78</f>
        <v>0</v>
      </c>
      <c r="P83" s="54">
        <f t="shared" si="36"/>
        <v>0</v>
      </c>
      <c r="Q83" s="54">
        <f>Q17+Q24+Q30+Q36+Q66+Q72+Q78</f>
        <v>0</v>
      </c>
      <c r="R83" s="54">
        <f t="shared" si="36"/>
        <v>0</v>
      </c>
      <c r="S83" s="54">
        <f>S17+S24+S30+S36+S66+S72+S78</f>
        <v>0</v>
      </c>
      <c r="T83" s="54">
        <f t="shared" si="36"/>
        <v>0</v>
      </c>
      <c r="U83" s="54">
        <f>U17+U24+U30+U36+U66+U72+U78</f>
        <v>0</v>
      </c>
      <c r="V83" s="54">
        <f t="shared" si="36"/>
        <v>0</v>
      </c>
      <c r="W83" s="54">
        <f>W17+W24+W30+W36+W66+W72+W78</f>
        <v>0</v>
      </c>
      <c r="X83" s="54">
        <f t="shared" si="36"/>
        <v>0</v>
      </c>
      <c r="Y83" s="54">
        <f>Y17+Y24+Y30+Y36+Y66+Y72+Y78</f>
        <v>0</v>
      </c>
      <c r="Z83" s="54">
        <f t="shared" si="36"/>
        <v>0</v>
      </c>
      <c r="AA83" s="54">
        <f>AA17+AA24+AA30+AA36+AA66+AA72+AA78</f>
        <v>0</v>
      </c>
      <c r="AB83" s="54">
        <f t="shared" si="36"/>
        <v>0</v>
      </c>
      <c r="AC83" s="54"/>
      <c r="AD83" s="54">
        <f t="shared" si="36"/>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5.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69" zoomScaleNormal="70" zoomScaleSheetLayoutView="69" zoomScalePageLayoutView="0" workbookViewId="0" topLeftCell="A54">
      <selection activeCell="D75" sqref="D75:D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109</v>
      </c>
      <c r="D8" s="119" t="s">
        <v>110</v>
      </c>
      <c r="E8" s="121" t="s">
        <v>111</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W12">B12</f>
        <v>713.4</v>
      </c>
      <c r="C11" s="27">
        <f t="shared" si="0"/>
        <v>200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 aca="true" t="shared" si="1" ref="X11:Z12">X12</f>
        <v>0</v>
      </c>
      <c r="Y11" s="27">
        <f t="shared" si="1"/>
        <v>0</v>
      </c>
      <c r="Z11" s="27">
        <f t="shared" si="1"/>
        <v>0</v>
      </c>
      <c r="AA11" s="27"/>
      <c r="AB11" s="27">
        <f>AB12</f>
        <v>513.4</v>
      </c>
      <c r="AC11" s="27"/>
      <c r="AD11" s="27">
        <f>AD12</f>
        <v>0</v>
      </c>
      <c r="AE11" s="27"/>
      <c r="AF11" s="29"/>
    </row>
    <row r="12" spans="1:32" s="39" customFormat="1" ht="93.75" customHeight="1">
      <c r="A12" s="31" t="s">
        <v>30</v>
      </c>
      <c r="B12" s="32">
        <f t="shared" si="0"/>
        <v>713.4</v>
      </c>
      <c r="C12" s="33">
        <f t="shared" si="0"/>
        <v>200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 t="shared" si="1"/>
        <v>0</v>
      </c>
      <c r="Y12" s="32">
        <f t="shared" si="1"/>
        <v>0</v>
      </c>
      <c r="Z12" s="32">
        <f t="shared" si="1"/>
        <v>0</v>
      </c>
      <c r="AA12" s="4"/>
      <c r="AB12" s="32">
        <f>AB13</f>
        <v>513.4</v>
      </c>
      <c r="AC12" s="4"/>
      <c r="AD12" s="32">
        <f>AD13</f>
        <v>0</v>
      </c>
      <c r="AE12" s="5"/>
      <c r="AF12" s="101" t="s">
        <v>63</v>
      </c>
    </row>
    <row r="13" spans="1:32" s="39" customFormat="1" ht="18.75">
      <c r="A13" s="35" t="s">
        <v>17</v>
      </c>
      <c r="B13" s="36">
        <f>B14+B15+B16+B17</f>
        <v>713.4</v>
      </c>
      <c r="C13" s="33">
        <f>C14+C15+C16+C17</f>
        <v>200</v>
      </c>
      <c r="D13" s="33">
        <f>D16</f>
        <v>64.4</v>
      </c>
      <c r="E13" s="36">
        <f>E16</f>
        <v>64.4</v>
      </c>
      <c r="F13" s="37">
        <f>E13/B13*100</f>
        <v>9.027193720213065</v>
      </c>
      <c r="G13" s="28">
        <f>G16</f>
        <v>32.2</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Y14+Y15+Y16+Y17</f>
        <v>0</v>
      </c>
      <c r="Z13" s="36">
        <f>Z14+Z15+Z16+Z17</f>
        <v>0</v>
      </c>
      <c r="AA13" s="36"/>
      <c r="AB13" s="36">
        <f>AB14+AB15+AB16+AB17</f>
        <v>513.4</v>
      </c>
      <c r="AC13" s="36"/>
      <c r="AD13" s="36">
        <f>AD14+AD15+AD16+AD17</f>
        <v>0</v>
      </c>
      <c r="AE13" s="36"/>
      <c r="AF13" s="91"/>
    </row>
    <row r="14" spans="1:32" s="39"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c r="AB14" s="36">
        <v>0</v>
      </c>
      <c r="AC14" s="36"/>
      <c r="AD14" s="36">
        <v>0</v>
      </c>
      <c r="AE14" s="36"/>
      <c r="AF14" s="91"/>
    </row>
    <row r="15" spans="1:32" s="39"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c r="AB15" s="36">
        <v>0</v>
      </c>
      <c r="AC15" s="36"/>
      <c r="AD15" s="36">
        <v>0</v>
      </c>
      <c r="AE15" s="36"/>
      <c r="AF15" s="91"/>
    </row>
    <row r="16" spans="1:32" s="39" customFormat="1" ht="18.75">
      <c r="A16" s="38" t="s">
        <v>13</v>
      </c>
      <c r="B16" s="32">
        <f>H16+J16+L16+N16+P16+R16+T16+V16+X16+Z16+AB16+AD16</f>
        <v>713.4</v>
      </c>
      <c r="C16" s="33">
        <f>H16+J16+L16+N16+P16+R16+T16+V16+X16</f>
        <v>200</v>
      </c>
      <c r="D16" s="33">
        <f>E16</f>
        <v>64.4</v>
      </c>
      <c r="E16" s="4">
        <f>I16+K16+M16+O16+Q16+S16+U16+W16+Y16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0</v>
      </c>
      <c r="AA16" s="4"/>
      <c r="AB16" s="4">
        <v>513.4</v>
      </c>
      <c r="AC16" s="4"/>
      <c r="AD16" s="5">
        <v>0</v>
      </c>
      <c r="AE16" s="5"/>
      <c r="AF16" s="91"/>
    </row>
    <row r="17" spans="1:32" s="39"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c r="AB17" s="36">
        <v>0</v>
      </c>
      <c r="AC17" s="36"/>
      <c r="AD17" s="36">
        <v>0</v>
      </c>
      <c r="AE17" s="36"/>
      <c r="AF17" s="92"/>
    </row>
    <row r="18" spans="1:32" s="30" customFormat="1" ht="79.5" customHeight="1">
      <c r="A18" s="40" t="s">
        <v>31</v>
      </c>
      <c r="B18" s="41">
        <f>B20+B26+B32+B62+B68+B74</f>
        <v>119313.39500000002</v>
      </c>
      <c r="C18" s="41">
        <f>C20+C26+C32+C62+C68+C74</f>
        <v>95953.20694</v>
      </c>
      <c r="D18" s="41">
        <f>D19+D25+D31+D61+D67+D73</f>
        <v>88717.7997</v>
      </c>
      <c r="E18" s="41">
        <f>E19+E25+E31+E61+E67+E73</f>
        <v>88892.13452800001</v>
      </c>
      <c r="F18" s="37">
        <f>E18/B18*100</f>
        <v>74.50306357303805</v>
      </c>
      <c r="G18" s="28">
        <f>E18/C18*100</f>
        <v>92.64112932002855</v>
      </c>
      <c r="H18" s="41">
        <f aca="true" t="shared" si="4" ref="H18:T18">H20+H26+H32+H62+H68+H74</f>
        <v>21385.354460000002</v>
      </c>
      <c r="I18" s="41">
        <f t="shared" si="4"/>
        <v>17858.660860000004</v>
      </c>
      <c r="J18" s="41">
        <f t="shared" si="4"/>
        <v>10777.06886</v>
      </c>
      <c r="K18" s="41">
        <f>K20+K26+K32+K62+K68+K74</f>
        <v>10748.99455</v>
      </c>
      <c r="L18" s="41">
        <f t="shared" si="4"/>
        <v>5542.96266</v>
      </c>
      <c r="M18" s="41">
        <f t="shared" si="4"/>
        <v>6540.81208</v>
      </c>
      <c r="N18" s="41">
        <f t="shared" si="4"/>
        <v>15322.18366</v>
      </c>
      <c r="O18" s="41">
        <f t="shared" si="4"/>
        <v>10072.3868</v>
      </c>
      <c r="P18" s="41">
        <f t="shared" si="4"/>
        <v>9246.86866</v>
      </c>
      <c r="Q18" s="41">
        <f t="shared" si="4"/>
        <v>9590.85902</v>
      </c>
      <c r="R18" s="41">
        <f t="shared" si="4"/>
        <v>8698.44666</v>
      </c>
      <c r="S18" s="41">
        <f t="shared" si="4"/>
        <v>9362.37015</v>
      </c>
      <c r="T18" s="41">
        <f t="shared" si="4"/>
        <v>15816.19366</v>
      </c>
      <c r="U18" s="41">
        <f aca="true" t="shared" si="5" ref="U18:Z18">U20+U26+U32+U62+U68+U74</f>
        <v>13403.50672</v>
      </c>
      <c r="V18" s="41">
        <f t="shared" si="5"/>
        <v>6087.03166</v>
      </c>
      <c r="W18" s="41">
        <f t="shared" si="5"/>
        <v>6953.437188</v>
      </c>
      <c r="X18" s="41">
        <f t="shared" si="5"/>
        <v>3389.9466599999996</v>
      </c>
      <c r="Y18" s="41">
        <f t="shared" si="5"/>
        <v>4361.10716</v>
      </c>
      <c r="Z18" s="41">
        <f t="shared" si="5"/>
        <v>9698.55766</v>
      </c>
      <c r="AA18" s="41"/>
      <c r="AB18" s="41">
        <f>AB20+AB26+AB32+AB62+AB68+AB74</f>
        <v>4403.75966</v>
      </c>
      <c r="AC18" s="41"/>
      <c r="AD18" s="41">
        <f>AD20+AD26+AD32+AD62+AD68+AD74</f>
        <v>9376.220739999999</v>
      </c>
      <c r="AE18" s="41"/>
      <c r="AF18" s="42"/>
    </row>
    <row r="19" spans="1:32" s="30" customFormat="1" ht="74.25" customHeight="1">
      <c r="A19" s="43" t="s">
        <v>32</v>
      </c>
      <c r="B19" s="32">
        <f aca="true" t="shared" si="6" ref="B19:Y19">B20</f>
        <v>0</v>
      </c>
      <c r="C19" s="33">
        <f t="shared" si="6"/>
        <v>0</v>
      </c>
      <c r="D19" s="33">
        <f t="shared" si="6"/>
        <v>0</v>
      </c>
      <c r="E19" s="4">
        <f>E20</f>
        <v>0</v>
      </c>
      <c r="F19" s="44">
        <f t="shared" si="6"/>
        <v>0</v>
      </c>
      <c r="G19" s="44">
        <f t="shared" si="6"/>
        <v>0</v>
      </c>
      <c r="H19" s="32">
        <f t="shared" si="6"/>
        <v>0</v>
      </c>
      <c r="I19" s="4">
        <f t="shared" si="6"/>
        <v>0</v>
      </c>
      <c r="J19" s="32">
        <f t="shared" si="6"/>
        <v>0</v>
      </c>
      <c r="K19" s="4">
        <f>K20</f>
        <v>0</v>
      </c>
      <c r="L19" s="32">
        <f t="shared" si="6"/>
        <v>0</v>
      </c>
      <c r="M19" s="4">
        <f t="shared" si="6"/>
        <v>0</v>
      </c>
      <c r="N19" s="32">
        <f t="shared" si="6"/>
        <v>0</v>
      </c>
      <c r="O19" s="4">
        <f t="shared" si="6"/>
        <v>0</v>
      </c>
      <c r="P19" s="32">
        <f>P20</f>
        <v>0</v>
      </c>
      <c r="Q19" s="4">
        <f t="shared" si="6"/>
        <v>0</v>
      </c>
      <c r="R19" s="32">
        <f>R20</f>
        <v>0</v>
      </c>
      <c r="S19" s="4">
        <f t="shared" si="6"/>
        <v>0</v>
      </c>
      <c r="T19" s="32">
        <f>T20</f>
        <v>0</v>
      </c>
      <c r="U19" s="4">
        <f t="shared" si="6"/>
        <v>0</v>
      </c>
      <c r="V19" s="32">
        <f>V20</f>
        <v>0</v>
      </c>
      <c r="W19" s="4">
        <f t="shared" si="6"/>
        <v>0</v>
      </c>
      <c r="X19" s="32">
        <f>X20</f>
        <v>0</v>
      </c>
      <c r="Y19" s="4">
        <f t="shared" si="6"/>
        <v>0</v>
      </c>
      <c r="Z19" s="32">
        <f>Z20</f>
        <v>0</v>
      </c>
      <c r="AA19" s="4"/>
      <c r="AB19" s="32">
        <f>AB20</f>
        <v>0</v>
      </c>
      <c r="AC19" s="4"/>
      <c r="AD19" s="32">
        <f>AD20</f>
        <v>0</v>
      </c>
      <c r="AE19" s="5"/>
      <c r="AF19" s="101" t="s">
        <v>50</v>
      </c>
    </row>
    <row r="20" spans="1:32" s="30" customFormat="1" ht="19.5" customHeight="1">
      <c r="A20" s="35" t="s">
        <v>17</v>
      </c>
      <c r="B20" s="36">
        <f aca="true" t="shared" si="7" ref="B20:V20">B21+B22+B23+B24</f>
        <v>0</v>
      </c>
      <c r="C20" s="36">
        <f t="shared" si="7"/>
        <v>0</v>
      </c>
      <c r="D20" s="36">
        <f t="shared" si="7"/>
        <v>0</v>
      </c>
      <c r="E20" s="36">
        <f>E21+E22+E23+E24</f>
        <v>0</v>
      </c>
      <c r="F20" s="37">
        <f t="shared" si="7"/>
        <v>0</v>
      </c>
      <c r="G20" s="37">
        <f t="shared" si="7"/>
        <v>0</v>
      </c>
      <c r="H20" s="36">
        <f t="shared" si="7"/>
        <v>0</v>
      </c>
      <c r="I20" s="36">
        <f t="shared" si="7"/>
        <v>0</v>
      </c>
      <c r="J20" s="36">
        <f t="shared" si="7"/>
        <v>0</v>
      </c>
      <c r="K20" s="36">
        <f t="shared" si="7"/>
        <v>0</v>
      </c>
      <c r="L20" s="36">
        <f t="shared" si="7"/>
        <v>0</v>
      </c>
      <c r="M20" s="36">
        <f t="shared" si="7"/>
        <v>0</v>
      </c>
      <c r="N20" s="36">
        <f t="shared" si="7"/>
        <v>0</v>
      </c>
      <c r="O20" s="36">
        <f t="shared" si="7"/>
        <v>0</v>
      </c>
      <c r="P20" s="36">
        <f t="shared" si="7"/>
        <v>0</v>
      </c>
      <c r="Q20" s="36">
        <f t="shared" si="7"/>
        <v>0</v>
      </c>
      <c r="R20" s="36">
        <f t="shared" si="7"/>
        <v>0</v>
      </c>
      <c r="S20" s="36">
        <f t="shared" si="7"/>
        <v>0</v>
      </c>
      <c r="T20" s="36">
        <f t="shared" si="7"/>
        <v>0</v>
      </c>
      <c r="U20" s="36">
        <f t="shared" si="7"/>
        <v>0</v>
      </c>
      <c r="V20" s="36">
        <f t="shared" si="7"/>
        <v>0</v>
      </c>
      <c r="W20" s="36">
        <f>W21+W22+W23+W24</f>
        <v>0</v>
      </c>
      <c r="X20" s="36">
        <f>X21+X22+X23+X24</f>
        <v>0</v>
      </c>
      <c r="Y20" s="36">
        <f>Y21+Y22+Y23+Y24</f>
        <v>0</v>
      </c>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8" ref="H25:Y25">H26</f>
        <v>0</v>
      </c>
      <c r="I25" s="32">
        <f t="shared" si="8"/>
        <v>0</v>
      </c>
      <c r="J25" s="32">
        <f t="shared" si="8"/>
        <v>0</v>
      </c>
      <c r="K25" s="32">
        <f>K26</f>
        <v>0</v>
      </c>
      <c r="L25" s="32">
        <f t="shared" si="8"/>
        <v>0</v>
      </c>
      <c r="M25" s="32">
        <f t="shared" si="8"/>
        <v>0</v>
      </c>
      <c r="N25" s="32">
        <f t="shared" si="8"/>
        <v>0</v>
      </c>
      <c r="O25" s="32">
        <f t="shared" si="8"/>
        <v>0</v>
      </c>
      <c r="P25" s="32">
        <f>P26</f>
        <v>0</v>
      </c>
      <c r="Q25" s="32">
        <f t="shared" si="8"/>
        <v>0</v>
      </c>
      <c r="R25" s="32">
        <f>R26</f>
        <v>0</v>
      </c>
      <c r="S25" s="32">
        <f t="shared" si="8"/>
        <v>0</v>
      </c>
      <c r="T25" s="32">
        <f>T26</f>
        <v>0</v>
      </c>
      <c r="U25" s="32">
        <f t="shared" si="8"/>
        <v>0</v>
      </c>
      <c r="V25" s="32">
        <f>V26</f>
        <v>0</v>
      </c>
      <c r="W25" s="32">
        <f t="shared" si="8"/>
        <v>0</v>
      </c>
      <c r="X25" s="32">
        <f>X26</f>
        <v>0</v>
      </c>
      <c r="Y25" s="32">
        <f t="shared" si="8"/>
        <v>0</v>
      </c>
      <c r="Z25" s="32">
        <f>Z26</f>
        <v>0</v>
      </c>
      <c r="AA25" s="4"/>
      <c r="AB25" s="32">
        <f>AB26</f>
        <v>0</v>
      </c>
      <c r="AC25" s="4"/>
      <c r="AD25" s="32">
        <f>AD26</f>
        <v>0</v>
      </c>
      <c r="AE25" s="5"/>
      <c r="AF25" s="101" t="s">
        <v>96</v>
      </c>
    </row>
    <row r="26" spans="1:32" s="30" customFormat="1" ht="19.5" customHeight="1">
      <c r="A26" s="35" t="s">
        <v>17</v>
      </c>
      <c r="B26" s="36">
        <f aca="true" t="shared" si="9" ref="B26:V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t="shared" si="9"/>
        <v>0</v>
      </c>
      <c r="L26" s="36">
        <f t="shared" si="9"/>
        <v>0</v>
      </c>
      <c r="M26" s="36">
        <f t="shared" si="9"/>
        <v>0</v>
      </c>
      <c r="N26" s="36">
        <f t="shared" si="9"/>
        <v>0</v>
      </c>
      <c r="O26" s="36">
        <f t="shared" si="9"/>
        <v>0</v>
      </c>
      <c r="P26" s="36">
        <f t="shared" si="9"/>
        <v>0</v>
      </c>
      <c r="Q26" s="36">
        <f t="shared" si="9"/>
        <v>0</v>
      </c>
      <c r="R26" s="36">
        <f t="shared" si="9"/>
        <v>0</v>
      </c>
      <c r="S26" s="36">
        <f t="shared" si="9"/>
        <v>0</v>
      </c>
      <c r="T26" s="36">
        <f t="shared" si="9"/>
        <v>0</v>
      </c>
      <c r="U26" s="36">
        <f t="shared" si="9"/>
        <v>0</v>
      </c>
      <c r="V26" s="36">
        <f t="shared" si="9"/>
        <v>0</v>
      </c>
      <c r="W26" s="36">
        <f>W27+W28+W29+W30</f>
        <v>0</v>
      </c>
      <c r="X26" s="36">
        <f>X27+X28+X29+X30</f>
        <v>0</v>
      </c>
      <c r="Y26" s="36">
        <f>Y27+Y28+Y29+Y30</f>
        <v>0</v>
      </c>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c r="AB30" s="36">
        <v>0</v>
      </c>
      <c r="AC30" s="36"/>
      <c r="AD30" s="36">
        <v>0</v>
      </c>
      <c r="AE30" s="36"/>
      <c r="AF30" s="92"/>
    </row>
    <row r="31" spans="1:32" s="39" customFormat="1" ht="66.75" customHeight="1">
      <c r="A31" s="46" t="s">
        <v>35</v>
      </c>
      <c r="B31" s="32">
        <f>B32</f>
        <v>23782.9</v>
      </c>
      <c r="C31" s="32">
        <f>C32</f>
        <v>19138.68794</v>
      </c>
      <c r="D31" s="32">
        <f>E31</f>
        <v>16150.246390000002</v>
      </c>
      <c r="E31" s="32">
        <f>E32</f>
        <v>16150.246390000002</v>
      </c>
      <c r="F31" s="37">
        <f>F32</f>
        <v>67.90696841007615</v>
      </c>
      <c r="G31" s="28">
        <f>G32</f>
        <v>84.38533738901644</v>
      </c>
      <c r="H31" s="32">
        <f>H32</f>
        <v>1825.64166</v>
      </c>
      <c r="I31" s="32">
        <f>I32</f>
        <v>617.14339</v>
      </c>
      <c r="J31" s="32">
        <f aca="true" t="shared" si="10" ref="J31:AD31">J32</f>
        <v>770.14166</v>
      </c>
      <c r="K31" s="32">
        <f>K32</f>
        <v>551.6149399999999</v>
      </c>
      <c r="L31" s="32">
        <f t="shared" si="10"/>
        <v>778.64166</v>
      </c>
      <c r="M31" s="32">
        <f>M32</f>
        <v>1591.52712</v>
      </c>
      <c r="N31" s="32">
        <f t="shared" si="10"/>
        <v>5479.491660000001</v>
      </c>
      <c r="O31" s="32">
        <f>O32</f>
        <v>1744.40538</v>
      </c>
      <c r="P31" s="32">
        <f t="shared" si="10"/>
        <v>1855.08366</v>
      </c>
      <c r="Q31" s="32">
        <f>Q32</f>
        <v>1972.17277</v>
      </c>
      <c r="R31" s="32">
        <f t="shared" si="10"/>
        <v>2194.02566</v>
      </c>
      <c r="S31" s="32">
        <f>S32</f>
        <v>2485.5691</v>
      </c>
      <c r="T31" s="32">
        <f t="shared" si="10"/>
        <v>5142.964660000001</v>
      </c>
      <c r="U31" s="32">
        <f>U32</f>
        <v>3797.0457800000004</v>
      </c>
      <c r="V31" s="32">
        <f t="shared" si="10"/>
        <v>714.35366</v>
      </c>
      <c r="W31" s="32">
        <f>W32</f>
        <v>1983.28588</v>
      </c>
      <c r="X31" s="32">
        <f t="shared" si="10"/>
        <v>691.19366</v>
      </c>
      <c r="Y31" s="32">
        <f>Y32</f>
        <v>1407.48203</v>
      </c>
      <c r="Z31" s="32">
        <f t="shared" si="10"/>
        <v>2474.42766</v>
      </c>
      <c r="AA31" s="32"/>
      <c r="AB31" s="32">
        <f t="shared" si="10"/>
        <v>665.11966</v>
      </c>
      <c r="AC31" s="32"/>
      <c r="AD31" s="32">
        <f t="shared" si="10"/>
        <v>1623.0147399999998</v>
      </c>
      <c r="AE31" s="32"/>
      <c r="AF31" s="47"/>
    </row>
    <row r="32" spans="1:32" s="39" customFormat="1" ht="18.75">
      <c r="A32" s="48" t="s">
        <v>17</v>
      </c>
      <c r="B32" s="36">
        <f>B33+B34+B35+B36</f>
        <v>23782.9</v>
      </c>
      <c r="C32" s="36">
        <f>C33+C34+C35+C36</f>
        <v>19138.68794</v>
      </c>
      <c r="D32" s="32">
        <f aca="true" t="shared" si="11" ref="D32:D72">E32</f>
        <v>16150.246390000002</v>
      </c>
      <c r="E32" s="36">
        <f>E33+E34+E35+E36</f>
        <v>16150.246390000002</v>
      </c>
      <c r="F32" s="37">
        <f>F33+F34+F35+F36</f>
        <v>67.90696841007615</v>
      </c>
      <c r="G32" s="28">
        <f>E32/C32*100</f>
        <v>84.38533738901644</v>
      </c>
      <c r="H32" s="36">
        <f>H33+H34+H35+H36</f>
        <v>1825.64166</v>
      </c>
      <c r="I32" s="36">
        <f>I33+I34+I35+I36</f>
        <v>617.14339</v>
      </c>
      <c r="J32" s="36">
        <f aca="true" t="shared" si="12" ref="J32:AD32">J33+J34+J35+J36</f>
        <v>770.14166</v>
      </c>
      <c r="K32" s="36">
        <f>K33+K34+K35+K36</f>
        <v>551.6149399999999</v>
      </c>
      <c r="L32" s="36">
        <f>L33+L34+L35+L36</f>
        <v>778.64166</v>
      </c>
      <c r="M32" s="36">
        <f>M33+M34+M35+M36</f>
        <v>1591.52712</v>
      </c>
      <c r="N32" s="36">
        <f t="shared" si="12"/>
        <v>5479.491660000001</v>
      </c>
      <c r="O32" s="36">
        <f>O33+O34+O35+O36</f>
        <v>1744.40538</v>
      </c>
      <c r="P32" s="36">
        <f t="shared" si="12"/>
        <v>1855.08366</v>
      </c>
      <c r="Q32" s="36">
        <f>Q33+Q34+Q35+Q36</f>
        <v>1972.17277</v>
      </c>
      <c r="R32" s="36">
        <f t="shared" si="12"/>
        <v>2194.02566</v>
      </c>
      <c r="S32" s="36">
        <f>S33+S34+S35+S36</f>
        <v>2485.5691</v>
      </c>
      <c r="T32" s="36">
        <f t="shared" si="12"/>
        <v>5142.964660000001</v>
      </c>
      <c r="U32" s="36">
        <f>U33+U34+U35+U36</f>
        <v>3797.0457800000004</v>
      </c>
      <c r="V32" s="36">
        <f t="shared" si="12"/>
        <v>714.35366</v>
      </c>
      <c r="W32" s="36">
        <f>W33+W34+W35+W36</f>
        <v>1983.28588</v>
      </c>
      <c r="X32" s="36">
        <f t="shared" si="12"/>
        <v>691.19366</v>
      </c>
      <c r="Y32" s="36">
        <f>Y33+Y34+Y35+Y36</f>
        <v>1407.48203</v>
      </c>
      <c r="Z32" s="36">
        <f t="shared" si="12"/>
        <v>2474.42766</v>
      </c>
      <c r="AA32" s="36"/>
      <c r="AB32" s="36">
        <f t="shared" si="12"/>
        <v>665.11966</v>
      </c>
      <c r="AC32" s="36"/>
      <c r="AD32" s="36">
        <f t="shared" si="12"/>
        <v>1623.0147399999998</v>
      </c>
      <c r="AE32" s="36"/>
      <c r="AF32" s="47"/>
    </row>
    <row r="33" spans="1:32" s="39" customFormat="1" ht="18.75">
      <c r="A33" s="49" t="s">
        <v>24</v>
      </c>
      <c r="B33" s="32">
        <f aca="true" t="shared" si="13" ref="B33:C36">B39+B45+B51+B57</f>
        <v>0</v>
      </c>
      <c r="C33" s="32">
        <f t="shared" si="13"/>
        <v>0</v>
      </c>
      <c r="D33" s="32">
        <f t="shared" si="11"/>
        <v>0</v>
      </c>
      <c r="E33" s="32">
        <f>E39+E45+E51+E57</f>
        <v>0</v>
      </c>
      <c r="F33" s="28">
        <v>0</v>
      </c>
      <c r="G33" s="28">
        <v>0</v>
      </c>
      <c r="H33" s="32">
        <f>H38+H45+H51+H57</f>
        <v>0</v>
      </c>
      <c r="I33" s="32">
        <f>I39+I45+I51+I57</f>
        <v>0</v>
      </c>
      <c r="J33" s="32">
        <f aca="true" t="shared" si="14" ref="J33:AD33">J38+J45+J51+J57</f>
        <v>0</v>
      </c>
      <c r="K33" s="32">
        <f>K39+K45+K51+K57</f>
        <v>0</v>
      </c>
      <c r="L33" s="32">
        <f t="shared" si="14"/>
        <v>0</v>
      </c>
      <c r="M33" s="32">
        <f>M39+M45+M51+M57</f>
        <v>0</v>
      </c>
      <c r="N33" s="32">
        <f t="shared" si="14"/>
        <v>100</v>
      </c>
      <c r="O33" s="32">
        <f>O39+O45+O51+O57</f>
        <v>0</v>
      </c>
      <c r="P33" s="32">
        <f t="shared" si="14"/>
        <v>118.35</v>
      </c>
      <c r="Q33" s="32">
        <f>Q39+Q45+Q51+Q57</f>
        <v>0</v>
      </c>
      <c r="R33" s="32">
        <f t="shared" si="14"/>
        <v>94.5</v>
      </c>
      <c r="S33" s="32">
        <f>S39+S45+S51+S57</f>
        <v>0</v>
      </c>
      <c r="T33" s="32">
        <f t="shared" si="14"/>
        <v>0</v>
      </c>
      <c r="U33" s="32">
        <f>U39+U45+U51+U57</f>
        <v>0</v>
      </c>
      <c r="V33" s="32">
        <f t="shared" si="14"/>
        <v>0</v>
      </c>
      <c r="W33" s="32">
        <f>W39+W45+W51+W57</f>
        <v>0</v>
      </c>
      <c r="X33" s="32">
        <f t="shared" si="14"/>
        <v>0</v>
      </c>
      <c r="Y33" s="32">
        <f>Y39+Y45+Y51+Y57</f>
        <v>0</v>
      </c>
      <c r="Z33" s="32">
        <f t="shared" si="14"/>
        <v>0</v>
      </c>
      <c r="AA33" s="32"/>
      <c r="AB33" s="32">
        <f t="shared" si="14"/>
        <v>118.35</v>
      </c>
      <c r="AC33" s="32"/>
      <c r="AD33" s="32">
        <f t="shared" si="14"/>
        <v>0</v>
      </c>
      <c r="AE33" s="32"/>
      <c r="AF33" s="47"/>
    </row>
    <row r="34" spans="1:32" s="39" customFormat="1" ht="18.75">
      <c r="A34" s="49" t="s">
        <v>22</v>
      </c>
      <c r="B34" s="32">
        <f t="shared" si="13"/>
        <v>0</v>
      </c>
      <c r="C34" s="32">
        <f t="shared" si="13"/>
        <v>0</v>
      </c>
      <c r="D34" s="32">
        <f t="shared" si="11"/>
        <v>0</v>
      </c>
      <c r="E34" s="32">
        <f>E40+E46+E52+E58</f>
        <v>0</v>
      </c>
      <c r="F34" s="28">
        <v>0</v>
      </c>
      <c r="G34" s="28">
        <v>0</v>
      </c>
      <c r="H34" s="32">
        <f>H40+H46+H52+H58</f>
        <v>0</v>
      </c>
      <c r="I34" s="32">
        <f>I40+I46+I52+I58</f>
        <v>0</v>
      </c>
      <c r="J34" s="32">
        <f aca="true" t="shared" si="15" ref="J34:AD36">J40+J46+J52+J58</f>
        <v>0</v>
      </c>
      <c r="K34" s="32">
        <f>K40+K46+K52+K58</f>
        <v>0</v>
      </c>
      <c r="L34" s="32">
        <f t="shared" si="15"/>
        <v>0</v>
      </c>
      <c r="M34" s="32">
        <f>M40+M46+M52+M58</f>
        <v>0</v>
      </c>
      <c r="N34" s="32">
        <f t="shared" si="15"/>
        <v>0</v>
      </c>
      <c r="O34" s="32">
        <f>O40+O46+O52+O58</f>
        <v>0</v>
      </c>
      <c r="P34" s="32">
        <f t="shared" si="15"/>
        <v>0</v>
      </c>
      <c r="Q34" s="32">
        <f>Q40+Q46+Q52+Q58</f>
        <v>0</v>
      </c>
      <c r="R34" s="32">
        <f t="shared" si="15"/>
        <v>0</v>
      </c>
      <c r="S34" s="32">
        <f>S40+S46+S52+S58</f>
        <v>0</v>
      </c>
      <c r="T34" s="32">
        <f t="shared" si="15"/>
        <v>0</v>
      </c>
      <c r="U34" s="32">
        <f>U40+U46+U52+U58</f>
        <v>0</v>
      </c>
      <c r="V34" s="32">
        <f t="shared" si="15"/>
        <v>0</v>
      </c>
      <c r="W34" s="32">
        <f>W40+W46+W52+W58</f>
        <v>0</v>
      </c>
      <c r="X34" s="32">
        <f t="shared" si="15"/>
        <v>0</v>
      </c>
      <c r="Y34" s="32">
        <f>Y40+Y46+Y52+Y58</f>
        <v>0</v>
      </c>
      <c r="Z34" s="32">
        <f t="shared" si="15"/>
        <v>0</v>
      </c>
      <c r="AA34" s="32"/>
      <c r="AB34" s="32">
        <f t="shared" si="15"/>
        <v>0</v>
      </c>
      <c r="AC34" s="32"/>
      <c r="AD34" s="32">
        <f t="shared" si="15"/>
        <v>0</v>
      </c>
      <c r="AE34" s="32"/>
      <c r="AF34" s="47"/>
    </row>
    <row r="35" spans="1:32" s="39" customFormat="1" ht="18.75">
      <c r="A35" s="49" t="s">
        <v>13</v>
      </c>
      <c r="B35" s="32">
        <f t="shared" si="13"/>
        <v>23782.9</v>
      </c>
      <c r="C35" s="32">
        <f>C41+C47+C53+C59</f>
        <v>19138.68794</v>
      </c>
      <c r="D35" s="32">
        <f>D41+D47+D53+D59</f>
        <v>16150.246390000002</v>
      </c>
      <c r="E35" s="32">
        <f>E41+E47+E53+E59</f>
        <v>16150.246390000002</v>
      </c>
      <c r="F35" s="37">
        <f>E35/B35*100</f>
        <v>67.90696841007615</v>
      </c>
      <c r="G35" s="28">
        <f>E35/C35*100</f>
        <v>84.38533738901644</v>
      </c>
      <c r="H35" s="32">
        <f>H41+H47+H53+H59</f>
        <v>1825.64166</v>
      </c>
      <c r="I35" s="32">
        <f>I41+I47+I53+I59</f>
        <v>617.14339</v>
      </c>
      <c r="J35" s="32">
        <f t="shared" si="15"/>
        <v>770.14166</v>
      </c>
      <c r="K35" s="32">
        <f>K41+K47+K53+K59</f>
        <v>551.6149399999999</v>
      </c>
      <c r="L35" s="32">
        <f>L41+L47+L53+L59</f>
        <v>778.64166</v>
      </c>
      <c r="M35" s="32">
        <f>M41+M47+M53+M59</f>
        <v>1591.52712</v>
      </c>
      <c r="N35" s="32">
        <f t="shared" si="15"/>
        <v>5379.491660000001</v>
      </c>
      <c r="O35" s="32">
        <f>O41+O47+O53+O59</f>
        <v>1744.40538</v>
      </c>
      <c r="P35" s="32">
        <f t="shared" si="15"/>
        <v>1736.73366</v>
      </c>
      <c r="Q35" s="32">
        <f>Q41+Q47+Q53+Q59</f>
        <v>1972.17277</v>
      </c>
      <c r="R35" s="32">
        <f t="shared" si="15"/>
        <v>2099.52566</v>
      </c>
      <c r="S35" s="32">
        <f>S41+S47+S53+S59</f>
        <v>2485.5691</v>
      </c>
      <c r="T35" s="32">
        <f t="shared" si="15"/>
        <v>5142.964660000001</v>
      </c>
      <c r="U35" s="32">
        <f>U41+U47+U53+U59</f>
        <v>3797.0457800000004</v>
      </c>
      <c r="V35" s="32">
        <f t="shared" si="15"/>
        <v>714.35366</v>
      </c>
      <c r="W35" s="32">
        <f>W41+W47+W53+W59</f>
        <v>1983.28588</v>
      </c>
      <c r="X35" s="32">
        <f t="shared" si="15"/>
        <v>691.19366</v>
      </c>
      <c r="Y35" s="32">
        <f>Y41+Y47+Y53+Y59</f>
        <v>1407.48203</v>
      </c>
      <c r="Z35" s="32">
        <f t="shared" si="15"/>
        <v>2474.42766</v>
      </c>
      <c r="AA35" s="32"/>
      <c r="AB35" s="32">
        <f t="shared" si="15"/>
        <v>546.7696599999999</v>
      </c>
      <c r="AC35" s="32"/>
      <c r="AD35" s="32">
        <f t="shared" si="15"/>
        <v>1623.0147399999998</v>
      </c>
      <c r="AE35" s="32"/>
      <c r="AF35" s="47"/>
    </row>
    <row r="36" spans="1:32" s="39" customFormat="1" ht="18.75">
      <c r="A36" s="49" t="s">
        <v>33</v>
      </c>
      <c r="B36" s="32">
        <f t="shared" si="13"/>
        <v>0</v>
      </c>
      <c r="C36" s="32">
        <f t="shared" si="13"/>
        <v>0</v>
      </c>
      <c r="D36" s="32">
        <f t="shared" si="11"/>
        <v>0</v>
      </c>
      <c r="E36" s="32">
        <f>E42+E48+E54+E60</f>
        <v>0</v>
      </c>
      <c r="F36" s="28">
        <v>0</v>
      </c>
      <c r="G36" s="28">
        <v>0</v>
      </c>
      <c r="H36" s="32">
        <f>H42+H48+H54+H60</f>
        <v>0</v>
      </c>
      <c r="I36" s="32">
        <f>I42+I48+I54+I60</f>
        <v>0</v>
      </c>
      <c r="J36" s="32">
        <f t="shared" si="15"/>
        <v>0</v>
      </c>
      <c r="K36" s="32">
        <f>K42+K48+K54+K60</f>
        <v>0</v>
      </c>
      <c r="L36" s="32">
        <f t="shared" si="15"/>
        <v>0</v>
      </c>
      <c r="M36" s="32">
        <f>M42+M48+M54+M60</f>
        <v>0</v>
      </c>
      <c r="N36" s="32">
        <f t="shared" si="15"/>
        <v>0</v>
      </c>
      <c r="O36" s="32">
        <f>O42+O48+O54+O60</f>
        <v>0</v>
      </c>
      <c r="P36" s="32">
        <f t="shared" si="15"/>
        <v>0</v>
      </c>
      <c r="Q36" s="32">
        <f>Q42+Q48+Q54+Q60</f>
        <v>0</v>
      </c>
      <c r="R36" s="32">
        <f t="shared" si="15"/>
        <v>0</v>
      </c>
      <c r="S36" s="32">
        <f>S42+S48+S54+S60</f>
        <v>0</v>
      </c>
      <c r="T36" s="32">
        <f t="shared" si="15"/>
        <v>0</v>
      </c>
      <c r="U36" s="32">
        <f>U42+U48+U54+U60</f>
        <v>0</v>
      </c>
      <c r="V36" s="32">
        <f t="shared" si="15"/>
        <v>0</v>
      </c>
      <c r="W36" s="32">
        <f>W42+W48+W54+W60</f>
        <v>0</v>
      </c>
      <c r="X36" s="32">
        <f t="shared" si="15"/>
        <v>0</v>
      </c>
      <c r="Y36" s="32">
        <f>Y42+Y48+Y54+Y60</f>
        <v>0</v>
      </c>
      <c r="Z36" s="32">
        <f t="shared" si="15"/>
        <v>0</v>
      </c>
      <c r="AA36" s="32"/>
      <c r="AB36" s="32">
        <f t="shared" si="15"/>
        <v>0</v>
      </c>
      <c r="AC36" s="32"/>
      <c r="AD36" s="32">
        <f t="shared" si="15"/>
        <v>0</v>
      </c>
      <c r="AE36" s="32"/>
      <c r="AF36" s="47"/>
    </row>
    <row r="37" spans="1:32" s="39" customFormat="1" ht="37.5">
      <c r="A37" s="50" t="s">
        <v>36</v>
      </c>
      <c r="B37" s="32">
        <f>B38</f>
        <v>431.20000000000005</v>
      </c>
      <c r="C37" s="36">
        <f>C38</f>
        <v>312.85</v>
      </c>
      <c r="D37" s="32">
        <f t="shared" si="11"/>
        <v>126.84902</v>
      </c>
      <c r="E37" s="4">
        <f>E38</f>
        <v>126.84902</v>
      </c>
      <c r="F37" s="37">
        <f>F38</f>
        <v>29.417676252319104</v>
      </c>
      <c r="G37" s="28">
        <f>G38</f>
        <v>40.54627457247882</v>
      </c>
      <c r="H37" s="32">
        <f aca="true" t="shared" si="16" ref="H37:Y37">H38</f>
        <v>0</v>
      </c>
      <c r="I37" s="4">
        <f t="shared" si="16"/>
        <v>0</v>
      </c>
      <c r="J37" s="32">
        <f t="shared" si="16"/>
        <v>0</v>
      </c>
      <c r="K37" s="4">
        <f>K38</f>
        <v>0</v>
      </c>
      <c r="L37" s="32">
        <f t="shared" si="16"/>
        <v>0</v>
      </c>
      <c r="M37" s="4">
        <f t="shared" si="16"/>
        <v>0</v>
      </c>
      <c r="N37" s="32">
        <f t="shared" si="16"/>
        <v>100</v>
      </c>
      <c r="O37" s="4">
        <f t="shared" si="16"/>
        <v>0</v>
      </c>
      <c r="P37" s="32">
        <f>P38</f>
        <v>118.35</v>
      </c>
      <c r="Q37" s="4">
        <f t="shared" si="16"/>
        <v>0</v>
      </c>
      <c r="R37" s="32">
        <f>R38</f>
        <v>94.5</v>
      </c>
      <c r="S37" s="4">
        <f t="shared" si="16"/>
        <v>126.84902</v>
      </c>
      <c r="T37" s="32">
        <f>T38</f>
        <v>0</v>
      </c>
      <c r="U37" s="4">
        <f t="shared" si="16"/>
        <v>0</v>
      </c>
      <c r="V37" s="32">
        <f>V38</f>
        <v>0</v>
      </c>
      <c r="W37" s="4">
        <f t="shared" si="16"/>
        <v>0</v>
      </c>
      <c r="X37" s="32">
        <f>X38</f>
        <v>0</v>
      </c>
      <c r="Y37" s="4">
        <f t="shared" si="16"/>
        <v>0</v>
      </c>
      <c r="Z37" s="32">
        <f>Z38</f>
        <v>0</v>
      </c>
      <c r="AA37" s="4"/>
      <c r="AB37" s="32">
        <f>AB38</f>
        <v>118.35</v>
      </c>
      <c r="AC37" s="4"/>
      <c r="AD37" s="32">
        <f>AD38</f>
        <v>0</v>
      </c>
      <c r="AE37" s="5"/>
      <c r="AF37" s="101" t="s">
        <v>97</v>
      </c>
    </row>
    <row r="38" spans="1:32" s="39" customFormat="1" ht="18.75">
      <c r="A38" s="48" t="s">
        <v>17</v>
      </c>
      <c r="B38" s="36">
        <f>B39+B40+B41+B42</f>
        <v>431.20000000000005</v>
      </c>
      <c r="C38" s="36">
        <f>C39+C40+C41+C42</f>
        <v>312.85</v>
      </c>
      <c r="D38" s="32">
        <f t="shared" si="11"/>
        <v>126.84902</v>
      </c>
      <c r="E38" s="36">
        <f>E39+E40+E41+E42</f>
        <v>126.84902</v>
      </c>
      <c r="F38" s="37">
        <f>F39+F40+F41+F42</f>
        <v>29.417676252319104</v>
      </c>
      <c r="G38" s="28">
        <f>E38/C38*100</f>
        <v>40.54627457247882</v>
      </c>
      <c r="H38" s="36">
        <f aca="true" t="shared" si="17" ref="H38:T38">H39+H40+H41+H42</f>
        <v>0</v>
      </c>
      <c r="I38" s="36">
        <f t="shared" si="17"/>
        <v>0</v>
      </c>
      <c r="J38" s="36">
        <f t="shared" si="17"/>
        <v>0</v>
      </c>
      <c r="K38" s="36">
        <f>K39+K40+K41+K42</f>
        <v>0</v>
      </c>
      <c r="L38" s="36">
        <f t="shared" si="17"/>
        <v>0</v>
      </c>
      <c r="M38" s="36">
        <f t="shared" si="17"/>
        <v>0</v>
      </c>
      <c r="N38" s="36">
        <f t="shared" si="17"/>
        <v>100</v>
      </c>
      <c r="O38" s="36">
        <f t="shared" si="17"/>
        <v>0</v>
      </c>
      <c r="P38" s="36">
        <f t="shared" si="17"/>
        <v>118.35</v>
      </c>
      <c r="Q38" s="36">
        <f t="shared" si="17"/>
        <v>0</v>
      </c>
      <c r="R38" s="36">
        <f t="shared" si="17"/>
        <v>94.5</v>
      </c>
      <c r="S38" s="36">
        <f t="shared" si="17"/>
        <v>126.84902</v>
      </c>
      <c r="T38" s="36">
        <f t="shared" si="17"/>
        <v>0</v>
      </c>
      <c r="U38" s="36">
        <f aca="true" t="shared" si="18" ref="U38:Z38">U39+U40+U41+U42</f>
        <v>0</v>
      </c>
      <c r="V38" s="36">
        <f t="shared" si="18"/>
        <v>0</v>
      </c>
      <c r="W38" s="36">
        <f t="shared" si="18"/>
        <v>0</v>
      </c>
      <c r="X38" s="36">
        <f t="shared" si="18"/>
        <v>0</v>
      </c>
      <c r="Y38" s="36">
        <f t="shared" si="18"/>
        <v>0</v>
      </c>
      <c r="Z38" s="36">
        <f t="shared" si="18"/>
        <v>0</v>
      </c>
      <c r="AA38" s="36"/>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11"/>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c r="AB39" s="32">
        <v>0</v>
      </c>
      <c r="AC39" s="32"/>
      <c r="AD39" s="32">
        <v>0</v>
      </c>
      <c r="AE39" s="32"/>
      <c r="AF39" s="91"/>
    </row>
    <row r="40" spans="1:32" s="39" customFormat="1" ht="18.75">
      <c r="A40" s="49" t="s">
        <v>22</v>
      </c>
      <c r="B40" s="32">
        <f>H40+J40+L40+N40+P40+R40+T40+V40+X40+Z40+AB40+AD40</f>
        <v>0</v>
      </c>
      <c r="C40" s="32">
        <f>H40</f>
        <v>0</v>
      </c>
      <c r="D40" s="32">
        <f t="shared" si="11"/>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c r="AB40" s="32">
        <v>0</v>
      </c>
      <c r="AC40" s="32"/>
      <c r="AD40" s="32">
        <v>0</v>
      </c>
      <c r="AE40" s="32"/>
      <c r="AF40" s="91"/>
    </row>
    <row r="41" spans="1:32" s="39" customFormat="1" ht="28.5" customHeight="1">
      <c r="A41" s="49" t="s">
        <v>13</v>
      </c>
      <c r="B41" s="32">
        <f>H41+J41+L41+N41+P41+R41+T41+V41+X41+Z41+AB41+AD41</f>
        <v>431.20000000000005</v>
      </c>
      <c r="C41" s="33">
        <f>H41+J41+L41+N41+P41+R41+T41+V41+X41</f>
        <v>312.85</v>
      </c>
      <c r="D41" s="33">
        <f>E41</f>
        <v>126.84902</v>
      </c>
      <c r="E41" s="4">
        <f>I41+K41+M41+O41+Q41+S41+U41+W41+Y41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v>0</v>
      </c>
      <c r="Z41" s="32">
        <v>0</v>
      </c>
      <c r="AA41" s="32"/>
      <c r="AB41" s="32">
        <v>118.35</v>
      </c>
      <c r="AC41" s="32"/>
      <c r="AD41" s="32">
        <v>0</v>
      </c>
      <c r="AE41" s="32"/>
      <c r="AF41" s="91"/>
    </row>
    <row r="42" spans="1:32" s="39" customFormat="1" ht="97.5" customHeight="1">
      <c r="A42" s="49" t="s">
        <v>33</v>
      </c>
      <c r="B42" s="32">
        <f>H42+J42+L42+N42+P42+R42+T42+V42+X42+Z42+AB42+AD42</f>
        <v>0</v>
      </c>
      <c r="C42" s="32">
        <f>H42</f>
        <v>0</v>
      </c>
      <c r="D42" s="32">
        <f t="shared" si="11"/>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c r="AB42" s="32">
        <v>0</v>
      </c>
      <c r="AC42" s="32"/>
      <c r="AD42" s="32">
        <v>0</v>
      </c>
      <c r="AE42" s="32"/>
      <c r="AF42" s="92"/>
    </row>
    <row r="43" spans="1:32" s="70" customFormat="1" ht="56.25">
      <c r="A43" s="51" t="s">
        <v>37</v>
      </c>
      <c r="B43" s="32">
        <f>B44</f>
        <v>1744.0999999999997</v>
      </c>
      <c r="C43" s="36">
        <f>C44</f>
        <v>1556.0489399999997</v>
      </c>
      <c r="D43" s="32">
        <f t="shared" si="11"/>
        <v>1179.0515</v>
      </c>
      <c r="E43" s="4">
        <f aca="true" t="shared" si="19" ref="E43:U43">E44</f>
        <v>1179.0515</v>
      </c>
      <c r="F43" s="37">
        <f t="shared" si="19"/>
        <v>67.60228771286052</v>
      </c>
      <c r="G43" s="28">
        <f t="shared" si="19"/>
        <v>75.77213477617228</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525.49166</v>
      </c>
      <c r="Q43" s="4">
        <f t="shared" si="19"/>
        <v>73.8135</v>
      </c>
      <c r="R43" s="32">
        <f>R44</f>
        <v>348.79166</v>
      </c>
      <c r="S43" s="4">
        <f t="shared" si="19"/>
        <v>367.03605</v>
      </c>
      <c r="T43" s="32">
        <f>T44</f>
        <v>69.09166</v>
      </c>
      <c r="U43" s="4">
        <f t="shared" si="19"/>
        <v>276.2008</v>
      </c>
      <c r="V43" s="32">
        <f>V44</f>
        <v>51.70366</v>
      </c>
      <c r="W43" s="32">
        <f>W44</f>
        <v>19.6022</v>
      </c>
      <c r="X43" s="32">
        <f>X44</f>
        <v>34.20366</v>
      </c>
      <c r="Y43" s="32">
        <f>Y44</f>
        <v>128.01805</v>
      </c>
      <c r="Z43" s="32">
        <f>Z44</f>
        <v>103.76766</v>
      </c>
      <c r="AA43" s="4"/>
      <c r="AB43" s="32">
        <f>AB44</f>
        <v>45.79166</v>
      </c>
      <c r="AC43" s="4"/>
      <c r="AD43" s="32">
        <f>AD44</f>
        <v>38.49174</v>
      </c>
      <c r="AE43" s="5"/>
      <c r="AF43" s="101" t="s">
        <v>112</v>
      </c>
    </row>
    <row r="44" spans="1:32" s="70" customFormat="1" ht="18.75">
      <c r="A44" s="48" t="s">
        <v>17</v>
      </c>
      <c r="B44" s="36">
        <f>B45+B46+B47+B48</f>
        <v>1744.0999999999997</v>
      </c>
      <c r="C44" s="36">
        <f>C45+C46+C47+C48</f>
        <v>1556.0489399999997</v>
      </c>
      <c r="D44" s="32">
        <f t="shared" si="11"/>
        <v>1179.0515</v>
      </c>
      <c r="E44" s="36">
        <f>E45+E46+E47+E48</f>
        <v>1179.0515</v>
      </c>
      <c r="F44" s="37">
        <f>F45+F46+F47+F48</f>
        <v>67.60228771286052</v>
      </c>
      <c r="G44" s="28">
        <f>E44/C44*100</f>
        <v>75.77213477617228</v>
      </c>
      <c r="H44" s="36">
        <f aca="true" t="shared" si="20" ref="H44:T44">H45+H46+H47+H48</f>
        <v>113.29166</v>
      </c>
      <c r="I44" s="36">
        <f t="shared" si="20"/>
        <v>85.31777</v>
      </c>
      <c r="J44" s="36">
        <f t="shared" si="20"/>
        <v>59.09166</v>
      </c>
      <c r="K44" s="36">
        <f>K45+K46+K47+K48</f>
        <v>57.41594</v>
      </c>
      <c r="L44" s="36">
        <f t="shared" si="20"/>
        <v>93.49166</v>
      </c>
      <c r="M44" s="36">
        <f t="shared" si="20"/>
        <v>62.00919</v>
      </c>
      <c r="N44" s="36">
        <f t="shared" si="20"/>
        <v>260.89166</v>
      </c>
      <c r="O44" s="36">
        <f t="shared" si="20"/>
        <v>109.638</v>
      </c>
      <c r="P44" s="36">
        <f t="shared" si="20"/>
        <v>525.49166</v>
      </c>
      <c r="Q44" s="36">
        <f t="shared" si="20"/>
        <v>73.8135</v>
      </c>
      <c r="R44" s="36">
        <f t="shared" si="20"/>
        <v>348.79166</v>
      </c>
      <c r="S44" s="36">
        <f t="shared" si="20"/>
        <v>367.03605</v>
      </c>
      <c r="T44" s="36">
        <f t="shared" si="20"/>
        <v>69.09166</v>
      </c>
      <c r="U44" s="36">
        <f aca="true" t="shared" si="21" ref="U44:Z44">U45+U46+U47+U48</f>
        <v>276.2008</v>
      </c>
      <c r="V44" s="36">
        <f t="shared" si="21"/>
        <v>51.70366</v>
      </c>
      <c r="W44" s="36">
        <f t="shared" si="21"/>
        <v>19.6022</v>
      </c>
      <c r="X44" s="36">
        <f t="shared" si="21"/>
        <v>34.20366</v>
      </c>
      <c r="Y44" s="36">
        <f t="shared" si="21"/>
        <v>128.01805</v>
      </c>
      <c r="Z44" s="36">
        <f t="shared" si="21"/>
        <v>103.76766</v>
      </c>
      <c r="AA44" s="36"/>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11"/>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c r="AB45" s="32">
        <v>0</v>
      </c>
      <c r="AC45" s="32"/>
      <c r="AD45" s="32">
        <v>0</v>
      </c>
      <c r="AE45" s="32"/>
      <c r="AF45" s="91"/>
    </row>
    <row r="46" spans="1:32" s="70" customFormat="1" ht="18.75">
      <c r="A46" s="49" t="s">
        <v>22</v>
      </c>
      <c r="B46" s="32">
        <f>H46+J46+L46+N46+P46+R46+T46+V46+X46+Z46+AB46+AD46</f>
        <v>0</v>
      </c>
      <c r="C46" s="32">
        <f>H46</f>
        <v>0</v>
      </c>
      <c r="D46" s="32">
        <f t="shared" si="11"/>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c r="AB46" s="32">
        <v>0</v>
      </c>
      <c r="AC46" s="32"/>
      <c r="AD46" s="32">
        <v>0</v>
      </c>
      <c r="AE46" s="32"/>
      <c r="AF46" s="91"/>
    </row>
    <row r="47" spans="1:32" s="70" customFormat="1" ht="18.75">
      <c r="A47" s="49" t="s">
        <v>13</v>
      </c>
      <c r="B47" s="32">
        <f>H47+J47+L47+N47+P47+R47+T47+V47+X47+Z47+AB47+AD47</f>
        <v>1744.0999999999997</v>
      </c>
      <c r="C47" s="33">
        <f>H47+J47+L47+N47+P47+R47+T47+V47+X47</f>
        <v>1556.0489399999997</v>
      </c>
      <c r="D47" s="33">
        <f>E47</f>
        <v>1179.0515</v>
      </c>
      <c r="E47" s="4">
        <f>I47+K47+M47+O47+Q47+S47+U47+W47+Y47</f>
        <v>1179.0515</v>
      </c>
      <c r="F47" s="37">
        <f>E47/B47*100</f>
        <v>67.60228771286052</v>
      </c>
      <c r="G47" s="28">
        <f>E47/C47*100</f>
        <v>75.77213477617228</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c r="AB47" s="32">
        <v>45.79166</v>
      </c>
      <c r="AC47" s="32"/>
      <c r="AD47" s="32">
        <v>38.49174</v>
      </c>
      <c r="AE47" s="32"/>
      <c r="AF47" s="91"/>
    </row>
    <row r="48" spans="1:32" s="70" customFormat="1" ht="30" customHeight="1">
      <c r="A48" s="49" t="s">
        <v>33</v>
      </c>
      <c r="B48" s="32">
        <f>H48+J48+L48+N48+P48+R48+T48+V48+X48+Z48+AB48+AD48</f>
        <v>0</v>
      </c>
      <c r="C48" s="32">
        <f>H48</f>
        <v>0</v>
      </c>
      <c r="D48" s="32">
        <f t="shared" si="11"/>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c r="AB48" s="32">
        <v>0</v>
      </c>
      <c r="AC48" s="32"/>
      <c r="AD48" s="32">
        <v>0</v>
      </c>
      <c r="AE48" s="32"/>
      <c r="AF48" s="92"/>
    </row>
    <row r="49" spans="1:32" s="39" customFormat="1" ht="162" customHeight="1">
      <c r="A49" s="51" t="s">
        <v>38</v>
      </c>
      <c r="B49" s="32">
        <f>B50</f>
        <v>19742.9</v>
      </c>
      <c r="C49" s="36">
        <f>C50</f>
        <v>15542.789</v>
      </c>
      <c r="D49" s="32">
        <f t="shared" si="11"/>
        <v>13482.89319</v>
      </c>
      <c r="E49" s="4">
        <f aca="true" t="shared" si="22" ref="E49:Y49">E50</f>
        <v>13482.89319</v>
      </c>
      <c r="F49" s="37">
        <f t="shared" si="22"/>
        <v>68.29236429298633</v>
      </c>
      <c r="G49" s="28">
        <f t="shared" si="22"/>
        <v>86.74693576551802</v>
      </c>
      <c r="H49" s="32">
        <f t="shared" si="22"/>
        <v>1584.55</v>
      </c>
      <c r="I49" s="4">
        <f t="shared" si="22"/>
        <v>471.55562</v>
      </c>
      <c r="J49" s="32">
        <f t="shared" si="22"/>
        <v>432.25</v>
      </c>
      <c r="K49" s="4">
        <f t="shared" si="22"/>
        <v>352.199</v>
      </c>
      <c r="L49" s="32">
        <f>L50</f>
        <v>649.15</v>
      </c>
      <c r="M49" s="4">
        <f t="shared" si="22"/>
        <v>1377.02593</v>
      </c>
      <c r="N49" s="32">
        <f>N50</f>
        <v>4290.3</v>
      </c>
      <c r="O49" s="4">
        <f t="shared" si="22"/>
        <v>1481.38058</v>
      </c>
      <c r="P49" s="32">
        <f>P50</f>
        <v>1066.392</v>
      </c>
      <c r="Q49" s="4">
        <f t="shared" si="22"/>
        <v>1768.35927</v>
      </c>
      <c r="R49" s="32">
        <f>R50</f>
        <v>1656.234</v>
      </c>
      <c r="S49" s="4">
        <f t="shared" si="22"/>
        <v>1891.55803</v>
      </c>
      <c r="T49" s="32">
        <f>T50</f>
        <v>4688.273</v>
      </c>
      <c r="U49" s="4">
        <f t="shared" si="22"/>
        <v>3361.94498</v>
      </c>
      <c r="V49" s="32">
        <f>V50</f>
        <v>541.65</v>
      </c>
      <c r="W49" s="4">
        <f t="shared" si="22"/>
        <v>1652.09618</v>
      </c>
      <c r="X49" s="32">
        <f>X50</f>
        <v>633.99</v>
      </c>
      <c r="Y49" s="4">
        <f t="shared" si="22"/>
        <v>1126.7736</v>
      </c>
      <c r="Z49" s="32">
        <f>Z50</f>
        <v>2232.96</v>
      </c>
      <c r="AA49" s="4"/>
      <c r="AB49" s="32">
        <f>AB50</f>
        <v>382.628</v>
      </c>
      <c r="AC49" s="4"/>
      <c r="AD49" s="32">
        <f>AD50</f>
        <v>1584.523</v>
      </c>
      <c r="AE49" s="5"/>
      <c r="AF49" s="123" t="s">
        <v>113</v>
      </c>
    </row>
    <row r="50" spans="1:32" s="39" customFormat="1" ht="20.25" customHeight="1">
      <c r="A50" s="48" t="s">
        <v>17</v>
      </c>
      <c r="B50" s="36">
        <f>B51+B52+B53+B54</f>
        <v>19742.9</v>
      </c>
      <c r="C50" s="36">
        <f>C51+C52+C53+C54</f>
        <v>15542.789</v>
      </c>
      <c r="D50" s="32">
        <f t="shared" si="11"/>
        <v>13482.89319</v>
      </c>
      <c r="E50" s="36">
        <f>E51+E52+E53+E54</f>
        <v>13482.89319</v>
      </c>
      <c r="F50" s="37">
        <f>F51+F52+F53+F54</f>
        <v>68.29236429298633</v>
      </c>
      <c r="G50" s="28">
        <f>E50/C50*100</f>
        <v>86.74693576551802</v>
      </c>
      <c r="H50" s="36">
        <f aca="true" t="shared" si="23" ref="H50:T50">H51+H52+H53+H54</f>
        <v>1584.55</v>
      </c>
      <c r="I50" s="36">
        <f t="shared" si="23"/>
        <v>471.55562</v>
      </c>
      <c r="J50" s="36">
        <f t="shared" si="23"/>
        <v>432.25</v>
      </c>
      <c r="K50" s="36">
        <f>K51+K52+K53+K54</f>
        <v>352.199</v>
      </c>
      <c r="L50" s="36">
        <f t="shared" si="23"/>
        <v>649.15</v>
      </c>
      <c r="M50" s="36">
        <f t="shared" si="23"/>
        <v>1377.02593</v>
      </c>
      <c r="N50" s="36">
        <f t="shared" si="23"/>
        <v>4290.3</v>
      </c>
      <c r="O50" s="36">
        <f t="shared" si="23"/>
        <v>1481.38058</v>
      </c>
      <c r="P50" s="36">
        <f t="shared" si="23"/>
        <v>1066.392</v>
      </c>
      <c r="Q50" s="36">
        <f t="shared" si="23"/>
        <v>1768.35927</v>
      </c>
      <c r="R50" s="36">
        <f t="shared" si="23"/>
        <v>1656.234</v>
      </c>
      <c r="S50" s="36">
        <f t="shared" si="23"/>
        <v>1891.55803</v>
      </c>
      <c r="T50" s="36">
        <f t="shared" si="23"/>
        <v>4688.273</v>
      </c>
      <c r="U50" s="36">
        <f aca="true" t="shared" si="24" ref="U50:Z50">U51+U52+U53+U54</f>
        <v>3361.94498</v>
      </c>
      <c r="V50" s="36">
        <f t="shared" si="24"/>
        <v>541.65</v>
      </c>
      <c r="W50" s="36">
        <f t="shared" si="24"/>
        <v>1652.09618</v>
      </c>
      <c r="X50" s="36">
        <f t="shared" si="24"/>
        <v>633.99</v>
      </c>
      <c r="Y50" s="36">
        <f t="shared" si="24"/>
        <v>1126.7736</v>
      </c>
      <c r="Z50" s="36">
        <f t="shared" si="24"/>
        <v>2232.96</v>
      </c>
      <c r="AA50" s="36"/>
      <c r="AB50" s="36">
        <f>AB51+AB52+AB53+AB54</f>
        <v>382.628</v>
      </c>
      <c r="AC50" s="36"/>
      <c r="AD50" s="36">
        <f>AD51+AD52+AD53+AD54</f>
        <v>1584.523</v>
      </c>
      <c r="AE50" s="36"/>
      <c r="AF50" s="94"/>
    </row>
    <row r="51" spans="1:32" s="39" customFormat="1" ht="18.75">
      <c r="A51" s="49" t="s">
        <v>24</v>
      </c>
      <c r="B51" s="32">
        <f>H51+J51+L51+N51+P51+R51+T51+V51+X51+Z51+AB51+AD51</f>
        <v>0</v>
      </c>
      <c r="C51" s="32">
        <f>H51</f>
        <v>0</v>
      </c>
      <c r="D51" s="32">
        <f t="shared" si="11"/>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c r="AB51" s="32">
        <v>0</v>
      </c>
      <c r="AC51" s="32"/>
      <c r="AD51" s="32">
        <v>0</v>
      </c>
      <c r="AE51" s="32"/>
      <c r="AF51" s="94"/>
    </row>
    <row r="52" spans="1:32" s="39" customFormat="1" ht="18.75">
      <c r="A52" s="49" t="s">
        <v>22</v>
      </c>
      <c r="B52" s="32">
        <f>H52+J52+L52+N52+P52+R52+T52+V52+X52+Z52+AB52+AD52</f>
        <v>0</v>
      </c>
      <c r="C52" s="32">
        <f>H52</f>
        <v>0</v>
      </c>
      <c r="D52" s="32">
        <f t="shared" si="11"/>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c r="AB52" s="32">
        <v>0</v>
      </c>
      <c r="AC52" s="32"/>
      <c r="AD52" s="32">
        <v>0</v>
      </c>
      <c r="AE52" s="32"/>
      <c r="AF52" s="94"/>
    </row>
    <row r="53" spans="1:32" s="39" customFormat="1" ht="18.75">
      <c r="A53" s="49" t="s">
        <v>13</v>
      </c>
      <c r="B53" s="32">
        <f>H53+J53+L53+N53+P53+R53+T53+V53+X53+Z53+AB53+AD53</f>
        <v>19742.9</v>
      </c>
      <c r="C53" s="33">
        <f>H53+J53+L53+N53+P53+R53+T53+V53+X53</f>
        <v>15542.789</v>
      </c>
      <c r="D53" s="33">
        <f>E53</f>
        <v>13482.89319</v>
      </c>
      <c r="E53" s="4">
        <f>I53+K53+M53+O53+Q53+S53+U53+W53+Y53</f>
        <v>13482.89319</v>
      </c>
      <c r="F53" s="37">
        <f>E53/B53*100</f>
        <v>68.29236429298633</v>
      </c>
      <c r="G53" s="28">
        <f>E53/C53*100</f>
        <v>86.74693576551802</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v>633.99</v>
      </c>
      <c r="Y53" s="32">
        <v>1126.7736</v>
      </c>
      <c r="Z53" s="32">
        <v>2232.96</v>
      </c>
      <c r="AA53" s="32"/>
      <c r="AB53" s="32">
        <v>382.628</v>
      </c>
      <c r="AC53" s="32"/>
      <c r="AD53" s="32">
        <f>1303.523+281</f>
        <v>1584.523</v>
      </c>
      <c r="AE53" s="32"/>
      <c r="AF53" s="94"/>
    </row>
    <row r="54" spans="1:32" s="39" customFormat="1" ht="47.25" customHeight="1">
      <c r="A54" s="49" t="s">
        <v>33</v>
      </c>
      <c r="B54" s="32">
        <f>H54+J54+L54+N54+P54+R54+T54+V54+X54+Z54+AB54+AD54</f>
        <v>0</v>
      </c>
      <c r="C54" s="32">
        <f>H54</f>
        <v>0</v>
      </c>
      <c r="D54" s="32">
        <f t="shared" si="11"/>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c r="AB54" s="32">
        <v>0</v>
      </c>
      <c r="AC54" s="32"/>
      <c r="AD54" s="32">
        <v>0</v>
      </c>
      <c r="AE54" s="32"/>
      <c r="AF54" s="95"/>
    </row>
    <row r="55" spans="1:32" s="39" customFormat="1" ht="37.5">
      <c r="A55" s="51" t="s">
        <v>39</v>
      </c>
      <c r="B55" s="32">
        <f>B56</f>
        <v>1864.7</v>
      </c>
      <c r="C55" s="36">
        <f>C56</f>
        <v>1727</v>
      </c>
      <c r="D55" s="32">
        <f t="shared" si="11"/>
        <v>1361.4526799999999</v>
      </c>
      <c r="E55" s="4">
        <f aca="true" t="shared" si="25" ref="E55:Y55">E56</f>
        <v>1361.4526799999999</v>
      </c>
      <c r="F55" s="37">
        <f t="shared" si="25"/>
        <v>73.01188823939508</v>
      </c>
      <c r="G55" s="28">
        <f t="shared" si="25"/>
        <v>78.83339200926461</v>
      </c>
      <c r="H55" s="32">
        <f t="shared" si="25"/>
        <v>127.8</v>
      </c>
      <c r="I55" s="4">
        <f t="shared" si="25"/>
        <v>60.27</v>
      </c>
      <c r="J55" s="32">
        <f t="shared" si="25"/>
        <v>278.8</v>
      </c>
      <c r="K55" s="4">
        <f t="shared" si="25"/>
        <v>142</v>
      </c>
      <c r="L55" s="32">
        <f>L56</f>
        <v>36</v>
      </c>
      <c r="M55" s="4">
        <f t="shared" si="25"/>
        <v>152.492</v>
      </c>
      <c r="N55" s="32">
        <f>N56</f>
        <v>728.3</v>
      </c>
      <c r="O55" s="4">
        <f t="shared" si="25"/>
        <v>153.3868</v>
      </c>
      <c r="P55" s="32">
        <f>P56</f>
        <v>26.5</v>
      </c>
      <c r="Q55" s="4">
        <f t="shared" si="25"/>
        <v>130</v>
      </c>
      <c r="R55" s="32">
        <f>R56</f>
        <v>0</v>
      </c>
      <c r="S55" s="4">
        <f t="shared" si="25"/>
        <v>100.126</v>
      </c>
      <c r="T55" s="32">
        <f>T56</f>
        <v>385.6</v>
      </c>
      <c r="U55" s="4">
        <f t="shared" si="25"/>
        <v>158.9</v>
      </c>
      <c r="V55" s="32">
        <f>V56</f>
        <v>121</v>
      </c>
      <c r="W55" s="4">
        <f t="shared" si="25"/>
        <v>311.5875</v>
      </c>
      <c r="X55" s="32">
        <f>X56</f>
        <v>23</v>
      </c>
      <c r="Y55" s="4">
        <f t="shared" si="25"/>
        <v>152.69038</v>
      </c>
      <c r="Z55" s="32">
        <f>Z56</f>
        <v>137.7</v>
      </c>
      <c r="AA55" s="4"/>
      <c r="AB55" s="32">
        <f>AB56</f>
        <v>0</v>
      </c>
      <c r="AC55" s="4"/>
      <c r="AD55" s="32">
        <f>AD56</f>
        <v>0</v>
      </c>
      <c r="AE55" s="5"/>
      <c r="AF55" s="101" t="s">
        <v>53</v>
      </c>
    </row>
    <row r="56" spans="1:32" s="39" customFormat="1" ht="18.75">
      <c r="A56" s="48" t="s">
        <v>17</v>
      </c>
      <c r="B56" s="36">
        <f>B57+B58+B59+B60</f>
        <v>1864.7</v>
      </c>
      <c r="C56" s="36">
        <f>C57+C58+C59+C60</f>
        <v>1727</v>
      </c>
      <c r="D56" s="32">
        <f t="shared" si="11"/>
        <v>1361.4526799999999</v>
      </c>
      <c r="E56" s="36">
        <f>E57+E58+E59+E60</f>
        <v>1361.4526799999999</v>
      </c>
      <c r="F56" s="37">
        <f>F57+F58+F59+F60</f>
        <v>73.01188823939508</v>
      </c>
      <c r="G56" s="28">
        <f>E56/C56*100</f>
        <v>78.83339200926461</v>
      </c>
      <c r="H56" s="36">
        <f aca="true" t="shared" si="26" ref="H56:T56">H57+H58+H59+H60</f>
        <v>127.8</v>
      </c>
      <c r="I56" s="36">
        <f t="shared" si="26"/>
        <v>60.27</v>
      </c>
      <c r="J56" s="36">
        <f t="shared" si="26"/>
        <v>278.8</v>
      </c>
      <c r="K56" s="36">
        <f>K57+K58+K59+K60</f>
        <v>142</v>
      </c>
      <c r="L56" s="36">
        <f t="shared" si="26"/>
        <v>36</v>
      </c>
      <c r="M56" s="36">
        <f t="shared" si="26"/>
        <v>152.492</v>
      </c>
      <c r="N56" s="36">
        <f t="shared" si="26"/>
        <v>728.3</v>
      </c>
      <c r="O56" s="36">
        <f t="shared" si="26"/>
        <v>153.3868</v>
      </c>
      <c r="P56" s="36">
        <f t="shared" si="26"/>
        <v>26.5</v>
      </c>
      <c r="Q56" s="36">
        <f t="shared" si="26"/>
        <v>130</v>
      </c>
      <c r="R56" s="36">
        <f t="shared" si="26"/>
        <v>0</v>
      </c>
      <c r="S56" s="36">
        <f t="shared" si="26"/>
        <v>100.126</v>
      </c>
      <c r="T56" s="36">
        <f t="shared" si="26"/>
        <v>385.6</v>
      </c>
      <c r="U56" s="36">
        <f aca="true" t="shared" si="27" ref="U56:Z56">U57+U58+U59+U60</f>
        <v>158.9</v>
      </c>
      <c r="V56" s="36">
        <f t="shared" si="27"/>
        <v>121</v>
      </c>
      <c r="W56" s="36">
        <f t="shared" si="27"/>
        <v>311.5875</v>
      </c>
      <c r="X56" s="36">
        <f t="shared" si="27"/>
        <v>23</v>
      </c>
      <c r="Y56" s="36">
        <f t="shared" si="27"/>
        <v>152.69038</v>
      </c>
      <c r="Z56" s="36">
        <f t="shared" si="27"/>
        <v>137.7</v>
      </c>
      <c r="AA56" s="36"/>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11"/>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c r="AB57" s="32">
        <v>0</v>
      </c>
      <c r="AC57" s="32"/>
      <c r="AD57" s="32">
        <v>0</v>
      </c>
      <c r="AE57" s="32"/>
      <c r="AF57" s="91"/>
    </row>
    <row r="58" spans="1:32" s="39" customFormat="1" ht="18.75">
      <c r="A58" s="49" t="s">
        <v>22</v>
      </c>
      <c r="B58" s="32">
        <f>H58+J58+L58+N58+P58+R58+T58+V58+X58+Z58+AB58+AD58</f>
        <v>0</v>
      </c>
      <c r="C58" s="32">
        <f>H58</f>
        <v>0</v>
      </c>
      <c r="D58" s="32">
        <f t="shared" si="11"/>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c r="AB58" s="32">
        <v>0</v>
      </c>
      <c r="AC58" s="32"/>
      <c r="AD58" s="32">
        <v>0</v>
      </c>
      <c r="AE58" s="32"/>
      <c r="AF58" s="91"/>
    </row>
    <row r="59" spans="1:32" s="39" customFormat="1" ht="18.75">
      <c r="A59" s="49" t="s">
        <v>13</v>
      </c>
      <c r="B59" s="32">
        <f>H59+J59+L59+N59+P59+R59+T59+V59+X59+Z59+AB59+AD59</f>
        <v>1864.7</v>
      </c>
      <c r="C59" s="33">
        <f>H59+J59+L59+N59+P59+R59+T59+V59+X59</f>
        <v>1727</v>
      </c>
      <c r="D59" s="33">
        <f>E59</f>
        <v>1361.4526799999999</v>
      </c>
      <c r="E59" s="4">
        <f>I59+K59+M59+O59+Q59+S59+U59+W59+Y59</f>
        <v>1361.4526799999999</v>
      </c>
      <c r="F59" s="37">
        <f>E59/B59*100</f>
        <v>73.01188823939508</v>
      </c>
      <c r="G59" s="28">
        <f>E59/C59*100</f>
        <v>78.83339200926461</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23</v>
      </c>
      <c r="Y59" s="32">
        <v>152.69038</v>
      </c>
      <c r="Z59" s="32">
        <v>137.7</v>
      </c>
      <c r="AA59" s="32"/>
      <c r="AB59" s="32">
        <v>0</v>
      </c>
      <c r="AC59" s="32"/>
      <c r="AD59" s="32">
        <v>0</v>
      </c>
      <c r="AE59" s="32"/>
      <c r="AF59" s="91"/>
    </row>
    <row r="60" spans="1:32" s="39" customFormat="1" ht="18.75">
      <c r="A60" s="49" t="s">
        <v>33</v>
      </c>
      <c r="B60" s="32">
        <f>H60+J60+L60+N60+P60+R60+T60+V60+X60+Z60+AB60+AD60</f>
        <v>0</v>
      </c>
      <c r="C60" s="32">
        <f>H60</f>
        <v>0</v>
      </c>
      <c r="D60" s="32">
        <f t="shared" si="11"/>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c r="AB60" s="32">
        <v>0</v>
      </c>
      <c r="AC60" s="32"/>
      <c r="AD60" s="32">
        <v>0</v>
      </c>
      <c r="AE60" s="32"/>
      <c r="AF60" s="92"/>
    </row>
    <row r="61" spans="1:33" s="30" customFormat="1" ht="86.25" customHeight="1">
      <c r="A61" s="51" t="s">
        <v>64</v>
      </c>
      <c r="B61" s="32">
        <f>B62</f>
        <v>1135.5949999999998</v>
      </c>
      <c r="C61" s="36">
        <f>C62</f>
        <v>543.9</v>
      </c>
      <c r="D61" s="32">
        <f t="shared" si="11"/>
        <v>248.5</v>
      </c>
      <c r="E61" s="4">
        <f>E62</f>
        <v>248.5</v>
      </c>
      <c r="F61" s="37">
        <f>F62</f>
        <v>21.882801526952836</v>
      </c>
      <c r="G61" s="28">
        <f>G62</f>
        <v>45.68854568854569</v>
      </c>
      <c r="H61" s="32">
        <f aca="true" t="shared" si="28" ref="H61:Y61">H62</f>
        <v>0</v>
      </c>
      <c r="I61" s="4">
        <f t="shared" si="28"/>
        <v>0</v>
      </c>
      <c r="J61" s="32">
        <f t="shared" si="28"/>
        <v>0</v>
      </c>
      <c r="K61" s="4">
        <f>K62</f>
        <v>0</v>
      </c>
      <c r="L61" s="32">
        <f t="shared" si="28"/>
        <v>0</v>
      </c>
      <c r="M61" s="4">
        <f t="shared" si="28"/>
        <v>0</v>
      </c>
      <c r="N61" s="32">
        <f t="shared" si="28"/>
        <v>95.2</v>
      </c>
      <c r="O61" s="4">
        <f t="shared" si="28"/>
        <v>0</v>
      </c>
      <c r="P61" s="32">
        <f>P62</f>
        <v>200.2</v>
      </c>
      <c r="Q61" s="4">
        <f t="shared" si="28"/>
        <v>0</v>
      </c>
      <c r="R61" s="32">
        <f>R62</f>
        <v>0</v>
      </c>
      <c r="S61" s="4">
        <f t="shared" si="28"/>
        <v>0</v>
      </c>
      <c r="T61" s="32">
        <f>T62</f>
        <v>248.5</v>
      </c>
      <c r="U61" s="4">
        <f t="shared" si="28"/>
        <v>0</v>
      </c>
      <c r="V61" s="32">
        <f>V62</f>
        <v>0</v>
      </c>
      <c r="W61" s="4">
        <f t="shared" si="28"/>
        <v>248.5</v>
      </c>
      <c r="X61" s="32">
        <f>X62</f>
        <v>0</v>
      </c>
      <c r="Y61" s="4">
        <f t="shared" si="28"/>
        <v>0</v>
      </c>
      <c r="Z61" s="32">
        <f>Z62</f>
        <v>491.7</v>
      </c>
      <c r="AA61" s="4"/>
      <c r="AB61" s="32">
        <f>AB62</f>
        <v>99.995</v>
      </c>
      <c r="AC61" s="4"/>
      <c r="AD61" s="32">
        <f>AD62</f>
        <v>0</v>
      </c>
      <c r="AE61" s="5"/>
      <c r="AF61" s="101" t="s">
        <v>108</v>
      </c>
      <c r="AG61" s="70"/>
    </row>
    <row r="62" spans="1:33" s="30" customFormat="1" ht="26.25" customHeight="1">
      <c r="A62" s="48" t="s">
        <v>17</v>
      </c>
      <c r="B62" s="36">
        <f>B63+B64+B65+B66</f>
        <v>1135.5949999999998</v>
      </c>
      <c r="C62" s="36">
        <f>C63+C64+C65+C66</f>
        <v>543.9</v>
      </c>
      <c r="D62" s="32">
        <f t="shared" si="11"/>
        <v>248.5</v>
      </c>
      <c r="E62" s="36">
        <f>E63+E64+E65+E66</f>
        <v>248.5</v>
      </c>
      <c r="F62" s="37">
        <f>F63+F64+F65+F66</f>
        <v>21.882801526952836</v>
      </c>
      <c r="G62" s="28">
        <f>E62/C62*100</f>
        <v>45.68854568854569</v>
      </c>
      <c r="H62" s="36">
        <f aca="true" t="shared" si="29" ref="H62:T62">H63+H64+H65+H66</f>
        <v>0</v>
      </c>
      <c r="I62" s="36">
        <f t="shared" si="29"/>
        <v>0</v>
      </c>
      <c r="J62" s="36">
        <f t="shared" si="29"/>
        <v>0</v>
      </c>
      <c r="K62" s="36">
        <f>K63+K64+K65+K66</f>
        <v>0</v>
      </c>
      <c r="L62" s="36">
        <f t="shared" si="29"/>
        <v>0</v>
      </c>
      <c r="M62" s="36">
        <f t="shared" si="29"/>
        <v>0</v>
      </c>
      <c r="N62" s="36">
        <f t="shared" si="29"/>
        <v>95.2</v>
      </c>
      <c r="O62" s="36">
        <f t="shared" si="29"/>
        <v>0</v>
      </c>
      <c r="P62" s="36">
        <f t="shared" si="29"/>
        <v>200.2</v>
      </c>
      <c r="Q62" s="36">
        <f t="shared" si="29"/>
        <v>0</v>
      </c>
      <c r="R62" s="36">
        <f t="shared" si="29"/>
        <v>0</v>
      </c>
      <c r="S62" s="36">
        <f t="shared" si="29"/>
        <v>0</v>
      </c>
      <c r="T62" s="36">
        <f t="shared" si="29"/>
        <v>248.5</v>
      </c>
      <c r="U62" s="36">
        <f aca="true" t="shared" si="30" ref="U62:Z62">U63+U64+U65+U66</f>
        <v>0</v>
      </c>
      <c r="V62" s="36">
        <f t="shared" si="30"/>
        <v>0</v>
      </c>
      <c r="W62" s="36">
        <f t="shared" si="30"/>
        <v>248.5</v>
      </c>
      <c r="X62" s="36">
        <f t="shared" si="30"/>
        <v>0</v>
      </c>
      <c r="Y62" s="36">
        <f t="shared" si="30"/>
        <v>0</v>
      </c>
      <c r="Z62" s="36">
        <f t="shared" si="30"/>
        <v>491.7</v>
      </c>
      <c r="AA62" s="36"/>
      <c r="AB62" s="36">
        <f>AB63+AB64+AB65+AB66</f>
        <v>99.995</v>
      </c>
      <c r="AC62" s="36"/>
      <c r="AD62" s="36">
        <f>AD63+AD64+AD65+AD66</f>
        <v>0</v>
      </c>
      <c r="AE62" s="36"/>
      <c r="AF62" s="91"/>
      <c r="AG62" s="70"/>
    </row>
    <row r="63" spans="1:33" s="30" customFormat="1" ht="24.75" customHeight="1">
      <c r="A63" s="49" t="s">
        <v>24</v>
      </c>
      <c r="B63" s="32">
        <f>H63+J63+L63+N63+P63+R63+T63+V63+X63+Z63+AB63+AD63</f>
        <v>0</v>
      </c>
      <c r="C63" s="32">
        <f>H63</f>
        <v>0</v>
      </c>
      <c r="D63" s="32">
        <f t="shared" si="11"/>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c r="AB63" s="32">
        <v>0</v>
      </c>
      <c r="AC63" s="32"/>
      <c r="AD63" s="32">
        <v>0</v>
      </c>
      <c r="AE63" s="32"/>
      <c r="AF63" s="91"/>
      <c r="AG63" s="70"/>
    </row>
    <row r="64" spans="1:33" s="30" customFormat="1" ht="18.75">
      <c r="A64" s="49" t="s">
        <v>22</v>
      </c>
      <c r="B64" s="32">
        <f>H64+J64+L64+N64+P64+R64+T64+V64+X64+Z64+AB64+AD64</f>
        <v>0</v>
      </c>
      <c r="C64" s="32">
        <f>H64</f>
        <v>0</v>
      </c>
      <c r="D64" s="32">
        <f t="shared" si="11"/>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c r="AB64" s="32">
        <v>0</v>
      </c>
      <c r="AC64" s="32"/>
      <c r="AD64" s="32">
        <v>0</v>
      </c>
      <c r="AE64" s="32"/>
      <c r="AF64" s="91"/>
      <c r="AG64" s="70"/>
    </row>
    <row r="65" spans="1:33" s="39" customFormat="1" ht="18.75">
      <c r="A65" s="49" t="s">
        <v>13</v>
      </c>
      <c r="B65" s="32">
        <f>H65+J65+L65+N65+P65+R65+T65+V65+X65+Z65+AB65+AD65</f>
        <v>1135.5949999999998</v>
      </c>
      <c r="C65" s="33">
        <f>H65+J65+L65+N65+P65+R65+T65+V65+X65</f>
        <v>543.9</v>
      </c>
      <c r="D65" s="33">
        <f>E65</f>
        <v>248.5</v>
      </c>
      <c r="E65" s="4">
        <f>I65+K65+M65+O65+Q65+S65+U65+W65+Y65</f>
        <v>248.5</v>
      </c>
      <c r="F65" s="37">
        <f>E65/B65*100</f>
        <v>21.882801526952836</v>
      </c>
      <c r="G65" s="28">
        <f>E65/C65*100</f>
        <v>45.68854568854569</v>
      </c>
      <c r="H65" s="32">
        <v>0</v>
      </c>
      <c r="I65" s="32">
        <v>0</v>
      </c>
      <c r="J65" s="32">
        <v>0</v>
      </c>
      <c r="K65" s="32">
        <v>0</v>
      </c>
      <c r="L65" s="32">
        <v>0</v>
      </c>
      <c r="M65" s="32">
        <v>0</v>
      </c>
      <c r="N65" s="32">
        <v>95.2</v>
      </c>
      <c r="O65" s="32">
        <v>0</v>
      </c>
      <c r="P65" s="32">
        <v>200.2</v>
      </c>
      <c r="Q65" s="32">
        <v>0</v>
      </c>
      <c r="R65" s="32">
        <v>0</v>
      </c>
      <c r="S65" s="32">
        <v>0</v>
      </c>
      <c r="T65" s="32">
        <v>248.5</v>
      </c>
      <c r="U65" s="32">
        <v>0</v>
      </c>
      <c r="V65" s="32">
        <v>0</v>
      </c>
      <c r="W65" s="32">
        <v>248.5</v>
      </c>
      <c r="X65" s="32">
        <v>0</v>
      </c>
      <c r="Y65" s="32">
        <v>0</v>
      </c>
      <c r="Z65" s="32">
        <v>491.7</v>
      </c>
      <c r="AA65" s="32"/>
      <c r="AB65" s="32">
        <v>99.995</v>
      </c>
      <c r="AC65" s="32"/>
      <c r="AD65" s="32">
        <v>0</v>
      </c>
      <c r="AE65" s="32"/>
      <c r="AF65" s="91"/>
      <c r="AG65" s="70"/>
    </row>
    <row r="66" spans="1:33" s="30" customFormat="1" ht="30" customHeight="1">
      <c r="A66" s="49" t="s">
        <v>33</v>
      </c>
      <c r="B66" s="32">
        <f>H66+J66+L66+N66+P66+R66+T66+V66+X66+Z66+AB66+AD66</f>
        <v>0</v>
      </c>
      <c r="C66" s="32">
        <f>H66</f>
        <v>0</v>
      </c>
      <c r="D66" s="32">
        <f t="shared" si="11"/>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c r="AB66" s="32">
        <v>0</v>
      </c>
      <c r="AC66" s="32"/>
      <c r="AD66" s="32">
        <v>0</v>
      </c>
      <c r="AE66" s="32"/>
      <c r="AF66" s="92"/>
      <c r="AG66" s="70"/>
    </row>
    <row r="67" spans="1:32" s="70" customFormat="1" ht="63" customHeight="1">
      <c r="A67" s="51" t="s">
        <v>40</v>
      </c>
      <c r="B67" s="36">
        <f>B68</f>
        <v>87510.3</v>
      </c>
      <c r="C67" s="36">
        <f>C68</f>
        <v>70856.36</v>
      </c>
      <c r="D67" s="32">
        <f t="shared" si="11"/>
        <v>67251.88500000001</v>
      </c>
      <c r="E67" s="36">
        <f>E68</f>
        <v>67251.88500000001</v>
      </c>
      <c r="F67" s="28">
        <f>E67/B67*100</f>
        <v>76.85025077048074</v>
      </c>
      <c r="G67" s="28">
        <f>E67/C67*100</f>
        <v>94.91298311118439</v>
      </c>
      <c r="H67" s="36">
        <f>H68</f>
        <v>18518.675</v>
      </c>
      <c r="I67" s="36">
        <f>I68</f>
        <v>16200.47967</v>
      </c>
      <c r="J67" s="36">
        <f aca="true" t="shared" si="31" ref="J67:AD67">J68</f>
        <v>9359.276</v>
      </c>
      <c r="K67" s="36">
        <f>K68</f>
        <v>9577.06478</v>
      </c>
      <c r="L67" s="36">
        <f t="shared" si="31"/>
        <v>4417.871</v>
      </c>
      <c r="M67" s="36">
        <f>M68</f>
        <v>4662.95625</v>
      </c>
      <c r="N67" s="36">
        <f t="shared" si="31"/>
        <v>8725.128</v>
      </c>
      <c r="O67" s="36">
        <f>O68</f>
        <v>7301.85722</v>
      </c>
      <c r="P67" s="36">
        <f t="shared" si="31"/>
        <v>6740.292</v>
      </c>
      <c r="Q67" s="36">
        <f>Q68</f>
        <v>7192.89263</v>
      </c>
      <c r="R67" s="36">
        <f t="shared" si="31"/>
        <v>6109.299</v>
      </c>
      <c r="S67" s="36">
        <f>S68</f>
        <v>6436.1989</v>
      </c>
      <c r="T67" s="36">
        <f t="shared" si="31"/>
        <v>9603.495</v>
      </c>
      <c r="U67" s="36">
        <f>U68</f>
        <v>8894.70056</v>
      </c>
      <c r="V67" s="36">
        <f t="shared" si="31"/>
        <v>5001.566</v>
      </c>
      <c r="W67" s="36">
        <f>W68</f>
        <v>4345.96277</v>
      </c>
      <c r="X67" s="36">
        <f t="shared" si="31"/>
        <v>2380.758</v>
      </c>
      <c r="Y67" s="36">
        <f>Y68</f>
        <v>2639.77222</v>
      </c>
      <c r="Z67" s="36">
        <f t="shared" si="31"/>
        <v>6303.867</v>
      </c>
      <c r="AA67" s="36"/>
      <c r="AB67" s="36">
        <f t="shared" si="31"/>
        <v>3515.873</v>
      </c>
      <c r="AC67" s="36"/>
      <c r="AD67" s="36">
        <f t="shared" si="31"/>
        <v>6834.2</v>
      </c>
      <c r="AE67" s="36"/>
      <c r="AF67" s="101" t="s">
        <v>65</v>
      </c>
    </row>
    <row r="68" spans="1:32" s="70" customFormat="1" ht="24" customHeight="1">
      <c r="A68" s="48" t="s">
        <v>17</v>
      </c>
      <c r="B68" s="36">
        <f>B69+B70+B71+B72</f>
        <v>87510.3</v>
      </c>
      <c r="C68" s="36">
        <f>C69+C70+C71+C72</f>
        <v>70856.36</v>
      </c>
      <c r="D68" s="32">
        <f t="shared" si="11"/>
        <v>67251.88500000001</v>
      </c>
      <c r="E68" s="36">
        <f>E69+E70+E71+E72</f>
        <v>67251.88500000001</v>
      </c>
      <c r="F68" s="37">
        <f>F69+F70+F71+F72</f>
        <v>76.85025077048074</v>
      </c>
      <c r="G68" s="28">
        <f>E68/C68*100</f>
        <v>94.91298311118439</v>
      </c>
      <c r="H68" s="36">
        <f>H69+H70+H71+H72</f>
        <v>18518.675</v>
      </c>
      <c r="I68" s="36">
        <f>I69+I70+I71+I72</f>
        <v>16200.47967</v>
      </c>
      <c r="J68" s="36">
        <f aca="true" t="shared" si="32" ref="J68:AD68">J69+J70+J71+J72</f>
        <v>9359.276</v>
      </c>
      <c r="K68" s="36">
        <f>K69+K70+K71+K72</f>
        <v>9577.06478</v>
      </c>
      <c r="L68" s="36">
        <f t="shared" si="32"/>
        <v>4417.871</v>
      </c>
      <c r="M68" s="36">
        <f>M69+M70+M71+M72</f>
        <v>4662.95625</v>
      </c>
      <c r="N68" s="36">
        <f t="shared" si="32"/>
        <v>8725.128</v>
      </c>
      <c r="O68" s="36">
        <f>O69+O70+O71+O72</f>
        <v>7301.85722</v>
      </c>
      <c r="P68" s="36">
        <f t="shared" si="32"/>
        <v>6740.292</v>
      </c>
      <c r="Q68" s="36">
        <f>Q69+Q70+Q71+Q72</f>
        <v>7192.89263</v>
      </c>
      <c r="R68" s="36">
        <f t="shared" si="32"/>
        <v>6109.299</v>
      </c>
      <c r="S68" s="36">
        <f>S69+S70+S71+S72</f>
        <v>6436.1989</v>
      </c>
      <c r="T68" s="36">
        <f t="shared" si="32"/>
        <v>9603.495</v>
      </c>
      <c r="U68" s="36">
        <f>U69+U70+U71+U72</f>
        <v>8894.70056</v>
      </c>
      <c r="V68" s="36">
        <f t="shared" si="32"/>
        <v>5001.566</v>
      </c>
      <c r="W68" s="36">
        <f>W69+W70+W71+W72</f>
        <v>4345.96277</v>
      </c>
      <c r="X68" s="36">
        <f t="shared" si="32"/>
        <v>2380.758</v>
      </c>
      <c r="Y68" s="36">
        <f>Y69+Y70+Y71+Y72</f>
        <v>2639.77222</v>
      </c>
      <c r="Z68" s="36">
        <f t="shared" si="32"/>
        <v>6303.867</v>
      </c>
      <c r="AA68" s="36"/>
      <c r="AB68" s="36">
        <f t="shared" si="32"/>
        <v>3515.873</v>
      </c>
      <c r="AC68" s="36"/>
      <c r="AD68" s="36">
        <f t="shared" si="32"/>
        <v>6834.2</v>
      </c>
      <c r="AE68" s="36"/>
      <c r="AF68" s="91"/>
    </row>
    <row r="69" spans="1:32" s="70" customFormat="1" ht="18.75" customHeight="1">
      <c r="A69" s="49" t="s">
        <v>24</v>
      </c>
      <c r="B69" s="32">
        <f>H69+J69+L69+N69+P69+R69+T69+V69+X69+Z69+AB69+AD69</f>
        <v>0</v>
      </c>
      <c r="C69" s="32">
        <f>H69</f>
        <v>0</v>
      </c>
      <c r="D69" s="32">
        <f t="shared" si="11"/>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c r="AB69" s="32">
        <v>0</v>
      </c>
      <c r="AC69" s="32"/>
      <c r="AD69" s="32">
        <v>0</v>
      </c>
      <c r="AE69" s="32"/>
      <c r="AF69" s="91"/>
    </row>
    <row r="70" spans="1:32" s="70" customFormat="1" ht="18.75" customHeight="1">
      <c r="A70" s="49" t="s">
        <v>22</v>
      </c>
      <c r="B70" s="32">
        <f>H70+J70+L70+N70+P70+R70+T70+V70+X70+Z70+AB70+AD70</f>
        <v>0</v>
      </c>
      <c r="C70" s="32">
        <f>H70</f>
        <v>0</v>
      </c>
      <c r="D70" s="32">
        <f t="shared" si="11"/>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c r="AB70" s="32">
        <v>0</v>
      </c>
      <c r="AC70" s="32"/>
      <c r="AD70" s="32">
        <v>0</v>
      </c>
      <c r="AE70" s="32"/>
      <c r="AF70" s="91"/>
    </row>
    <row r="71" spans="1:32" s="70" customFormat="1" ht="18.75">
      <c r="A71" s="49" t="s">
        <v>13</v>
      </c>
      <c r="B71" s="32">
        <f>H71+J71+L71+N71+P71+R71+T71+V71+X71+Z71+AB71+AD71</f>
        <v>87510.3</v>
      </c>
      <c r="C71" s="33">
        <f>H71+J71+L71+N71+P71+R71+T71+V71+X71</f>
        <v>70856.36</v>
      </c>
      <c r="D71" s="33">
        <f>E71</f>
        <v>67251.88500000001</v>
      </c>
      <c r="E71" s="4">
        <f>I71+K71+M71+O71+Q71+S71+U71+W71+Y71</f>
        <v>67251.88500000001</v>
      </c>
      <c r="F71" s="37">
        <f>E71/B71*100</f>
        <v>76.85025077048074</v>
      </c>
      <c r="G71" s="28">
        <f>E71/C71*100</f>
        <v>94.91298311118439</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2380.758</v>
      </c>
      <c r="Y71" s="36">
        <v>2639.77222</v>
      </c>
      <c r="Z71" s="36">
        <v>6303.867</v>
      </c>
      <c r="AA71" s="36"/>
      <c r="AB71" s="36">
        <v>3515.873</v>
      </c>
      <c r="AC71" s="36"/>
      <c r="AD71" s="36">
        <v>6834.2</v>
      </c>
      <c r="AE71" s="36"/>
      <c r="AF71" s="91"/>
    </row>
    <row r="72" spans="1:32" s="70" customFormat="1" ht="29.25" customHeight="1">
      <c r="A72" s="49" t="s">
        <v>33</v>
      </c>
      <c r="B72" s="32">
        <f>H72+J72+L72+N72+P72+R72+T72+V72+X72+Z72+AB72+AD72</f>
        <v>0</v>
      </c>
      <c r="C72" s="32">
        <f>H72</f>
        <v>0</v>
      </c>
      <c r="D72" s="32">
        <f t="shared" si="11"/>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c r="AB72" s="32">
        <v>0</v>
      </c>
      <c r="AC72" s="32"/>
      <c r="AD72" s="32">
        <v>0</v>
      </c>
      <c r="AE72" s="32"/>
      <c r="AF72" s="92"/>
    </row>
    <row r="73" spans="1:32" s="70" customFormat="1" ht="56.25">
      <c r="A73" s="52" t="s">
        <v>41</v>
      </c>
      <c r="B73" s="36">
        <f aca="true" t="shared" si="33" ref="B73:AD73">B74</f>
        <v>6884.599999999999</v>
      </c>
      <c r="C73" s="36">
        <f t="shared" si="33"/>
        <v>5414.259</v>
      </c>
      <c r="D73" s="36">
        <f t="shared" si="33"/>
        <v>5067.16831</v>
      </c>
      <c r="E73" s="36">
        <f t="shared" si="33"/>
        <v>5241.503138</v>
      </c>
      <c r="F73" s="37">
        <f t="shared" si="33"/>
        <v>76.13373526421289</v>
      </c>
      <c r="G73" s="28">
        <f t="shared" si="33"/>
        <v>96.80924274217395</v>
      </c>
      <c r="H73" s="36">
        <f t="shared" si="33"/>
        <v>1041.0378</v>
      </c>
      <c r="I73" s="36">
        <f t="shared" si="33"/>
        <v>1041.0378</v>
      </c>
      <c r="J73" s="36">
        <f t="shared" si="33"/>
        <v>647.6512</v>
      </c>
      <c r="K73" s="36">
        <f t="shared" si="33"/>
        <v>620.31483</v>
      </c>
      <c r="L73" s="36">
        <f t="shared" si="33"/>
        <v>346.45</v>
      </c>
      <c r="M73" s="36">
        <f t="shared" si="33"/>
        <v>286.32871</v>
      </c>
      <c r="N73" s="36">
        <f t="shared" si="33"/>
        <v>1022.364</v>
      </c>
      <c r="O73" s="36">
        <f t="shared" si="33"/>
        <v>1026.1242</v>
      </c>
      <c r="P73" s="36">
        <f t="shared" si="33"/>
        <v>451.293</v>
      </c>
      <c r="Q73" s="36">
        <f t="shared" si="33"/>
        <v>425.79362</v>
      </c>
      <c r="R73" s="36">
        <f t="shared" si="33"/>
        <v>395.122</v>
      </c>
      <c r="S73" s="36">
        <f t="shared" si="33"/>
        <v>440.60215</v>
      </c>
      <c r="T73" s="36">
        <f t="shared" si="33"/>
        <v>821.234</v>
      </c>
      <c r="U73" s="36">
        <f t="shared" si="33"/>
        <v>711.7603799999999</v>
      </c>
      <c r="V73" s="36">
        <f t="shared" si="33"/>
        <v>371.112</v>
      </c>
      <c r="W73" s="36">
        <f t="shared" si="33"/>
        <v>375.688538</v>
      </c>
      <c r="X73" s="36">
        <f t="shared" si="33"/>
        <v>317.995</v>
      </c>
      <c r="Y73" s="36">
        <f t="shared" si="33"/>
        <v>313.85291</v>
      </c>
      <c r="Z73" s="36">
        <f t="shared" si="33"/>
        <v>428.563</v>
      </c>
      <c r="AA73" s="36"/>
      <c r="AB73" s="36">
        <f t="shared" si="33"/>
        <v>122.77199999999999</v>
      </c>
      <c r="AC73" s="36"/>
      <c r="AD73" s="36">
        <f t="shared" si="33"/>
        <v>919.006</v>
      </c>
      <c r="AE73" s="36"/>
      <c r="AF73" s="101" t="s">
        <v>52</v>
      </c>
    </row>
    <row r="74" spans="1:32" s="70" customFormat="1" ht="18.75">
      <c r="A74" s="48" t="s">
        <v>17</v>
      </c>
      <c r="B74" s="36">
        <f aca="true" t="shared" si="34" ref="B74:AD74">B75+B76+B77+B78</f>
        <v>6884.599999999999</v>
      </c>
      <c r="C74" s="36">
        <f t="shared" si="34"/>
        <v>5414.259</v>
      </c>
      <c r="D74" s="36">
        <f>D75+D76+D77+D78</f>
        <v>5067.16831</v>
      </c>
      <c r="E74" s="36">
        <f t="shared" si="34"/>
        <v>5241.503138</v>
      </c>
      <c r="F74" s="28">
        <f>E74/B74*100</f>
        <v>76.13373526421289</v>
      </c>
      <c r="G74" s="28">
        <f>E74/C74*100</f>
        <v>96.80924274217395</v>
      </c>
      <c r="H74" s="36">
        <f t="shared" si="34"/>
        <v>1041.0378</v>
      </c>
      <c r="I74" s="36">
        <f t="shared" si="34"/>
        <v>1041.0378</v>
      </c>
      <c r="J74" s="36">
        <f t="shared" si="34"/>
        <v>647.6512</v>
      </c>
      <c r="K74" s="36">
        <f>K75+K76+K77+K78</f>
        <v>620.31483</v>
      </c>
      <c r="L74" s="36">
        <f t="shared" si="34"/>
        <v>346.45</v>
      </c>
      <c r="M74" s="36">
        <f>M75+M76+M77+M78</f>
        <v>286.32871</v>
      </c>
      <c r="N74" s="36">
        <f t="shared" si="34"/>
        <v>1022.364</v>
      </c>
      <c r="O74" s="36">
        <f>O75+O76+O77+O78</f>
        <v>1026.1242</v>
      </c>
      <c r="P74" s="36">
        <f t="shared" si="34"/>
        <v>451.293</v>
      </c>
      <c r="Q74" s="36">
        <f>Q75+Q76+Q77+Q78</f>
        <v>425.79362</v>
      </c>
      <c r="R74" s="36">
        <f t="shared" si="34"/>
        <v>395.122</v>
      </c>
      <c r="S74" s="36">
        <f>S75+S76+S77+S78</f>
        <v>440.60215</v>
      </c>
      <c r="T74" s="36">
        <f t="shared" si="34"/>
        <v>821.234</v>
      </c>
      <c r="U74" s="36">
        <f>U75+U76+U77+U78</f>
        <v>711.7603799999999</v>
      </c>
      <c r="V74" s="36">
        <f t="shared" si="34"/>
        <v>371.112</v>
      </c>
      <c r="W74" s="36">
        <f>W75+W76+W77+W78</f>
        <v>375.688538</v>
      </c>
      <c r="X74" s="36">
        <f t="shared" si="34"/>
        <v>317.995</v>
      </c>
      <c r="Y74" s="36">
        <f>Y75+Y76+Y77+Y78</f>
        <v>313.85291</v>
      </c>
      <c r="Z74" s="36">
        <f t="shared" si="34"/>
        <v>428.563</v>
      </c>
      <c r="AA74" s="36"/>
      <c r="AB74" s="36">
        <f t="shared" si="34"/>
        <v>122.77199999999999</v>
      </c>
      <c r="AC74" s="36"/>
      <c r="AD74" s="36">
        <f t="shared" si="34"/>
        <v>919.006</v>
      </c>
      <c r="AE74" s="36"/>
      <c r="AF74" s="91"/>
    </row>
    <row r="75" spans="1:32" s="70" customFormat="1" ht="18.75">
      <c r="A75" s="49" t="s">
        <v>24</v>
      </c>
      <c r="B75" s="32">
        <f>H75+J75+L75+N75+P75+R75+T75+V75+X75+Z75+AB75+AD75</f>
        <v>5715.099999999999</v>
      </c>
      <c r="C75" s="33">
        <f>H75+J75+L75+N75+P75+R75+T75+V75+X75</f>
        <v>4459.414</v>
      </c>
      <c r="D75" s="32">
        <v>4112.26831</v>
      </c>
      <c r="E75" s="32">
        <f>I75+K75+M75+O75+Q75+S75+U75+W75+Y75</f>
        <v>4425.589888</v>
      </c>
      <c r="F75" s="28">
        <f>E75/B75*100</f>
        <v>77.4367882976676</v>
      </c>
      <c r="G75" s="28">
        <f>E75/C75*100</f>
        <v>99.24151218074843</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v>222.33243</v>
      </c>
      <c r="Z75" s="32">
        <v>428.563</v>
      </c>
      <c r="AA75" s="32"/>
      <c r="AB75" s="32">
        <v>115.222</v>
      </c>
      <c r="AC75" s="32"/>
      <c r="AD75" s="32">
        <v>711.901</v>
      </c>
      <c r="AE75" s="32"/>
      <c r="AF75" s="91"/>
    </row>
    <row r="76" spans="1:32" s="70" customFormat="1" ht="18.75">
      <c r="A76" s="49" t="s">
        <v>22</v>
      </c>
      <c r="B76" s="32">
        <f>H76+J76+L76+N76+P76+R76+T76+V76+X76+Z76+AB76+AD76</f>
        <v>1169.5</v>
      </c>
      <c r="C76" s="33">
        <f>H76+J76+L76+N76+P76+R76+T76+V76+X76</f>
        <v>954.845</v>
      </c>
      <c r="D76" s="32">
        <v>954.9</v>
      </c>
      <c r="E76" s="32">
        <f>I76+K76+M76+O76+Q76+S76+U76+W76+Y76</f>
        <v>815.91325</v>
      </c>
      <c r="F76" s="37">
        <f>E76/B76*100</f>
        <v>69.76598973920478</v>
      </c>
      <c r="G76" s="28">
        <f>E76/C76*100</f>
        <v>85.44981122590578</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v>91.52048</v>
      </c>
      <c r="Z76" s="32">
        <v>0</v>
      </c>
      <c r="AA76" s="32"/>
      <c r="AB76" s="32">
        <v>7.55</v>
      </c>
      <c r="AC76" s="32"/>
      <c r="AD76" s="32">
        <v>207.105</v>
      </c>
      <c r="AE76" s="32"/>
      <c r="AF76" s="91"/>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c r="AB77" s="36">
        <v>0</v>
      </c>
      <c r="AC77" s="36"/>
      <c r="AD77" s="36">
        <v>0</v>
      </c>
      <c r="AE77" s="36"/>
      <c r="AF77" s="91"/>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c r="AB78" s="32">
        <v>0</v>
      </c>
      <c r="AC78" s="32"/>
      <c r="AD78" s="32">
        <v>0</v>
      </c>
      <c r="AE78" s="32"/>
      <c r="AF78" s="92"/>
    </row>
    <row r="79" spans="1:32" s="30" customFormat="1" ht="18.75">
      <c r="A79" s="53" t="s">
        <v>18</v>
      </c>
      <c r="B79" s="54">
        <f>B80+B81+B82+B83</f>
        <v>120026.79500000001</v>
      </c>
      <c r="C79" s="54">
        <f>C80+C81+C82+C83</f>
        <v>96153.20694</v>
      </c>
      <c r="D79" s="54">
        <f>D80+D81+D82+D83</f>
        <v>88782.19970000001</v>
      </c>
      <c r="E79" s="54">
        <f>E80+E81+E82+E83</f>
        <v>88956.53452800002</v>
      </c>
      <c r="F79" s="37">
        <f>E79/B79*100</f>
        <v>74.11389642454421</v>
      </c>
      <c r="G79" s="28">
        <f>E79/C79*100</f>
        <v>92.5154109352892</v>
      </c>
      <c r="H79" s="54">
        <f>H80+H81+H82+H83</f>
        <v>21385.354460000002</v>
      </c>
      <c r="I79" s="54">
        <f aca="true" t="shared" si="35" ref="I79:AD79">I80+I81+I82+I83</f>
        <v>17858.660860000004</v>
      </c>
      <c r="J79" s="54">
        <f t="shared" si="35"/>
        <v>10877.06886</v>
      </c>
      <c r="K79" s="54">
        <f>K80+K81+K82+K83</f>
        <v>10748.99455</v>
      </c>
      <c r="L79" s="54">
        <f t="shared" si="35"/>
        <v>5542.96266</v>
      </c>
      <c r="M79" s="54">
        <f>M80+M81+M82+M83</f>
        <v>6540.81208</v>
      </c>
      <c r="N79" s="54">
        <f t="shared" si="35"/>
        <v>15222.18366</v>
      </c>
      <c r="O79" s="54">
        <f>O80+O81+O82+O83</f>
        <v>10115.2868</v>
      </c>
      <c r="P79" s="54">
        <f t="shared" si="35"/>
        <v>9228.51866</v>
      </c>
      <c r="Q79" s="54">
        <f>Q80+Q81+Q82+Q83</f>
        <v>9612.35902</v>
      </c>
      <c r="R79" s="54">
        <f t="shared" si="35"/>
        <v>8603.94666</v>
      </c>
      <c r="S79" s="54">
        <f>S80+S81+S82+S83</f>
        <v>9362.37015</v>
      </c>
      <c r="T79" s="54">
        <f t="shared" si="35"/>
        <v>15816.19366</v>
      </c>
      <c r="U79" s="54">
        <f>U80+U81+U82+U83</f>
        <v>13403.50672</v>
      </c>
      <c r="V79" s="54">
        <f t="shared" si="35"/>
        <v>6087.03166</v>
      </c>
      <c r="W79" s="54">
        <f>W80+W81+W82+W83</f>
        <v>6953.437188</v>
      </c>
      <c r="X79" s="54">
        <f t="shared" si="35"/>
        <v>3389.9466599999996</v>
      </c>
      <c r="Y79" s="54">
        <f>Y80+Y81+Y82+Y83</f>
        <v>4361.10716</v>
      </c>
      <c r="Z79" s="54">
        <f t="shared" si="35"/>
        <v>9698.55766</v>
      </c>
      <c r="AA79" s="54"/>
      <c r="AB79" s="54">
        <f t="shared" si="35"/>
        <v>4798.80966</v>
      </c>
      <c r="AC79" s="54"/>
      <c r="AD79" s="54">
        <f t="shared" si="35"/>
        <v>9376.220739999999</v>
      </c>
      <c r="AE79" s="54"/>
      <c r="AF79" s="55"/>
    </row>
    <row r="80" spans="1:32" s="30" customFormat="1" ht="18.75">
      <c r="A80" s="53" t="s">
        <v>24</v>
      </c>
      <c r="B80" s="54">
        <f aca="true" t="shared" si="36" ref="B80:E81">B75</f>
        <v>5715.099999999999</v>
      </c>
      <c r="C80" s="54">
        <f t="shared" si="36"/>
        <v>4459.414</v>
      </c>
      <c r="D80" s="54">
        <f t="shared" si="36"/>
        <v>4112.26831</v>
      </c>
      <c r="E80" s="54">
        <f>E75</f>
        <v>4425.589888</v>
      </c>
      <c r="F80" s="37">
        <f>E80/B80*100</f>
        <v>77.4367882976676</v>
      </c>
      <c r="G80" s="28">
        <f>E80/C80*100</f>
        <v>99.24151218074843</v>
      </c>
      <c r="H80" s="54">
        <f>H75</f>
        <v>1041.0378</v>
      </c>
      <c r="I80" s="54">
        <f aca="true" t="shared" si="37" ref="I80:AD81">I75</f>
        <v>1041.0378</v>
      </c>
      <c r="J80" s="54">
        <f t="shared" si="37"/>
        <v>132.0512</v>
      </c>
      <c r="K80" s="54">
        <f>K75</f>
        <v>132.0512</v>
      </c>
      <c r="L80" s="54">
        <f t="shared" si="37"/>
        <v>286.7</v>
      </c>
      <c r="M80" s="54">
        <f>M75</f>
        <v>286.32871</v>
      </c>
      <c r="N80" s="54">
        <f t="shared" si="37"/>
        <v>1022.364</v>
      </c>
      <c r="O80" s="54">
        <f>O75</f>
        <v>1020.59436</v>
      </c>
      <c r="P80" s="54">
        <f t="shared" si="37"/>
        <v>451.293</v>
      </c>
      <c r="Q80" s="54">
        <f>Q75</f>
        <v>425.79362</v>
      </c>
      <c r="R80" s="54">
        <f t="shared" si="37"/>
        <v>210.543</v>
      </c>
      <c r="S80" s="54">
        <f>S75</f>
        <v>231.60215</v>
      </c>
      <c r="T80" s="54">
        <f t="shared" si="37"/>
        <v>821.234</v>
      </c>
      <c r="U80" s="54">
        <f>U75</f>
        <v>690.16108</v>
      </c>
      <c r="V80" s="54">
        <f t="shared" si="37"/>
        <v>371.112</v>
      </c>
      <c r="W80" s="54">
        <f>W75</f>
        <v>375.688538</v>
      </c>
      <c r="X80" s="54">
        <f t="shared" si="37"/>
        <v>123.079</v>
      </c>
      <c r="Y80" s="54">
        <f>Y75</f>
        <v>222.33243</v>
      </c>
      <c r="Z80" s="54">
        <f t="shared" si="37"/>
        <v>428.563</v>
      </c>
      <c r="AA80" s="54"/>
      <c r="AB80" s="54">
        <f t="shared" si="37"/>
        <v>115.222</v>
      </c>
      <c r="AC80" s="54"/>
      <c r="AD80" s="54">
        <f t="shared" si="37"/>
        <v>711.901</v>
      </c>
      <c r="AE80" s="54"/>
      <c r="AF80" s="55"/>
    </row>
    <row r="81" spans="1:32" s="30" customFormat="1" ht="18.75">
      <c r="A81" s="53" t="s">
        <v>22</v>
      </c>
      <c r="B81" s="54">
        <f t="shared" si="36"/>
        <v>1169.5</v>
      </c>
      <c r="C81" s="54">
        <f t="shared" si="36"/>
        <v>954.845</v>
      </c>
      <c r="D81" s="54">
        <f t="shared" si="36"/>
        <v>954.9</v>
      </c>
      <c r="E81" s="54">
        <f t="shared" si="36"/>
        <v>815.91325</v>
      </c>
      <c r="F81" s="37">
        <f>E81/B81*100</f>
        <v>69.76598973920478</v>
      </c>
      <c r="G81" s="28">
        <f>E81/C81*100</f>
        <v>85.44981122590578</v>
      </c>
      <c r="H81" s="54">
        <f>H76</f>
        <v>0</v>
      </c>
      <c r="I81" s="54">
        <f t="shared" si="37"/>
        <v>0</v>
      </c>
      <c r="J81" s="54">
        <f t="shared" si="37"/>
        <v>515.6</v>
      </c>
      <c r="K81" s="54">
        <f>K76</f>
        <v>488.26363</v>
      </c>
      <c r="L81" s="54">
        <f t="shared" si="37"/>
        <v>59.75</v>
      </c>
      <c r="M81" s="54">
        <f>M76</f>
        <v>0</v>
      </c>
      <c r="N81" s="54">
        <f t="shared" si="37"/>
        <v>0</v>
      </c>
      <c r="O81" s="54">
        <f>O76</f>
        <v>5.52984</v>
      </c>
      <c r="P81" s="54">
        <f t="shared" si="37"/>
        <v>0</v>
      </c>
      <c r="Q81" s="54">
        <f>Q76</f>
        <v>0</v>
      </c>
      <c r="R81" s="54">
        <f t="shared" si="37"/>
        <v>184.579</v>
      </c>
      <c r="S81" s="54">
        <f>S76</f>
        <v>209</v>
      </c>
      <c r="T81" s="54">
        <f t="shared" si="37"/>
        <v>0</v>
      </c>
      <c r="U81" s="54">
        <f>U76</f>
        <v>21.5993</v>
      </c>
      <c r="V81" s="54">
        <f t="shared" si="37"/>
        <v>0</v>
      </c>
      <c r="W81" s="54">
        <f>W76</f>
        <v>0</v>
      </c>
      <c r="X81" s="54">
        <f t="shared" si="37"/>
        <v>194.916</v>
      </c>
      <c r="Y81" s="54">
        <f>Y76</f>
        <v>91.52048</v>
      </c>
      <c r="Z81" s="54">
        <f t="shared" si="37"/>
        <v>0</v>
      </c>
      <c r="AA81" s="54"/>
      <c r="AB81" s="54">
        <f t="shared" si="37"/>
        <v>7.55</v>
      </c>
      <c r="AC81" s="54"/>
      <c r="AD81" s="54">
        <f t="shared" si="37"/>
        <v>207.105</v>
      </c>
      <c r="AE81" s="54"/>
      <c r="AF81" s="56"/>
    </row>
    <row r="82" spans="1:32" s="30" customFormat="1" ht="18.75">
      <c r="A82" s="53" t="s">
        <v>13</v>
      </c>
      <c r="B82" s="54">
        <f>B71+B65+B35+B29+B23+B16</f>
        <v>113142.195</v>
      </c>
      <c r="C82" s="54">
        <f>C16+C23+C29+C35+C65+C71+C77</f>
        <v>90738.94794</v>
      </c>
      <c r="D82" s="54">
        <f aca="true" t="shared" si="38" ref="C82:E83">D16+D23+D29+D35+D65+D71+D77</f>
        <v>83715.03139000002</v>
      </c>
      <c r="E82" s="54">
        <f>E16+E23+E29+E35+E65+E71+E77</f>
        <v>83715.03139000002</v>
      </c>
      <c r="F82" s="37">
        <f>E82/B82*100</f>
        <v>73.99099106217624</v>
      </c>
      <c r="G82" s="28">
        <f>E82/C82*100</f>
        <v>92.25920433346388</v>
      </c>
      <c r="H82" s="54">
        <f>H16+H23+H29+H35+H65+H71+H77</f>
        <v>20344.31666</v>
      </c>
      <c r="I82" s="54">
        <f aca="true" t="shared" si="39" ref="I82:AD83">I16+I23+I29+I35+I65+I71+I77</f>
        <v>16817.62306</v>
      </c>
      <c r="J82" s="54">
        <f t="shared" si="39"/>
        <v>10229.41766</v>
      </c>
      <c r="K82" s="54">
        <f>K16+K23+K29+K35+K65+K71+K77</f>
        <v>10128.67972</v>
      </c>
      <c r="L82" s="54">
        <f t="shared" si="39"/>
        <v>5196.51266</v>
      </c>
      <c r="M82" s="54">
        <f>M16+M23+M29+M35+M65+M71+M77</f>
        <v>6254.48337</v>
      </c>
      <c r="N82" s="54">
        <f t="shared" si="39"/>
        <v>14199.819660000001</v>
      </c>
      <c r="O82" s="54">
        <f>O16+O23+O29+O35+O65+O71+O77</f>
        <v>9089.1626</v>
      </c>
      <c r="P82" s="54">
        <f t="shared" si="39"/>
        <v>8777.22566</v>
      </c>
      <c r="Q82" s="54">
        <f>Q16+Q23+Q29+Q35+Q65+Q71+Q77</f>
        <v>9186.5654</v>
      </c>
      <c r="R82" s="54">
        <f t="shared" si="39"/>
        <v>8208.82466</v>
      </c>
      <c r="S82" s="54">
        <f>S16+S23+S29+S35+S65+S71+S77</f>
        <v>8921.768</v>
      </c>
      <c r="T82" s="54">
        <f t="shared" si="39"/>
        <v>14994.95966</v>
      </c>
      <c r="U82" s="54">
        <f>U16+U23+U29+U35+U65+U71+U77</f>
        <v>12691.74634</v>
      </c>
      <c r="V82" s="54">
        <f t="shared" si="39"/>
        <v>5715.91966</v>
      </c>
      <c r="W82" s="54">
        <f>W16+W23+W29+W35+W65+W71+W77</f>
        <v>6577.7486499999995</v>
      </c>
      <c r="X82" s="54">
        <f t="shared" si="39"/>
        <v>3071.9516599999997</v>
      </c>
      <c r="Y82" s="54">
        <f>Y16+Y23+Y29+Y35+Y65+Y71+Y77</f>
        <v>4047.25425</v>
      </c>
      <c r="Z82" s="54">
        <f t="shared" si="39"/>
        <v>9269.99466</v>
      </c>
      <c r="AA82" s="54"/>
      <c r="AB82" s="54">
        <f t="shared" si="39"/>
        <v>4676.03766</v>
      </c>
      <c r="AC82" s="54"/>
      <c r="AD82" s="54">
        <f t="shared" si="39"/>
        <v>8457.21474</v>
      </c>
      <c r="AE82" s="54"/>
      <c r="AF82" s="56"/>
    </row>
    <row r="83" spans="1:32" s="30" customFormat="1" ht="18.75" customHeight="1">
      <c r="A83" s="57" t="s">
        <v>33</v>
      </c>
      <c r="B83" s="54">
        <f>B78+B72+B66+B36+B30+B24+B17</f>
        <v>0</v>
      </c>
      <c r="C83" s="54">
        <f t="shared" si="38"/>
        <v>0</v>
      </c>
      <c r="D83" s="54">
        <f t="shared" si="38"/>
        <v>0</v>
      </c>
      <c r="E83" s="54">
        <f t="shared" si="38"/>
        <v>0</v>
      </c>
      <c r="F83" s="37">
        <v>0</v>
      </c>
      <c r="G83" s="28">
        <v>0</v>
      </c>
      <c r="H83" s="54">
        <f>H17+H24+H30+H36+H66+H72+H78</f>
        <v>0</v>
      </c>
      <c r="I83" s="54">
        <f t="shared" si="39"/>
        <v>0</v>
      </c>
      <c r="J83" s="54">
        <f t="shared" si="39"/>
        <v>0</v>
      </c>
      <c r="K83" s="54">
        <f>K17+K24+K30+K36+K66+K72+K78</f>
        <v>0</v>
      </c>
      <c r="L83" s="54">
        <f t="shared" si="39"/>
        <v>0</v>
      </c>
      <c r="M83" s="54">
        <f>M17+M24+M30+M36+M66+M72+M78</f>
        <v>0</v>
      </c>
      <c r="N83" s="54">
        <f t="shared" si="39"/>
        <v>0</v>
      </c>
      <c r="O83" s="54">
        <f>O17+O24+O30+O36+O66+O72+O78</f>
        <v>0</v>
      </c>
      <c r="P83" s="54">
        <f t="shared" si="39"/>
        <v>0</v>
      </c>
      <c r="Q83" s="54">
        <f>Q17+Q24+Q30+Q36+Q66+Q72+Q78</f>
        <v>0</v>
      </c>
      <c r="R83" s="54">
        <f t="shared" si="39"/>
        <v>0</v>
      </c>
      <c r="S83" s="54">
        <f>S17+S24+S30+S36+S66+S72+S78</f>
        <v>0</v>
      </c>
      <c r="T83" s="54">
        <f t="shared" si="39"/>
        <v>0</v>
      </c>
      <c r="U83" s="54">
        <f>U17+U24+U30+U36+U66+U72+U78</f>
        <v>0</v>
      </c>
      <c r="V83" s="54">
        <f t="shared" si="39"/>
        <v>0</v>
      </c>
      <c r="W83" s="54">
        <f>W17+W24+W30+W36+W66+W72+W78</f>
        <v>0</v>
      </c>
      <c r="X83" s="54">
        <f t="shared" si="39"/>
        <v>0</v>
      </c>
      <c r="Y83" s="54">
        <f>Y17+Y24+Y30+Y36+Y66+Y72+Y78</f>
        <v>0</v>
      </c>
      <c r="Z83" s="54">
        <f t="shared" si="39"/>
        <v>0</v>
      </c>
      <c r="AA83" s="54"/>
      <c r="AB83" s="54">
        <f t="shared" si="39"/>
        <v>0</v>
      </c>
      <c r="AC83" s="54"/>
      <c r="AD83" s="54">
        <f t="shared" si="39"/>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6.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57" zoomScaleNormal="70" zoomScaleSheetLayoutView="57" zoomScalePageLayoutView="0" workbookViewId="0" topLeftCell="K52">
      <selection activeCell="AF93" sqref="AF93"/>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103</v>
      </c>
      <c r="D8" s="119" t="s">
        <v>104</v>
      </c>
      <c r="E8" s="121" t="s">
        <v>105</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W12">B12</f>
        <v>713.4</v>
      </c>
      <c r="C11" s="27">
        <f t="shared" si="0"/>
        <v>200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200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X13</f>
        <v>0</v>
      </c>
      <c r="Y12" s="4"/>
      <c r="Z12" s="32">
        <f>Z13</f>
        <v>0</v>
      </c>
      <c r="AA12" s="4"/>
      <c r="AB12" s="32">
        <f>AB13</f>
        <v>513.4</v>
      </c>
      <c r="AC12" s="4"/>
      <c r="AD12" s="32">
        <f>AD13</f>
        <v>0</v>
      </c>
      <c r="AE12" s="5"/>
      <c r="AF12" s="101" t="s">
        <v>63</v>
      </c>
    </row>
    <row r="13" spans="1:32" s="39" customFormat="1" ht="18.75">
      <c r="A13" s="35" t="s">
        <v>17</v>
      </c>
      <c r="B13" s="36">
        <f>B14+B15+B16+B17</f>
        <v>713.4</v>
      </c>
      <c r="C13" s="33">
        <f>C14+C15+C16+C17</f>
        <v>200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c r="Z13" s="36">
        <f>Z14+Z15+Z16+Z17</f>
        <v>0</v>
      </c>
      <c r="AA13" s="36"/>
      <c r="AB13" s="36">
        <f>AB14+AB15+AB16+AB17</f>
        <v>513.4</v>
      </c>
      <c r="AC13" s="36"/>
      <c r="AD13" s="36">
        <f>AD14+AD15+AD16+AD17</f>
        <v>0</v>
      </c>
      <c r="AE13" s="36"/>
      <c r="AF13" s="9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c r="Z14" s="36">
        <v>0</v>
      </c>
      <c r="AA14" s="36"/>
      <c r="AB14" s="36">
        <v>0</v>
      </c>
      <c r="AC14" s="36"/>
      <c r="AD14" s="36">
        <v>0</v>
      </c>
      <c r="AE14" s="36"/>
      <c r="AF14" s="9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c r="Z15" s="36">
        <v>0</v>
      </c>
      <c r="AA15" s="36"/>
      <c r="AB15" s="36">
        <v>0</v>
      </c>
      <c r="AC15" s="36"/>
      <c r="AD15" s="36">
        <v>0</v>
      </c>
      <c r="AE15" s="36"/>
      <c r="AF15" s="91"/>
    </row>
    <row r="16" spans="1:32" s="39" customFormat="1" ht="18.75">
      <c r="A16" s="38" t="s">
        <v>13</v>
      </c>
      <c r="B16" s="32">
        <f>H16+J16+L16+N16+P16+R16+T16+V16+X16+Z16+AB16+AD16</f>
        <v>713.4</v>
      </c>
      <c r="C16" s="33">
        <f>H16+J16+L16+N16+P16+R16+T16+V16</f>
        <v>200</v>
      </c>
      <c r="D16" s="33">
        <f>E16</f>
        <v>64.4</v>
      </c>
      <c r="E16" s="4">
        <f>I16+K16+M16+O16+Q16+S16+U16+W16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c r="Z16" s="4">
        <v>0</v>
      </c>
      <c r="AA16" s="4"/>
      <c r="AB16" s="4">
        <v>513.4</v>
      </c>
      <c r="AC16" s="4"/>
      <c r="AD16" s="5">
        <v>0</v>
      </c>
      <c r="AE16" s="5"/>
      <c r="AF16" s="9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c r="Z17" s="36">
        <v>0</v>
      </c>
      <c r="AA17" s="36"/>
      <c r="AB17" s="36">
        <v>0</v>
      </c>
      <c r="AC17" s="36"/>
      <c r="AD17" s="36">
        <v>0</v>
      </c>
      <c r="AE17" s="36"/>
      <c r="AF17" s="92"/>
    </row>
    <row r="18" spans="1:32" s="30" customFormat="1" ht="79.5" customHeight="1">
      <c r="A18" s="40" t="s">
        <v>31</v>
      </c>
      <c r="B18" s="41">
        <f>B20+B26+B32+B62+B68+B74</f>
        <v>119417.39500000002</v>
      </c>
      <c r="C18" s="41">
        <f>C20+C26+C32+C62+C68+C74</f>
        <v>92563.26027999999</v>
      </c>
      <c r="D18" s="41">
        <f>D19+D25+D31+D61+D67+D73</f>
        <v>84508.11085</v>
      </c>
      <c r="E18" s="41">
        <f>E19+E25+E31+E61+E67+E73</f>
        <v>84531.027368</v>
      </c>
      <c r="F18" s="37">
        <f>E18/B18*100</f>
        <v>70.78619272175547</v>
      </c>
      <c r="G18" s="28">
        <f>E18/C18*100</f>
        <v>91.3224394995349</v>
      </c>
      <c r="H18" s="41">
        <f aca="true" t="shared" si="3" ref="H18:T18">H20+H26+H32+H62+H68+H74</f>
        <v>21385.354460000002</v>
      </c>
      <c r="I18" s="41">
        <f t="shared" si="3"/>
        <v>17858.660860000004</v>
      </c>
      <c r="J18" s="41">
        <f t="shared" si="3"/>
        <v>10777.06886</v>
      </c>
      <c r="K18" s="41">
        <f>K20+K26+K32+K62+K68+K74</f>
        <v>10748.99455</v>
      </c>
      <c r="L18" s="41">
        <f t="shared" si="3"/>
        <v>5542.96266</v>
      </c>
      <c r="M18" s="41">
        <f t="shared" si="3"/>
        <v>6540.81208</v>
      </c>
      <c r="N18" s="41">
        <f t="shared" si="3"/>
        <v>15322.18366</v>
      </c>
      <c r="O18" s="41">
        <f t="shared" si="3"/>
        <v>10072.3868</v>
      </c>
      <c r="P18" s="41">
        <f t="shared" si="3"/>
        <v>9246.86866</v>
      </c>
      <c r="Q18" s="41">
        <f t="shared" si="3"/>
        <v>9590.85902</v>
      </c>
      <c r="R18" s="41">
        <f t="shared" si="3"/>
        <v>8698.44666</v>
      </c>
      <c r="S18" s="41">
        <f t="shared" si="3"/>
        <v>9362.37015</v>
      </c>
      <c r="T18" s="41">
        <f t="shared" si="3"/>
        <v>15816.19366</v>
      </c>
      <c r="U18" s="41">
        <f>U20+U26+U32+U62+U68+U74</f>
        <v>13403.50672</v>
      </c>
      <c r="V18" s="41">
        <f>V20+V26+V32+V62+V68+V74</f>
        <v>6087.03166</v>
      </c>
      <c r="W18" s="41">
        <f>W20+W26+W32+W62+W68+W74</f>
        <v>6953.437188</v>
      </c>
      <c r="X18" s="41">
        <f>X20+X26+X32+X62+X68+X74</f>
        <v>3054.00666</v>
      </c>
      <c r="Y18" s="41"/>
      <c r="Z18" s="41">
        <f>Z20+Z26+Z32+Z62+Z68+Z74</f>
        <v>10003.29766</v>
      </c>
      <c r="AA18" s="41"/>
      <c r="AB18" s="41">
        <f>AB20+AB26+AB32+AB62+AB68+AB74</f>
        <v>4362.78166</v>
      </c>
      <c r="AC18" s="41"/>
      <c r="AD18" s="41">
        <f>AD20+AD26+AD32+AD62+AD68+AD74</f>
        <v>9552.398739999999</v>
      </c>
      <c r="AE18" s="41"/>
      <c r="AF18" s="42"/>
    </row>
    <row r="19" spans="1:32" s="30" customFormat="1" ht="74.25" customHeight="1">
      <c r="A19" s="43" t="s">
        <v>32</v>
      </c>
      <c r="B19" s="32">
        <f aca="true" t="shared" si="4" ref="B19:W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f t="shared" si="4"/>
        <v>0</v>
      </c>
      <c r="X19" s="32">
        <f>X20</f>
        <v>0</v>
      </c>
      <c r="Y19" s="4"/>
      <c r="Z19" s="32">
        <f>Z20</f>
        <v>0</v>
      </c>
      <c r="AA19" s="4"/>
      <c r="AB19" s="32">
        <f>AB20</f>
        <v>0</v>
      </c>
      <c r="AC19" s="4"/>
      <c r="AD19" s="32">
        <f>AD20</f>
        <v>0</v>
      </c>
      <c r="AE19" s="5"/>
      <c r="AF19" s="101" t="s">
        <v>50</v>
      </c>
    </row>
    <row r="20" spans="1:32" s="30" customFormat="1" ht="19.5" customHeight="1">
      <c r="A20" s="35" t="s">
        <v>17</v>
      </c>
      <c r="B20" s="36">
        <f aca="true" t="shared" si="5" ref="B20:V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t="shared" si="5"/>
        <v>0</v>
      </c>
      <c r="R20" s="36">
        <f t="shared" si="5"/>
        <v>0</v>
      </c>
      <c r="S20" s="36">
        <f t="shared" si="5"/>
        <v>0</v>
      </c>
      <c r="T20" s="36">
        <f t="shared" si="5"/>
        <v>0</v>
      </c>
      <c r="U20" s="36">
        <f t="shared" si="5"/>
        <v>0</v>
      </c>
      <c r="V20" s="36">
        <f t="shared" si="5"/>
        <v>0</v>
      </c>
      <c r="W20" s="36">
        <f>W21+W22+W23+W24</f>
        <v>0</v>
      </c>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6" ref="H25:W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32">
        <f t="shared" si="6"/>
        <v>0</v>
      </c>
      <c r="T25" s="32">
        <f>T26</f>
        <v>0</v>
      </c>
      <c r="U25" s="32">
        <f t="shared" si="6"/>
        <v>0</v>
      </c>
      <c r="V25" s="32">
        <f>V26</f>
        <v>0</v>
      </c>
      <c r="W25" s="32">
        <f t="shared" si="6"/>
        <v>0</v>
      </c>
      <c r="X25" s="32">
        <f>X26</f>
        <v>0</v>
      </c>
      <c r="Y25" s="4"/>
      <c r="Z25" s="32">
        <f>Z26</f>
        <v>0</v>
      </c>
      <c r="AA25" s="4"/>
      <c r="AB25" s="32">
        <f>AB26</f>
        <v>0</v>
      </c>
      <c r="AC25" s="4"/>
      <c r="AD25" s="32">
        <f>AD26</f>
        <v>0</v>
      </c>
      <c r="AE25" s="5"/>
      <c r="AF25" s="101" t="s">
        <v>96</v>
      </c>
    </row>
    <row r="26" spans="1:32" s="30" customFormat="1" ht="19.5" customHeight="1">
      <c r="A26" s="35" t="s">
        <v>17</v>
      </c>
      <c r="B26" s="36">
        <f aca="true" t="shared" si="7" ref="B26:V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W27+W28+W29+W30</f>
        <v>0</v>
      </c>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c r="Z30" s="36">
        <v>0</v>
      </c>
      <c r="AA30" s="36"/>
      <c r="AB30" s="36">
        <v>0</v>
      </c>
      <c r="AC30" s="36"/>
      <c r="AD30" s="36">
        <v>0</v>
      </c>
      <c r="AE30" s="36"/>
      <c r="AF30" s="92"/>
    </row>
    <row r="31" spans="1:32" s="39" customFormat="1" ht="66.75" customHeight="1">
      <c r="A31" s="46" t="s">
        <v>35</v>
      </c>
      <c r="B31" s="32">
        <f>B32</f>
        <v>23886.9</v>
      </c>
      <c r="C31" s="32">
        <f>C32</f>
        <v>18447.49428</v>
      </c>
      <c r="D31" s="32">
        <f>E31</f>
        <v>14742.764360000001</v>
      </c>
      <c r="E31" s="32">
        <f>E32</f>
        <v>14742.764360000001</v>
      </c>
      <c r="F31" s="37">
        <f>F32</f>
        <v>61.719035789491315</v>
      </c>
      <c r="G31" s="28">
        <f>G32</f>
        <v>79.91743559440205</v>
      </c>
      <c r="H31" s="32">
        <f>H32</f>
        <v>1825.64166</v>
      </c>
      <c r="I31" s="32">
        <f>I32</f>
        <v>617.14339</v>
      </c>
      <c r="J31" s="32">
        <f aca="true" t="shared" si="8" ref="J31:AD31">J32</f>
        <v>770.14166</v>
      </c>
      <c r="K31" s="32">
        <f>K32</f>
        <v>551.6149399999999</v>
      </c>
      <c r="L31" s="32">
        <f t="shared" si="8"/>
        <v>778.64166</v>
      </c>
      <c r="M31" s="32">
        <f>M32</f>
        <v>1591.52712</v>
      </c>
      <c r="N31" s="32">
        <f t="shared" si="8"/>
        <v>5479.491660000001</v>
      </c>
      <c r="O31" s="32">
        <f>O32</f>
        <v>1744.40538</v>
      </c>
      <c r="P31" s="32">
        <f t="shared" si="8"/>
        <v>1855.08366</v>
      </c>
      <c r="Q31" s="32">
        <f>Q32</f>
        <v>1972.17277</v>
      </c>
      <c r="R31" s="32">
        <f t="shared" si="8"/>
        <v>2194.02566</v>
      </c>
      <c r="S31" s="32">
        <f>S32</f>
        <v>2485.5691</v>
      </c>
      <c r="T31" s="32">
        <f t="shared" si="8"/>
        <v>5142.964660000001</v>
      </c>
      <c r="U31" s="32">
        <f>U32</f>
        <v>3797.0457800000004</v>
      </c>
      <c r="V31" s="32">
        <f t="shared" si="8"/>
        <v>714.35366</v>
      </c>
      <c r="W31" s="32">
        <f>W32</f>
        <v>1983.28588</v>
      </c>
      <c r="X31" s="32">
        <f t="shared" si="8"/>
        <v>375.85366</v>
      </c>
      <c r="Y31" s="32"/>
      <c r="Z31" s="32">
        <f t="shared" si="8"/>
        <v>2785.6676599999996</v>
      </c>
      <c r="AA31" s="32"/>
      <c r="AB31" s="32">
        <f t="shared" si="8"/>
        <v>624.14166</v>
      </c>
      <c r="AC31" s="32"/>
      <c r="AD31" s="32">
        <f t="shared" si="8"/>
        <v>1772.09274</v>
      </c>
      <c r="AE31" s="32"/>
      <c r="AF31" s="47"/>
    </row>
    <row r="32" spans="1:32" s="39" customFormat="1" ht="18.75">
      <c r="A32" s="48" t="s">
        <v>17</v>
      </c>
      <c r="B32" s="36">
        <f>B33+B34+B35+B36</f>
        <v>23886.9</v>
      </c>
      <c r="C32" s="36">
        <f>C33+C34+C35+C36</f>
        <v>18447.49428</v>
      </c>
      <c r="D32" s="32">
        <f aca="true" t="shared" si="9" ref="D32:D72">E32</f>
        <v>14742.764360000001</v>
      </c>
      <c r="E32" s="36">
        <f>E33+E34+E35+E36</f>
        <v>14742.764360000001</v>
      </c>
      <c r="F32" s="37">
        <f>F33+F34+F35+F36</f>
        <v>61.719035789491315</v>
      </c>
      <c r="G32" s="28">
        <f>E32/C32*100</f>
        <v>79.91743559440205</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5479.491660000001</v>
      </c>
      <c r="O32" s="36">
        <f>O33+O34+O35+O36</f>
        <v>1744.40538</v>
      </c>
      <c r="P32" s="36">
        <f t="shared" si="10"/>
        <v>1855.08366</v>
      </c>
      <c r="Q32" s="36">
        <f>Q33+Q34+Q35+Q36</f>
        <v>1972.17277</v>
      </c>
      <c r="R32" s="36">
        <f t="shared" si="10"/>
        <v>2194.02566</v>
      </c>
      <c r="S32" s="36">
        <f>S33+S34+S35+S36</f>
        <v>2485.5691</v>
      </c>
      <c r="T32" s="36">
        <f t="shared" si="10"/>
        <v>5142.964660000001</v>
      </c>
      <c r="U32" s="36">
        <f>U33+U34+U35+U36</f>
        <v>3797.0457800000004</v>
      </c>
      <c r="V32" s="36">
        <f t="shared" si="10"/>
        <v>714.35366</v>
      </c>
      <c r="W32" s="36">
        <f>W33+W34+W35+W36</f>
        <v>1983.28588</v>
      </c>
      <c r="X32" s="36">
        <f t="shared" si="10"/>
        <v>375.85366</v>
      </c>
      <c r="Y32" s="36"/>
      <c r="Z32" s="36">
        <f t="shared" si="10"/>
        <v>2785.6676599999996</v>
      </c>
      <c r="AA32" s="36"/>
      <c r="AB32" s="36">
        <f t="shared" si="10"/>
        <v>624.14166</v>
      </c>
      <c r="AC32" s="36"/>
      <c r="AD32" s="36">
        <f t="shared" si="10"/>
        <v>1772.09274</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100</v>
      </c>
      <c r="O33" s="32">
        <f>O39+O45+O51+O57</f>
        <v>0</v>
      </c>
      <c r="P33" s="32">
        <f t="shared" si="12"/>
        <v>118.35</v>
      </c>
      <c r="Q33" s="32">
        <f>Q39+Q45+Q51+Q57</f>
        <v>0</v>
      </c>
      <c r="R33" s="32">
        <f t="shared" si="12"/>
        <v>94.5</v>
      </c>
      <c r="S33" s="32">
        <f>S39+S45+S51+S57</f>
        <v>0</v>
      </c>
      <c r="T33" s="32">
        <f t="shared" si="12"/>
        <v>0</v>
      </c>
      <c r="U33" s="32">
        <f>U39+U45+U51+U57</f>
        <v>0</v>
      </c>
      <c r="V33" s="32">
        <f t="shared" si="12"/>
        <v>0</v>
      </c>
      <c r="W33" s="32">
        <f>W39+W45+W51+W57</f>
        <v>0</v>
      </c>
      <c r="X33" s="32">
        <f t="shared" si="12"/>
        <v>0</v>
      </c>
      <c r="Y33" s="32"/>
      <c r="Z33" s="32">
        <f t="shared" si="12"/>
        <v>0</v>
      </c>
      <c r="AA33" s="32"/>
      <c r="AB33" s="32">
        <f t="shared" si="12"/>
        <v>118.35</v>
      </c>
      <c r="AC33" s="32"/>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f>S40+S46+S52+S58</f>
        <v>0</v>
      </c>
      <c r="T34" s="32">
        <f t="shared" si="13"/>
        <v>0</v>
      </c>
      <c r="U34" s="32">
        <f>U40+U46+U52+U58</f>
        <v>0</v>
      </c>
      <c r="V34" s="32">
        <f t="shared" si="13"/>
        <v>0</v>
      </c>
      <c r="W34" s="32">
        <f>W40+W46+W52+W58</f>
        <v>0</v>
      </c>
      <c r="X34" s="32">
        <f t="shared" si="13"/>
        <v>0</v>
      </c>
      <c r="Y34" s="32"/>
      <c r="Z34" s="32">
        <f t="shared" si="13"/>
        <v>0</v>
      </c>
      <c r="AA34" s="32"/>
      <c r="AB34" s="32">
        <f t="shared" si="13"/>
        <v>0</v>
      </c>
      <c r="AC34" s="32"/>
      <c r="AD34" s="32">
        <f t="shared" si="13"/>
        <v>0</v>
      </c>
      <c r="AE34" s="32"/>
      <c r="AF34" s="47"/>
    </row>
    <row r="35" spans="1:32" s="39" customFormat="1" ht="18.75">
      <c r="A35" s="49" t="s">
        <v>13</v>
      </c>
      <c r="B35" s="32">
        <f t="shared" si="11"/>
        <v>23886.9</v>
      </c>
      <c r="C35" s="32">
        <f>C41+C47+C53+C59</f>
        <v>18447.49428</v>
      </c>
      <c r="D35" s="32">
        <f>D41+D47+D53+D59</f>
        <v>14742.764360000001</v>
      </c>
      <c r="E35" s="32">
        <f>E41+E47+E53+E59</f>
        <v>14742.764360000001</v>
      </c>
      <c r="F35" s="37">
        <f>E35/B35*100</f>
        <v>61.719035789491315</v>
      </c>
      <c r="G35" s="28">
        <f>E35/C35*100</f>
        <v>79.91743559440205</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1736.73366</v>
      </c>
      <c r="Q35" s="32">
        <f>Q41+Q47+Q53+Q59</f>
        <v>1972.17277</v>
      </c>
      <c r="R35" s="32">
        <f t="shared" si="13"/>
        <v>2099.52566</v>
      </c>
      <c r="S35" s="32">
        <f>S41+S47+S53+S59</f>
        <v>2485.5691</v>
      </c>
      <c r="T35" s="32">
        <f t="shared" si="13"/>
        <v>5142.964660000001</v>
      </c>
      <c r="U35" s="32">
        <f>U41+U47+U53+U59</f>
        <v>3797.0457800000004</v>
      </c>
      <c r="V35" s="32">
        <f t="shared" si="13"/>
        <v>714.35366</v>
      </c>
      <c r="W35" s="32">
        <f>W41+W47+W53+W59</f>
        <v>1983.28588</v>
      </c>
      <c r="X35" s="32">
        <f t="shared" si="13"/>
        <v>375.85366</v>
      </c>
      <c r="Y35" s="32"/>
      <c r="Z35" s="32">
        <f t="shared" si="13"/>
        <v>2785.6676599999996</v>
      </c>
      <c r="AA35" s="32"/>
      <c r="AB35" s="32">
        <f t="shared" si="13"/>
        <v>505.79166</v>
      </c>
      <c r="AC35" s="32"/>
      <c r="AD35" s="32">
        <f t="shared" si="13"/>
        <v>1772.09274</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f>S42+S48+S54+S60</f>
        <v>0</v>
      </c>
      <c r="T36" s="32">
        <f t="shared" si="13"/>
        <v>0</v>
      </c>
      <c r="U36" s="32">
        <f>U42+U48+U54+U60</f>
        <v>0</v>
      </c>
      <c r="V36" s="32">
        <f t="shared" si="13"/>
        <v>0</v>
      </c>
      <c r="W36" s="32">
        <f>W42+W48+W54+W60</f>
        <v>0</v>
      </c>
      <c r="X36" s="32">
        <f t="shared" si="13"/>
        <v>0</v>
      </c>
      <c r="Y36" s="32"/>
      <c r="Z36" s="32">
        <f t="shared" si="13"/>
        <v>0</v>
      </c>
      <c r="AA36" s="32"/>
      <c r="AB36" s="32">
        <f t="shared" si="13"/>
        <v>0</v>
      </c>
      <c r="AC36" s="32"/>
      <c r="AD36" s="32">
        <f t="shared" si="13"/>
        <v>0</v>
      </c>
      <c r="AE36" s="32"/>
      <c r="AF36" s="47"/>
    </row>
    <row r="37" spans="1:32" s="39" customFormat="1" ht="37.5">
      <c r="A37" s="50" t="s">
        <v>36</v>
      </c>
      <c r="B37" s="32">
        <f>B38</f>
        <v>431.20000000000005</v>
      </c>
      <c r="C37" s="36">
        <f>C38</f>
        <v>312.85</v>
      </c>
      <c r="D37" s="32">
        <f t="shared" si="9"/>
        <v>126.84902</v>
      </c>
      <c r="E37" s="4">
        <f>E38</f>
        <v>126.84902</v>
      </c>
      <c r="F37" s="37">
        <f>F38</f>
        <v>29.417676252319104</v>
      </c>
      <c r="G37" s="28">
        <f>G38</f>
        <v>40.54627457247882</v>
      </c>
      <c r="H37" s="32">
        <f aca="true" t="shared" si="14" ref="H37:W37">H38</f>
        <v>0</v>
      </c>
      <c r="I37" s="4">
        <f t="shared" si="14"/>
        <v>0</v>
      </c>
      <c r="J37" s="32">
        <f t="shared" si="14"/>
        <v>0</v>
      </c>
      <c r="K37" s="4">
        <f>K38</f>
        <v>0</v>
      </c>
      <c r="L37" s="32">
        <f t="shared" si="14"/>
        <v>0</v>
      </c>
      <c r="M37" s="4">
        <f t="shared" si="14"/>
        <v>0</v>
      </c>
      <c r="N37" s="32">
        <f t="shared" si="14"/>
        <v>100</v>
      </c>
      <c r="O37" s="4">
        <f t="shared" si="14"/>
        <v>0</v>
      </c>
      <c r="P37" s="32">
        <f>P38</f>
        <v>118.35</v>
      </c>
      <c r="Q37" s="4">
        <f t="shared" si="14"/>
        <v>0</v>
      </c>
      <c r="R37" s="32">
        <f>R38</f>
        <v>94.5</v>
      </c>
      <c r="S37" s="4">
        <f t="shared" si="14"/>
        <v>126.84902</v>
      </c>
      <c r="T37" s="32">
        <f>T38</f>
        <v>0</v>
      </c>
      <c r="U37" s="4">
        <f t="shared" si="14"/>
        <v>0</v>
      </c>
      <c r="V37" s="32">
        <f>V38</f>
        <v>0</v>
      </c>
      <c r="W37" s="4">
        <f t="shared" si="14"/>
        <v>0</v>
      </c>
      <c r="X37" s="32">
        <f>X38</f>
        <v>0</v>
      </c>
      <c r="Y37" s="4"/>
      <c r="Z37" s="32">
        <f>Z38</f>
        <v>0</v>
      </c>
      <c r="AA37" s="4"/>
      <c r="AB37" s="32">
        <f>AB38</f>
        <v>118.35</v>
      </c>
      <c r="AC37" s="4"/>
      <c r="AD37" s="32">
        <f>AD38</f>
        <v>0</v>
      </c>
      <c r="AE37" s="5"/>
      <c r="AF37" s="101" t="s">
        <v>97</v>
      </c>
    </row>
    <row r="38" spans="1:32" s="39" customFormat="1" ht="18.75">
      <c r="A38" s="48" t="s">
        <v>17</v>
      </c>
      <c r="B38" s="36">
        <f>B39+B40+B41+B42</f>
        <v>431.20000000000005</v>
      </c>
      <c r="C38" s="36">
        <f>C39+C40+C41+C42</f>
        <v>312.85</v>
      </c>
      <c r="D38" s="32">
        <f t="shared" si="9"/>
        <v>126.84902</v>
      </c>
      <c r="E38" s="36">
        <f>E39+E40+E41+E42</f>
        <v>126.84902</v>
      </c>
      <c r="F38" s="37">
        <f>F39+F40+F41+F42</f>
        <v>29.417676252319104</v>
      </c>
      <c r="G38" s="28">
        <f>E38/C38*100</f>
        <v>40.54627457247882</v>
      </c>
      <c r="H38" s="36">
        <f aca="true" t="shared" si="15" ref="H38:T38">H39+H40+H41+H42</f>
        <v>0</v>
      </c>
      <c r="I38" s="36">
        <f t="shared" si="15"/>
        <v>0</v>
      </c>
      <c r="J38" s="36">
        <f t="shared" si="15"/>
        <v>0</v>
      </c>
      <c r="K38" s="36">
        <f>K39+K40+K41+K42</f>
        <v>0</v>
      </c>
      <c r="L38" s="36">
        <f t="shared" si="15"/>
        <v>0</v>
      </c>
      <c r="M38" s="36">
        <f t="shared" si="15"/>
        <v>0</v>
      </c>
      <c r="N38" s="36">
        <f t="shared" si="15"/>
        <v>100</v>
      </c>
      <c r="O38" s="36">
        <f t="shared" si="15"/>
        <v>0</v>
      </c>
      <c r="P38" s="36">
        <f t="shared" si="15"/>
        <v>118.35</v>
      </c>
      <c r="Q38" s="36">
        <f t="shared" si="15"/>
        <v>0</v>
      </c>
      <c r="R38" s="36">
        <f t="shared" si="15"/>
        <v>94.5</v>
      </c>
      <c r="S38" s="36">
        <f t="shared" si="15"/>
        <v>126.84902</v>
      </c>
      <c r="T38" s="36">
        <f t="shared" si="15"/>
        <v>0</v>
      </c>
      <c r="U38" s="36">
        <f>U39+U40+U41+U42</f>
        <v>0</v>
      </c>
      <c r="V38" s="36">
        <f>V39+V40+V41+V42</f>
        <v>0</v>
      </c>
      <c r="W38" s="36">
        <f>W39+W40+W41+W42</f>
        <v>0</v>
      </c>
      <c r="X38" s="36">
        <f>X39+X40+X41+X42</f>
        <v>0</v>
      </c>
      <c r="Y38" s="36"/>
      <c r="Z38" s="36">
        <f>Z39+Z40+Z41+Z42</f>
        <v>0</v>
      </c>
      <c r="AA38" s="36"/>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c r="Z39" s="32">
        <v>0</v>
      </c>
      <c r="AA39" s="32"/>
      <c r="AB39" s="32">
        <v>0</v>
      </c>
      <c r="AC39" s="32"/>
      <c r="AD39" s="32">
        <v>0</v>
      </c>
      <c r="AE39" s="32"/>
      <c r="AF39" s="91"/>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c r="Z40" s="32">
        <v>0</v>
      </c>
      <c r="AA40" s="32"/>
      <c r="AB40" s="32">
        <v>0</v>
      </c>
      <c r="AC40" s="32"/>
      <c r="AD40" s="32">
        <v>0</v>
      </c>
      <c r="AE40" s="32"/>
      <c r="AF40" s="91"/>
    </row>
    <row r="41" spans="1:32" s="39" customFormat="1" ht="18.75">
      <c r="A41" s="49" t="s">
        <v>13</v>
      </c>
      <c r="B41" s="32">
        <f>H41+J41+L41+N41+P41+R41+T41+V41+X41+Z41+AB41+AD41</f>
        <v>431.20000000000005</v>
      </c>
      <c r="C41" s="33">
        <f>H41+J41+L41+N41+P41+R41+T41+V41</f>
        <v>312.85</v>
      </c>
      <c r="D41" s="33">
        <f>E41</f>
        <v>126.84902</v>
      </c>
      <c r="E41" s="4">
        <f>I41+K41+M41+O41+Q41+S41+U41+W41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c r="Z41" s="32">
        <v>0</v>
      </c>
      <c r="AA41" s="32"/>
      <c r="AB41" s="32">
        <v>118.35</v>
      </c>
      <c r="AC41" s="32"/>
      <c r="AD41" s="32">
        <v>0</v>
      </c>
      <c r="AE41" s="32"/>
      <c r="AF41" s="91"/>
    </row>
    <row r="42" spans="1:32" s="39" customFormat="1" ht="97.5" customHeight="1">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c r="Z42" s="32">
        <v>0</v>
      </c>
      <c r="AA42" s="32"/>
      <c r="AB42" s="32">
        <v>0</v>
      </c>
      <c r="AC42" s="32"/>
      <c r="AD42" s="32">
        <v>0</v>
      </c>
      <c r="AE42" s="32"/>
      <c r="AF42" s="92"/>
    </row>
    <row r="43" spans="1:32" s="70" customFormat="1" ht="56.25">
      <c r="A43" s="51" t="s">
        <v>37</v>
      </c>
      <c r="B43" s="32">
        <f>B44</f>
        <v>1744.0999999999997</v>
      </c>
      <c r="C43" s="36">
        <f>C44</f>
        <v>1521.8452799999998</v>
      </c>
      <c r="D43" s="32">
        <f t="shared" si="9"/>
        <v>1051.0334500000001</v>
      </c>
      <c r="E43" s="4">
        <f aca="true" t="shared" si="16" ref="E43:U43">E44</f>
        <v>1051.0334500000001</v>
      </c>
      <c r="F43" s="37">
        <f t="shared" si="16"/>
        <v>60.262224069720794</v>
      </c>
      <c r="G43" s="28">
        <f t="shared" si="16"/>
        <v>69.06309490278804</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525.49166</v>
      </c>
      <c r="Q43" s="4">
        <f t="shared" si="16"/>
        <v>73.8135</v>
      </c>
      <c r="R43" s="32">
        <f>R44</f>
        <v>348.79166</v>
      </c>
      <c r="S43" s="4">
        <f t="shared" si="16"/>
        <v>367.03605</v>
      </c>
      <c r="T43" s="32">
        <f>T44</f>
        <v>69.09166</v>
      </c>
      <c r="U43" s="4">
        <f t="shared" si="16"/>
        <v>276.2008</v>
      </c>
      <c r="V43" s="32">
        <f>V44</f>
        <v>51.70366</v>
      </c>
      <c r="W43" s="32">
        <f>W44</f>
        <v>19.6022</v>
      </c>
      <c r="X43" s="32">
        <f>X44</f>
        <v>34.20366</v>
      </c>
      <c r="Y43" s="4"/>
      <c r="Z43" s="32">
        <f>Z44</f>
        <v>103.76766</v>
      </c>
      <c r="AA43" s="4"/>
      <c r="AB43" s="32">
        <f>AB44</f>
        <v>45.79166</v>
      </c>
      <c r="AC43" s="4"/>
      <c r="AD43" s="32">
        <f>AD44</f>
        <v>38.49174</v>
      </c>
      <c r="AE43" s="5"/>
      <c r="AF43" s="101" t="s">
        <v>106</v>
      </c>
    </row>
    <row r="44" spans="1:32" s="70" customFormat="1" ht="18.75">
      <c r="A44" s="48" t="s">
        <v>17</v>
      </c>
      <c r="B44" s="36">
        <f>B45+B46+B47+B48</f>
        <v>1744.0999999999997</v>
      </c>
      <c r="C44" s="36">
        <f>C45+C46+C47+C48</f>
        <v>1521.8452799999998</v>
      </c>
      <c r="D44" s="32">
        <f t="shared" si="9"/>
        <v>1051.0334500000001</v>
      </c>
      <c r="E44" s="36">
        <f>E45+E46+E47+E48</f>
        <v>1051.0334500000001</v>
      </c>
      <c r="F44" s="37">
        <f>F45+F46+F47+F48</f>
        <v>60.262224069720794</v>
      </c>
      <c r="G44" s="28">
        <f>E44/C44*100</f>
        <v>69.06309490278804</v>
      </c>
      <c r="H44" s="36">
        <f aca="true" t="shared" si="17" ref="H44:T44">H45+H46+H47+H48</f>
        <v>113.29166</v>
      </c>
      <c r="I44" s="36">
        <f t="shared" si="17"/>
        <v>85.31777</v>
      </c>
      <c r="J44" s="36">
        <f t="shared" si="17"/>
        <v>59.09166</v>
      </c>
      <c r="K44" s="36">
        <f>K45+K46+K47+K48</f>
        <v>57.41594</v>
      </c>
      <c r="L44" s="36">
        <f t="shared" si="17"/>
        <v>93.49166</v>
      </c>
      <c r="M44" s="36">
        <f t="shared" si="17"/>
        <v>62.00919</v>
      </c>
      <c r="N44" s="36">
        <f t="shared" si="17"/>
        <v>260.89166</v>
      </c>
      <c r="O44" s="36">
        <f t="shared" si="17"/>
        <v>109.638</v>
      </c>
      <c r="P44" s="36">
        <f t="shared" si="17"/>
        <v>525.49166</v>
      </c>
      <c r="Q44" s="36">
        <f t="shared" si="17"/>
        <v>73.8135</v>
      </c>
      <c r="R44" s="36">
        <f t="shared" si="17"/>
        <v>348.79166</v>
      </c>
      <c r="S44" s="36">
        <f t="shared" si="17"/>
        <v>367.03605</v>
      </c>
      <c r="T44" s="36">
        <f t="shared" si="17"/>
        <v>69.09166</v>
      </c>
      <c r="U44" s="36">
        <f>U45+U46+U47+U48</f>
        <v>276.2008</v>
      </c>
      <c r="V44" s="36">
        <f>V45+V46+V47+V48</f>
        <v>51.70366</v>
      </c>
      <c r="W44" s="36">
        <f>W45+W46+W47+W48</f>
        <v>19.6022</v>
      </c>
      <c r="X44" s="36">
        <f>X45+X46+X47+X48</f>
        <v>34.20366</v>
      </c>
      <c r="Y44" s="36"/>
      <c r="Z44" s="36">
        <f>Z45+Z46+Z47+Z48</f>
        <v>103.76766</v>
      </c>
      <c r="AA44" s="36"/>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c r="Z45" s="32">
        <v>0</v>
      </c>
      <c r="AA45" s="32"/>
      <c r="AB45" s="32">
        <v>0</v>
      </c>
      <c r="AC45" s="32"/>
      <c r="AD45" s="32">
        <v>0</v>
      </c>
      <c r="AE45" s="32"/>
      <c r="AF45" s="91"/>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c r="Z46" s="32">
        <v>0</v>
      </c>
      <c r="AA46" s="32"/>
      <c r="AB46" s="32">
        <v>0</v>
      </c>
      <c r="AC46" s="32"/>
      <c r="AD46" s="32">
        <v>0</v>
      </c>
      <c r="AE46" s="32"/>
      <c r="AF46" s="91"/>
    </row>
    <row r="47" spans="1:32" s="70" customFormat="1" ht="18.75">
      <c r="A47" s="49" t="s">
        <v>13</v>
      </c>
      <c r="B47" s="32">
        <f>H47+J47+L47+N47+P47+R47+T47+V47+X47+Z47+AB47+AD47</f>
        <v>1744.0999999999997</v>
      </c>
      <c r="C47" s="33">
        <f>H47+J47+L47+N47+P47+R47+T47+V47</f>
        <v>1521.8452799999998</v>
      </c>
      <c r="D47" s="33">
        <f>E47</f>
        <v>1051.0334500000001</v>
      </c>
      <c r="E47" s="4">
        <f>I47+K47+M47+O47+Q47+S47+U47+W47</f>
        <v>1051.0334500000001</v>
      </c>
      <c r="F47" s="37">
        <f>E47/B47*100</f>
        <v>60.262224069720794</v>
      </c>
      <c r="G47" s="28">
        <f>E47/C47*100</f>
        <v>69.06309490278804</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c r="Z47" s="32">
        <v>103.76766</v>
      </c>
      <c r="AA47" s="32"/>
      <c r="AB47" s="32">
        <v>45.79166</v>
      </c>
      <c r="AC47" s="32"/>
      <c r="AD47" s="32">
        <v>38.49174</v>
      </c>
      <c r="AE47" s="32"/>
      <c r="AF47" s="91"/>
    </row>
    <row r="48" spans="1:32" s="70" customFormat="1" ht="18.75">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c r="Z48" s="32">
        <v>0</v>
      </c>
      <c r="AA48" s="32"/>
      <c r="AB48" s="32">
        <v>0</v>
      </c>
      <c r="AC48" s="32"/>
      <c r="AD48" s="32">
        <v>0</v>
      </c>
      <c r="AE48" s="32"/>
      <c r="AF48" s="92"/>
    </row>
    <row r="49" spans="1:32" s="39" customFormat="1" ht="162" customHeight="1">
      <c r="A49" s="51" t="s">
        <v>38</v>
      </c>
      <c r="B49" s="32">
        <f>B50</f>
        <v>19846.9</v>
      </c>
      <c r="C49" s="36">
        <f>C50</f>
        <v>14908.799</v>
      </c>
      <c r="D49" s="32">
        <f t="shared" si="9"/>
        <v>12356.11959</v>
      </c>
      <c r="E49" s="4">
        <f aca="true" t="shared" si="18" ref="E49:W49">E50</f>
        <v>12356.11959</v>
      </c>
      <c r="F49" s="37">
        <f t="shared" si="18"/>
        <v>62.25717663715744</v>
      </c>
      <c r="G49" s="28">
        <f t="shared" si="18"/>
        <v>82.87803457542086</v>
      </c>
      <c r="H49" s="32">
        <f t="shared" si="18"/>
        <v>1584.55</v>
      </c>
      <c r="I49" s="4">
        <f t="shared" si="18"/>
        <v>471.55562</v>
      </c>
      <c r="J49" s="32">
        <f t="shared" si="18"/>
        <v>432.25</v>
      </c>
      <c r="K49" s="4">
        <f t="shared" si="18"/>
        <v>352.199</v>
      </c>
      <c r="L49" s="32">
        <f>L50</f>
        <v>649.15</v>
      </c>
      <c r="M49" s="4">
        <f t="shared" si="18"/>
        <v>1377.02593</v>
      </c>
      <c r="N49" s="32">
        <f>N50</f>
        <v>4290.3</v>
      </c>
      <c r="O49" s="4">
        <f t="shared" si="18"/>
        <v>1481.38058</v>
      </c>
      <c r="P49" s="32">
        <f>P50</f>
        <v>1066.392</v>
      </c>
      <c r="Q49" s="4">
        <f t="shared" si="18"/>
        <v>1768.35927</v>
      </c>
      <c r="R49" s="32">
        <f>R50</f>
        <v>1656.234</v>
      </c>
      <c r="S49" s="4">
        <f t="shared" si="18"/>
        <v>1891.55803</v>
      </c>
      <c r="T49" s="32">
        <f>T50</f>
        <v>4688.273</v>
      </c>
      <c r="U49" s="4">
        <f t="shared" si="18"/>
        <v>3361.94498</v>
      </c>
      <c r="V49" s="32">
        <f>V50</f>
        <v>541.65</v>
      </c>
      <c r="W49" s="4">
        <f t="shared" si="18"/>
        <v>1652.09618</v>
      </c>
      <c r="X49" s="32">
        <f>X50</f>
        <v>341.65</v>
      </c>
      <c r="Y49" s="4"/>
      <c r="Z49" s="32">
        <f>Z50</f>
        <v>2521.2</v>
      </c>
      <c r="AA49" s="4"/>
      <c r="AB49" s="32">
        <f>AB50</f>
        <v>341.65</v>
      </c>
      <c r="AC49" s="4"/>
      <c r="AD49" s="32">
        <f>AD50</f>
        <v>1733.601</v>
      </c>
      <c r="AE49" s="5"/>
      <c r="AF49" s="123" t="s">
        <v>107</v>
      </c>
    </row>
    <row r="50" spans="1:32" s="39" customFormat="1" ht="20.25" customHeight="1">
      <c r="A50" s="48" t="s">
        <v>17</v>
      </c>
      <c r="B50" s="36">
        <f>B51+B52+B53+B54</f>
        <v>19846.9</v>
      </c>
      <c r="C50" s="36">
        <f>C51+C52+C53+C54</f>
        <v>14908.799</v>
      </c>
      <c r="D50" s="32">
        <f t="shared" si="9"/>
        <v>12356.11959</v>
      </c>
      <c r="E50" s="36">
        <f>E51+E52+E53+E54</f>
        <v>12356.11959</v>
      </c>
      <c r="F50" s="37">
        <f>F51+F52+F53+F54</f>
        <v>62.25717663715744</v>
      </c>
      <c r="G50" s="28">
        <f>E50/C50*100</f>
        <v>82.87803457542086</v>
      </c>
      <c r="H50" s="36">
        <f aca="true" t="shared" si="19" ref="H50:T50">H51+H52+H53+H54</f>
        <v>1584.55</v>
      </c>
      <c r="I50" s="36">
        <f t="shared" si="19"/>
        <v>471.55562</v>
      </c>
      <c r="J50" s="36">
        <f t="shared" si="19"/>
        <v>432.25</v>
      </c>
      <c r="K50" s="36">
        <f>K51+K52+K53+K54</f>
        <v>352.199</v>
      </c>
      <c r="L50" s="36">
        <f t="shared" si="19"/>
        <v>649.15</v>
      </c>
      <c r="M50" s="36">
        <f t="shared" si="19"/>
        <v>1377.02593</v>
      </c>
      <c r="N50" s="36">
        <f t="shared" si="19"/>
        <v>4290.3</v>
      </c>
      <c r="O50" s="36">
        <f t="shared" si="19"/>
        <v>1481.38058</v>
      </c>
      <c r="P50" s="36">
        <f t="shared" si="19"/>
        <v>1066.392</v>
      </c>
      <c r="Q50" s="36">
        <f t="shared" si="19"/>
        <v>1768.35927</v>
      </c>
      <c r="R50" s="36">
        <f t="shared" si="19"/>
        <v>1656.234</v>
      </c>
      <c r="S50" s="36">
        <f t="shared" si="19"/>
        <v>1891.55803</v>
      </c>
      <c r="T50" s="36">
        <f t="shared" si="19"/>
        <v>4688.273</v>
      </c>
      <c r="U50" s="36">
        <f>U51+U52+U53+U54</f>
        <v>3361.94498</v>
      </c>
      <c r="V50" s="36">
        <f>V51+V52+V53+V54</f>
        <v>541.65</v>
      </c>
      <c r="W50" s="36">
        <f>W51+W52+W53+W54</f>
        <v>1652.09618</v>
      </c>
      <c r="X50" s="36">
        <f>X51+X52+X53+X54</f>
        <v>341.65</v>
      </c>
      <c r="Y50" s="36"/>
      <c r="Z50" s="36">
        <f>Z51+Z52+Z53+Z54</f>
        <v>2521.2</v>
      </c>
      <c r="AA50" s="36"/>
      <c r="AB50" s="36">
        <f>AB51+AB52+AB53+AB54</f>
        <v>341.65</v>
      </c>
      <c r="AC50" s="36"/>
      <c r="AD50" s="36">
        <f>AD51+AD52+AD53+AD54</f>
        <v>1733.601</v>
      </c>
      <c r="AE50" s="36"/>
      <c r="AF50" s="94"/>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c r="Z51" s="32">
        <v>0</v>
      </c>
      <c r="AA51" s="32"/>
      <c r="AB51" s="32">
        <v>0</v>
      </c>
      <c r="AC51" s="32"/>
      <c r="AD51" s="32">
        <v>0</v>
      </c>
      <c r="AE51" s="32"/>
      <c r="AF51" s="94"/>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c r="Z52" s="32">
        <v>0</v>
      </c>
      <c r="AA52" s="32"/>
      <c r="AB52" s="32">
        <v>0</v>
      </c>
      <c r="AC52" s="32"/>
      <c r="AD52" s="32">
        <v>0</v>
      </c>
      <c r="AE52" s="32"/>
      <c r="AF52" s="94"/>
    </row>
    <row r="53" spans="1:32" s="39" customFormat="1" ht="18.75">
      <c r="A53" s="49" t="s">
        <v>13</v>
      </c>
      <c r="B53" s="32">
        <f>H53+J53+L53+N53+P53+R53+T53+V53+X53+Z53+AB53+AD53</f>
        <v>19846.9</v>
      </c>
      <c r="C53" s="33">
        <f>H53+J53+L53+N53+P53+R53+T53+V53</f>
        <v>14908.799</v>
      </c>
      <c r="D53" s="33">
        <f>E53</f>
        <v>12356.11959</v>
      </c>
      <c r="E53" s="4">
        <f>I53+K53+M53+O53+Q53+S53+U53+W53</f>
        <v>12356.11959</v>
      </c>
      <c r="F53" s="37">
        <f>E53/B53*100</f>
        <v>62.25717663715744</v>
      </c>
      <c r="G53" s="28">
        <f>E53/C53*100</f>
        <v>82.87803457542086</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v>341.65</v>
      </c>
      <c r="Y53" s="32"/>
      <c r="Z53" s="32">
        <v>2521.2</v>
      </c>
      <c r="AA53" s="32"/>
      <c r="AB53" s="32">
        <v>341.65</v>
      </c>
      <c r="AC53" s="32"/>
      <c r="AD53" s="32">
        <f>1452.601+281</f>
        <v>1733.601</v>
      </c>
      <c r="AE53" s="32"/>
      <c r="AF53" s="94"/>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c r="Z54" s="32">
        <v>0</v>
      </c>
      <c r="AA54" s="32"/>
      <c r="AB54" s="32">
        <v>0</v>
      </c>
      <c r="AC54" s="32"/>
      <c r="AD54" s="32">
        <v>0</v>
      </c>
      <c r="AE54" s="32"/>
      <c r="AF54" s="95"/>
    </row>
    <row r="55" spans="1:32" s="39" customFormat="1" ht="37.5">
      <c r="A55" s="51" t="s">
        <v>39</v>
      </c>
      <c r="B55" s="32">
        <f>B56</f>
        <v>1864.7</v>
      </c>
      <c r="C55" s="36">
        <f>C56</f>
        <v>1704</v>
      </c>
      <c r="D55" s="32">
        <f t="shared" si="9"/>
        <v>1208.7622999999999</v>
      </c>
      <c r="E55" s="4">
        <f aca="true" t="shared" si="20" ref="E55:W55">E56</f>
        <v>1208.7622999999999</v>
      </c>
      <c r="F55" s="37">
        <f t="shared" si="20"/>
        <v>64.82341931678017</v>
      </c>
      <c r="G55" s="28">
        <f t="shared" si="20"/>
        <v>70.93675469483567</v>
      </c>
      <c r="H55" s="32">
        <f t="shared" si="20"/>
        <v>127.8</v>
      </c>
      <c r="I55" s="4">
        <f t="shared" si="20"/>
        <v>60.27</v>
      </c>
      <c r="J55" s="32">
        <f t="shared" si="20"/>
        <v>278.8</v>
      </c>
      <c r="K55" s="4">
        <f t="shared" si="20"/>
        <v>142</v>
      </c>
      <c r="L55" s="32">
        <f>L56</f>
        <v>36</v>
      </c>
      <c r="M55" s="4">
        <f t="shared" si="20"/>
        <v>152.492</v>
      </c>
      <c r="N55" s="32">
        <f>N56</f>
        <v>728.3</v>
      </c>
      <c r="O55" s="4">
        <f t="shared" si="20"/>
        <v>153.3868</v>
      </c>
      <c r="P55" s="32">
        <f>P56</f>
        <v>26.5</v>
      </c>
      <c r="Q55" s="4">
        <f t="shared" si="20"/>
        <v>130</v>
      </c>
      <c r="R55" s="32">
        <f>R56</f>
        <v>0</v>
      </c>
      <c r="S55" s="4">
        <f t="shared" si="20"/>
        <v>100.126</v>
      </c>
      <c r="T55" s="32">
        <f>T56</f>
        <v>385.6</v>
      </c>
      <c r="U55" s="4">
        <f t="shared" si="20"/>
        <v>158.9</v>
      </c>
      <c r="V55" s="32">
        <f>V56</f>
        <v>121</v>
      </c>
      <c r="W55" s="4">
        <f t="shared" si="20"/>
        <v>311.5875</v>
      </c>
      <c r="X55" s="32">
        <f>X56</f>
        <v>0</v>
      </c>
      <c r="Y55" s="4"/>
      <c r="Z55" s="32">
        <f>Z56</f>
        <v>160.7</v>
      </c>
      <c r="AA55" s="4"/>
      <c r="AB55" s="32">
        <f>AB56</f>
        <v>0</v>
      </c>
      <c r="AC55" s="4"/>
      <c r="AD55" s="32">
        <f>AD56</f>
        <v>0</v>
      </c>
      <c r="AE55" s="5"/>
      <c r="AF55" s="101" t="s">
        <v>53</v>
      </c>
    </row>
    <row r="56" spans="1:32" s="39" customFormat="1" ht="18.75">
      <c r="A56" s="48" t="s">
        <v>17</v>
      </c>
      <c r="B56" s="36">
        <f>B57+B58+B59+B60</f>
        <v>1864.7</v>
      </c>
      <c r="C56" s="36">
        <f>C57+C58+C59+C60</f>
        <v>1704</v>
      </c>
      <c r="D56" s="32">
        <f t="shared" si="9"/>
        <v>1208.7622999999999</v>
      </c>
      <c r="E56" s="36">
        <f>E57+E58+E59+E60</f>
        <v>1208.7622999999999</v>
      </c>
      <c r="F56" s="37">
        <f>F57+F58+F59+F60</f>
        <v>64.82341931678017</v>
      </c>
      <c r="G56" s="28">
        <f>E56/C56*100</f>
        <v>70.93675469483567</v>
      </c>
      <c r="H56" s="36">
        <f aca="true" t="shared" si="21" ref="H56:T56">H57+H58+H59+H60</f>
        <v>127.8</v>
      </c>
      <c r="I56" s="36">
        <f t="shared" si="21"/>
        <v>60.27</v>
      </c>
      <c r="J56" s="36">
        <f t="shared" si="21"/>
        <v>278.8</v>
      </c>
      <c r="K56" s="36">
        <f>K57+K58+K59+K60</f>
        <v>142</v>
      </c>
      <c r="L56" s="36">
        <f t="shared" si="21"/>
        <v>36</v>
      </c>
      <c r="M56" s="36">
        <f t="shared" si="21"/>
        <v>152.492</v>
      </c>
      <c r="N56" s="36">
        <f t="shared" si="21"/>
        <v>728.3</v>
      </c>
      <c r="O56" s="36">
        <f t="shared" si="21"/>
        <v>153.3868</v>
      </c>
      <c r="P56" s="36">
        <f t="shared" si="21"/>
        <v>26.5</v>
      </c>
      <c r="Q56" s="36">
        <f t="shared" si="21"/>
        <v>130</v>
      </c>
      <c r="R56" s="36">
        <f t="shared" si="21"/>
        <v>0</v>
      </c>
      <c r="S56" s="36">
        <f t="shared" si="21"/>
        <v>100.126</v>
      </c>
      <c r="T56" s="36">
        <f t="shared" si="21"/>
        <v>385.6</v>
      </c>
      <c r="U56" s="36">
        <f>U57+U58+U59+U60</f>
        <v>158.9</v>
      </c>
      <c r="V56" s="36">
        <f>V57+V58+V59+V60</f>
        <v>121</v>
      </c>
      <c r="W56" s="36">
        <f>W57+W58+W59+W60</f>
        <v>311.5875</v>
      </c>
      <c r="X56" s="36">
        <f>X57+X58+X59+X60</f>
        <v>0</v>
      </c>
      <c r="Y56" s="36"/>
      <c r="Z56" s="36">
        <f>Z57+Z58+Z59+Z60</f>
        <v>160.7</v>
      </c>
      <c r="AA56" s="36"/>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c r="Z57" s="32">
        <v>0</v>
      </c>
      <c r="AA57" s="32"/>
      <c r="AB57" s="32">
        <v>0</v>
      </c>
      <c r="AC57" s="32"/>
      <c r="AD57" s="32">
        <v>0</v>
      </c>
      <c r="AE57" s="32"/>
      <c r="AF57" s="91"/>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H59+J59+L59+N59+P59+R59+T59+V59</f>
        <v>1704</v>
      </c>
      <c r="D59" s="33">
        <f>E59</f>
        <v>1208.7622999999999</v>
      </c>
      <c r="E59" s="4">
        <f>I59+K59+M59+O59+Q59+S59+U59+W59</f>
        <v>1208.7622999999999</v>
      </c>
      <c r="F59" s="37">
        <f>E59/B59*100</f>
        <v>64.82341931678017</v>
      </c>
      <c r="G59" s="28">
        <f>E59/C59*100</f>
        <v>70.93675469483567</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0</v>
      </c>
      <c r="Y59" s="32"/>
      <c r="Z59" s="32">
        <v>160.7</v>
      </c>
      <c r="AA59" s="32"/>
      <c r="AB59" s="32">
        <v>0</v>
      </c>
      <c r="AC59" s="32"/>
      <c r="AD59" s="32">
        <v>0</v>
      </c>
      <c r="AE59" s="32"/>
      <c r="AF59" s="91"/>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c r="Z60" s="32">
        <v>0</v>
      </c>
      <c r="AA60" s="32"/>
      <c r="AB60" s="32">
        <v>0</v>
      </c>
      <c r="AC60" s="32"/>
      <c r="AD60" s="32">
        <v>0</v>
      </c>
      <c r="AE60" s="32"/>
      <c r="AF60" s="92"/>
    </row>
    <row r="61" spans="1:32" s="30" customFormat="1" ht="86.25" customHeight="1">
      <c r="A61" s="51" t="s">
        <v>64</v>
      </c>
      <c r="B61" s="32">
        <f>B62</f>
        <v>1135.5949999999998</v>
      </c>
      <c r="C61" s="36">
        <f>C62</f>
        <v>543.9</v>
      </c>
      <c r="D61" s="32">
        <f t="shared" si="9"/>
        <v>248.5</v>
      </c>
      <c r="E61" s="4">
        <f>E62</f>
        <v>248.5</v>
      </c>
      <c r="F61" s="37">
        <f>F62</f>
        <v>21.882801526952836</v>
      </c>
      <c r="G61" s="28">
        <f>G62</f>
        <v>45.68854568854569</v>
      </c>
      <c r="H61" s="32">
        <f aca="true" t="shared" si="22" ref="H61:W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f t="shared" si="22"/>
        <v>0</v>
      </c>
      <c r="T61" s="32">
        <f>T62</f>
        <v>248.5</v>
      </c>
      <c r="U61" s="4">
        <f t="shared" si="22"/>
        <v>0</v>
      </c>
      <c r="V61" s="32">
        <f>V62</f>
        <v>0</v>
      </c>
      <c r="W61" s="4">
        <f t="shared" si="22"/>
        <v>248.5</v>
      </c>
      <c r="X61" s="32">
        <f>X62</f>
        <v>0</v>
      </c>
      <c r="Y61" s="4"/>
      <c r="Z61" s="32">
        <f>Z62</f>
        <v>491.7</v>
      </c>
      <c r="AA61" s="4"/>
      <c r="AB61" s="32">
        <f>AB62</f>
        <v>99.995</v>
      </c>
      <c r="AC61" s="4"/>
      <c r="AD61" s="32">
        <f>AD62</f>
        <v>0</v>
      </c>
      <c r="AE61" s="5"/>
      <c r="AF61" s="101" t="s">
        <v>108</v>
      </c>
    </row>
    <row r="62" spans="1:32" s="30" customFormat="1" ht="26.25" customHeight="1">
      <c r="A62" s="48" t="s">
        <v>17</v>
      </c>
      <c r="B62" s="36">
        <f>B63+B64+B65+B66</f>
        <v>1135.5949999999998</v>
      </c>
      <c r="C62" s="36">
        <f>C63+C64+C65+C66</f>
        <v>543.9</v>
      </c>
      <c r="D62" s="32">
        <f t="shared" si="9"/>
        <v>248.5</v>
      </c>
      <c r="E62" s="36">
        <f>E63+E64+E65+E66</f>
        <v>248.5</v>
      </c>
      <c r="F62" s="37">
        <f>F63+F64+F65+F66</f>
        <v>21.882801526952836</v>
      </c>
      <c r="G62" s="28">
        <f>E62/C62*100</f>
        <v>45.68854568854569</v>
      </c>
      <c r="H62" s="36">
        <f aca="true" t="shared" si="23" ref="H62:T62">H63+H64+H65+H66</f>
        <v>0</v>
      </c>
      <c r="I62" s="36">
        <f t="shared" si="23"/>
        <v>0</v>
      </c>
      <c r="J62" s="36">
        <f t="shared" si="23"/>
        <v>0</v>
      </c>
      <c r="K62" s="36">
        <f>K63+K64+K65+K66</f>
        <v>0</v>
      </c>
      <c r="L62" s="36">
        <f t="shared" si="23"/>
        <v>0</v>
      </c>
      <c r="M62" s="36">
        <f t="shared" si="23"/>
        <v>0</v>
      </c>
      <c r="N62" s="36">
        <f t="shared" si="23"/>
        <v>95.2</v>
      </c>
      <c r="O62" s="36">
        <f t="shared" si="23"/>
        <v>0</v>
      </c>
      <c r="P62" s="36">
        <f t="shared" si="23"/>
        <v>200.2</v>
      </c>
      <c r="Q62" s="36">
        <f t="shared" si="23"/>
        <v>0</v>
      </c>
      <c r="R62" s="36">
        <f t="shared" si="23"/>
        <v>0</v>
      </c>
      <c r="S62" s="36">
        <f t="shared" si="23"/>
        <v>0</v>
      </c>
      <c r="T62" s="36">
        <f t="shared" si="23"/>
        <v>248.5</v>
      </c>
      <c r="U62" s="36">
        <f>U63+U64+U65+U66</f>
        <v>0</v>
      </c>
      <c r="V62" s="36">
        <f>V63+V64+V65+V66</f>
        <v>0</v>
      </c>
      <c r="W62" s="36">
        <f>W63+W64+W65+W66</f>
        <v>248.5</v>
      </c>
      <c r="X62" s="36">
        <f>X63+X64+X65+X66</f>
        <v>0</v>
      </c>
      <c r="Y62" s="36"/>
      <c r="Z62" s="36">
        <f>Z63+Z64+Z65+Z66</f>
        <v>491.7</v>
      </c>
      <c r="AA62" s="36"/>
      <c r="AB62" s="36">
        <f>AB63+AB64+AB65+AB66</f>
        <v>99.995</v>
      </c>
      <c r="AC62" s="36"/>
      <c r="AD62" s="36">
        <f>AD63+AD64+AD65+AD66</f>
        <v>0</v>
      </c>
      <c r="AE62" s="36"/>
      <c r="AF62" s="91"/>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c r="Z64" s="32">
        <v>0</v>
      </c>
      <c r="AA64" s="32"/>
      <c r="AB64" s="32">
        <v>0</v>
      </c>
      <c r="AC64" s="32"/>
      <c r="AD64" s="32">
        <v>0</v>
      </c>
      <c r="AE64" s="32"/>
      <c r="AF64" s="91"/>
    </row>
    <row r="65" spans="1:32" s="39" customFormat="1" ht="18.75">
      <c r="A65" s="49" t="s">
        <v>13</v>
      </c>
      <c r="B65" s="32">
        <f>H65+J65+L65+N65+P65+R65+T65+V65+X65+Z65+AB65+AD65</f>
        <v>1135.5949999999998</v>
      </c>
      <c r="C65" s="33">
        <f>H65+J65+L65+N65+P65+R65+T65+V65</f>
        <v>543.9</v>
      </c>
      <c r="D65" s="33">
        <f>E65</f>
        <v>248.5</v>
      </c>
      <c r="E65" s="4">
        <f>I65+K65+M65+O65+Q65+S65+U65+W65</f>
        <v>248.5</v>
      </c>
      <c r="F65" s="37">
        <f>E65/B65*100</f>
        <v>21.882801526952836</v>
      </c>
      <c r="G65" s="28">
        <f>E65/C65*100</f>
        <v>45.68854568854569</v>
      </c>
      <c r="H65" s="32">
        <v>0</v>
      </c>
      <c r="I65" s="32">
        <v>0</v>
      </c>
      <c r="J65" s="32">
        <v>0</v>
      </c>
      <c r="K65" s="32">
        <v>0</v>
      </c>
      <c r="L65" s="32">
        <v>0</v>
      </c>
      <c r="M65" s="32">
        <v>0</v>
      </c>
      <c r="N65" s="32">
        <v>95.2</v>
      </c>
      <c r="O65" s="32">
        <v>0</v>
      </c>
      <c r="P65" s="32">
        <v>200.2</v>
      </c>
      <c r="Q65" s="32">
        <v>0</v>
      </c>
      <c r="R65" s="32">
        <v>0</v>
      </c>
      <c r="S65" s="32">
        <v>0</v>
      </c>
      <c r="T65" s="32">
        <v>248.5</v>
      </c>
      <c r="U65" s="32">
        <v>0</v>
      </c>
      <c r="V65" s="32">
        <v>0</v>
      </c>
      <c r="W65" s="32">
        <v>248.5</v>
      </c>
      <c r="X65" s="32">
        <v>0</v>
      </c>
      <c r="Y65" s="32"/>
      <c r="Z65" s="32">
        <v>491.7</v>
      </c>
      <c r="AA65" s="32"/>
      <c r="AB65" s="32">
        <v>99.995</v>
      </c>
      <c r="AC65" s="32"/>
      <c r="AD65" s="32">
        <v>0</v>
      </c>
      <c r="AE65" s="32"/>
      <c r="AF65" s="91"/>
    </row>
    <row r="66" spans="1:32" s="30" customFormat="1" ht="30" customHeight="1">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c r="Z66" s="32">
        <v>0</v>
      </c>
      <c r="AA66" s="32"/>
      <c r="AB66" s="32">
        <v>0</v>
      </c>
      <c r="AC66" s="32"/>
      <c r="AD66" s="32">
        <v>0</v>
      </c>
      <c r="AE66" s="32"/>
      <c r="AF66" s="92"/>
    </row>
    <row r="67" spans="1:32" s="70" customFormat="1" ht="63" customHeight="1">
      <c r="A67" s="51" t="s">
        <v>40</v>
      </c>
      <c r="B67" s="36">
        <f>B68</f>
        <v>87510.3</v>
      </c>
      <c r="C67" s="36">
        <f>C68</f>
        <v>68475.602</v>
      </c>
      <c r="D67" s="32">
        <f t="shared" si="9"/>
        <v>64612.11278</v>
      </c>
      <c r="E67" s="36">
        <f>E68</f>
        <v>64612.11278</v>
      </c>
      <c r="F67" s="28">
        <f>E67/B67*100</f>
        <v>73.83372332171184</v>
      </c>
      <c r="G67" s="28">
        <f>E67/C67*100</f>
        <v>94.35786016163831</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6740.292</v>
      </c>
      <c r="Q67" s="36">
        <f>Q68</f>
        <v>7192.89263</v>
      </c>
      <c r="R67" s="36">
        <f t="shared" si="24"/>
        <v>6109.299</v>
      </c>
      <c r="S67" s="36">
        <f>S68</f>
        <v>6436.1989</v>
      </c>
      <c r="T67" s="36">
        <f t="shared" si="24"/>
        <v>9603.495</v>
      </c>
      <c r="U67" s="36">
        <f>U68</f>
        <v>8894.70056</v>
      </c>
      <c r="V67" s="36">
        <f t="shared" si="24"/>
        <v>5001.566</v>
      </c>
      <c r="W67" s="36">
        <f>W68</f>
        <v>4345.96277</v>
      </c>
      <c r="X67" s="36">
        <f t="shared" si="24"/>
        <v>2360.158</v>
      </c>
      <c r="Y67" s="36"/>
      <c r="Z67" s="36">
        <f t="shared" si="24"/>
        <v>6297.367</v>
      </c>
      <c r="AA67" s="36"/>
      <c r="AB67" s="36">
        <f t="shared" si="24"/>
        <v>3515.873</v>
      </c>
      <c r="AC67" s="36"/>
      <c r="AD67" s="36">
        <f t="shared" si="24"/>
        <v>6861.3</v>
      </c>
      <c r="AE67" s="36"/>
      <c r="AF67" s="101" t="s">
        <v>65</v>
      </c>
    </row>
    <row r="68" spans="1:32" s="70" customFormat="1" ht="24" customHeight="1">
      <c r="A68" s="48" t="s">
        <v>17</v>
      </c>
      <c r="B68" s="36">
        <f>B69+B70+B71+B72</f>
        <v>87510.3</v>
      </c>
      <c r="C68" s="36">
        <f>C69+C70+C71+C72</f>
        <v>68475.602</v>
      </c>
      <c r="D68" s="32">
        <f t="shared" si="9"/>
        <v>64612.11278</v>
      </c>
      <c r="E68" s="36">
        <f>E69+E70+E71+E72</f>
        <v>64612.11278</v>
      </c>
      <c r="F68" s="37">
        <f>F69+F70+F71+F72</f>
        <v>73.83372332171184</v>
      </c>
      <c r="G68" s="28">
        <f>E68/C68*100</f>
        <v>94.35786016163831</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6740.292</v>
      </c>
      <c r="Q68" s="36">
        <f>Q69+Q70+Q71+Q72</f>
        <v>7192.89263</v>
      </c>
      <c r="R68" s="36">
        <f t="shared" si="25"/>
        <v>6109.299</v>
      </c>
      <c r="S68" s="36">
        <f>S69+S70+S71+S72</f>
        <v>6436.1989</v>
      </c>
      <c r="T68" s="36">
        <f t="shared" si="25"/>
        <v>9603.495</v>
      </c>
      <c r="U68" s="36">
        <f>U69+U70+U71+U72</f>
        <v>8894.70056</v>
      </c>
      <c r="V68" s="36">
        <f t="shared" si="25"/>
        <v>5001.566</v>
      </c>
      <c r="W68" s="36">
        <f>W69+W70+W71+W72</f>
        <v>4345.96277</v>
      </c>
      <c r="X68" s="36">
        <f t="shared" si="25"/>
        <v>2360.158</v>
      </c>
      <c r="Y68" s="36"/>
      <c r="Z68" s="36">
        <f t="shared" si="25"/>
        <v>6297.367</v>
      </c>
      <c r="AA68" s="36"/>
      <c r="AB68" s="36">
        <f t="shared" si="25"/>
        <v>3515.873</v>
      </c>
      <c r="AC68" s="36"/>
      <c r="AD68" s="36">
        <f t="shared" si="25"/>
        <v>6861.3</v>
      </c>
      <c r="AE68" s="36"/>
      <c r="AF68" s="91"/>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c r="Z69" s="32">
        <v>0</v>
      </c>
      <c r="AA69" s="32"/>
      <c r="AB69" s="32">
        <v>0</v>
      </c>
      <c r="AC69" s="32"/>
      <c r="AD69" s="32">
        <v>0</v>
      </c>
      <c r="AE69" s="32"/>
      <c r="AF69" s="91"/>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c r="Z70" s="32">
        <v>0</v>
      </c>
      <c r="AA70" s="32"/>
      <c r="AB70" s="32">
        <v>0</v>
      </c>
      <c r="AC70" s="32"/>
      <c r="AD70" s="32">
        <v>0</v>
      </c>
      <c r="AE70" s="32"/>
      <c r="AF70" s="91"/>
    </row>
    <row r="71" spans="1:32" s="70" customFormat="1" ht="18.75">
      <c r="A71" s="49" t="s">
        <v>13</v>
      </c>
      <c r="B71" s="32">
        <f>H71+J71+L71+N71+P71+R71+T71+V71+X71+Z71+AB71+AD71</f>
        <v>87510.3</v>
      </c>
      <c r="C71" s="33">
        <f>H71+J71+L71+N71+P71+R71+T71+V71</f>
        <v>68475.602</v>
      </c>
      <c r="D71" s="33">
        <f>E71</f>
        <v>64612.11278</v>
      </c>
      <c r="E71" s="4">
        <f>I71+K71+M71+O71+Q71+S71+U71+W71</f>
        <v>64612.11278</v>
      </c>
      <c r="F71" s="37">
        <f>E71/B71*100</f>
        <v>73.83372332171184</v>
      </c>
      <c r="G71" s="28">
        <f>E71/C71*100</f>
        <v>94.35786016163831</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2360.158</v>
      </c>
      <c r="Y71" s="36"/>
      <c r="Z71" s="36">
        <v>6297.367</v>
      </c>
      <c r="AA71" s="36"/>
      <c r="AB71" s="36">
        <v>3515.873</v>
      </c>
      <c r="AC71" s="36"/>
      <c r="AD71" s="36">
        <v>6861.3</v>
      </c>
      <c r="AE71" s="36"/>
      <c r="AF71" s="91"/>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c r="Z72" s="32">
        <v>0</v>
      </c>
      <c r="AA72" s="32"/>
      <c r="AB72" s="32">
        <v>0</v>
      </c>
      <c r="AC72" s="32"/>
      <c r="AD72" s="32">
        <v>0</v>
      </c>
      <c r="AE72" s="32"/>
      <c r="AF72" s="92"/>
    </row>
    <row r="73" spans="1:32" s="70" customFormat="1" ht="56.25">
      <c r="A73" s="52" t="s">
        <v>41</v>
      </c>
      <c r="B73" s="36">
        <f aca="true" t="shared" si="26" ref="B73:AD73">B74</f>
        <v>6884.599999999999</v>
      </c>
      <c r="C73" s="36">
        <f t="shared" si="26"/>
        <v>5096.264</v>
      </c>
      <c r="D73" s="36">
        <f t="shared" si="26"/>
        <v>4904.73371</v>
      </c>
      <c r="E73" s="36">
        <f t="shared" si="26"/>
        <v>4927.650228</v>
      </c>
      <c r="F73" s="37">
        <f t="shared" si="26"/>
        <v>71.57496772506755</v>
      </c>
      <c r="G73" s="28">
        <f t="shared" si="26"/>
        <v>96.69142391367481</v>
      </c>
      <c r="H73" s="36">
        <f t="shared" si="26"/>
        <v>1041.0378</v>
      </c>
      <c r="I73" s="36">
        <f t="shared" si="26"/>
        <v>1041.0378</v>
      </c>
      <c r="J73" s="36">
        <f t="shared" si="26"/>
        <v>647.6512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f t="shared" si="26"/>
        <v>440.60215</v>
      </c>
      <c r="T73" s="36">
        <f t="shared" si="26"/>
        <v>821.234</v>
      </c>
      <c r="U73" s="36">
        <f t="shared" si="26"/>
        <v>711.7603799999999</v>
      </c>
      <c r="V73" s="36">
        <f t="shared" si="26"/>
        <v>371.112</v>
      </c>
      <c r="W73" s="36">
        <f t="shared" si="26"/>
        <v>375.688538</v>
      </c>
      <c r="X73" s="36">
        <f t="shared" si="26"/>
        <v>317.995</v>
      </c>
      <c r="Y73" s="36"/>
      <c r="Z73" s="36">
        <f t="shared" si="26"/>
        <v>428.563</v>
      </c>
      <c r="AA73" s="36"/>
      <c r="AB73" s="36">
        <f t="shared" si="26"/>
        <v>122.77199999999999</v>
      </c>
      <c r="AC73" s="36"/>
      <c r="AD73" s="36">
        <f t="shared" si="26"/>
        <v>919.006</v>
      </c>
      <c r="AE73" s="36"/>
      <c r="AF73" s="101" t="s">
        <v>52</v>
      </c>
    </row>
    <row r="74" spans="1:32" s="70" customFormat="1" ht="18.75">
      <c r="A74" s="48" t="s">
        <v>17</v>
      </c>
      <c r="B74" s="36">
        <f aca="true" t="shared" si="27" ref="B74:AD74">B75+B76+B77+B78</f>
        <v>6884.599999999999</v>
      </c>
      <c r="C74" s="36">
        <f t="shared" si="27"/>
        <v>5096.264</v>
      </c>
      <c r="D74" s="36">
        <f>D75+D76+D77+D78</f>
        <v>4904.73371</v>
      </c>
      <c r="E74" s="36">
        <f t="shared" si="27"/>
        <v>4927.650228</v>
      </c>
      <c r="F74" s="28">
        <f>E74/B74*100</f>
        <v>71.57496772506755</v>
      </c>
      <c r="G74" s="28">
        <f>E74/C74*100</f>
        <v>96.69142391367481</v>
      </c>
      <c r="H74" s="36">
        <f t="shared" si="27"/>
        <v>1041.0378</v>
      </c>
      <c r="I74" s="36">
        <f t="shared" si="27"/>
        <v>1041.0378</v>
      </c>
      <c r="J74" s="36">
        <f t="shared" si="27"/>
        <v>647.6512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f>S75+S76+S77+S78</f>
        <v>440.60215</v>
      </c>
      <c r="T74" s="36">
        <f t="shared" si="27"/>
        <v>821.234</v>
      </c>
      <c r="U74" s="36">
        <f>U75+U76+U77+U78</f>
        <v>711.7603799999999</v>
      </c>
      <c r="V74" s="36">
        <f t="shared" si="27"/>
        <v>371.112</v>
      </c>
      <c r="W74" s="36">
        <f>W75+W76+W77+W78</f>
        <v>375.688538</v>
      </c>
      <c r="X74" s="36">
        <f t="shared" si="27"/>
        <v>317.995</v>
      </c>
      <c r="Y74" s="36"/>
      <c r="Z74" s="36">
        <f t="shared" si="27"/>
        <v>428.563</v>
      </c>
      <c r="AA74" s="36"/>
      <c r="AB74" s="36">
        <f t="shared" si="27"/>
        <v>122.77199999999999</v>
      </c>
      <c r="AC74" s="36"/>
      <c r="AD74" s="36">
        <f t="shared" si="27"/>
        <v>919.006</v>
      </c>
      <c r="AE74" s="36"/>
      <c r="AF74" s="91"/>
    </row>
    <row r="75" spans="1:32" s="70" customFormat="1" ht="18.75">
      <c r="A75" s="49" t="s">
        <v>24</v>
      </c>
      <c r="B75" s="32">
        <f>H75+J75+L75+N75+P75+R75+T75+V75+X75+Z75+AB75+AD75</f>
        <v>5715.099999999999</v>
      </c>
      <c r="C75" s="33">
        <f>H75+J75+L75+N75+P75+R75+T75+V75</f>
        <v>4336.335</v>
      </c>
      <c r="D75" s="32">
        <v>3957.73371</v>
      </c>
      <c r="E75" s="32">
        <f>I75+K75+M75+O75+Q75+S75+U75+W75</f>
        <v>4203.257458</v>
      </c>
      <c r="F75" s="28">
        <f>E75/B75*100</f>
        <v>73.54652513516825</v>
      </c>
      <c r="G75" s="28">
        <f>E75/C75*100</f>
        <v>96.93110559954432</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c r="Z75" s="32">
        <v>428.563</v>
      </c>
      <c r="AA75" s="32"/>
      <c r="AB75" s="32">
        <v>115.222</v>
      </c>
      <c r="AC75" s="32"/>
      <c r="AD75" s="32">
        <v>711.901</v>
      </c>
      <c r="AE75" s="32"/>
      <c r="AF75" s="91"/>
    </row>
    <row r="76" spans="1:32" s="70" customFormat="1" ht="18.75">
      <c r="A76" s="49" t="s">
        <v>22</v>
      </c>
      <c r="B76" s="32">
        <f>H76+J76+L76+N76+P76+R76+T76+V76+X76+Z76+AB76+AD76</f>
        <v>1169.5</v>
      </c>
      <c r="C76" s="33">
        <f>H76+J76+L76+N76+P76+R76+T76+V76</f>
        <v>759.9290000000001</v>
      </c>
      <c r="D76" s="32">
        <v>947</v>
      </c>
      <c r="E76" s="32">
        <f>I76+K76+M76+O76+Q76+S76+U76+W76</f>
        <v>724.3927699999999</v>
      </c>
      <c r="F76" s="37">
        <f>E76/B76*100</f>
        <v>61.94038221462163</v>
      </c>
      <c r="G76" s="28">
        <f>E76/C76*100</f>
        <v>95.32374340234414</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c r="Z76" s="32">
        <v>0</v>
      </c>
      <c r="AA76" s="32"/>
      <c r="AB76" s="32">
        <v>7.55</v>
      </c>
      <c r="AC76" s="32"/>
      <c r="AD76" s="32">
        <v>207.105</v>
      </c>
      <c r="AE76" s="32"/>
      <c r="AF76" s="91"/>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c r="Z77" s="36">
        <v>0</v>
      </c>
      <c r="AA77" s="36"/>
      <c r="AB77" s="36">
        <v>0</v>
      </c>
      <c r="AC77" s="36"/>
      <c r="AD77" s="36">
        <v>0</v>
      </c>
      <c r="AE77" s="36"/>
      <c r="AF77" s="91"/>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c r="Z78" s="32">
        <v>0</v>
      </c>
      <c r="AA78" s="32"/>
      <c r="AB78" s="32">
        <v>0</v>
      </c>
      <c r="AC78" s="32"/>
      <c r="AD78" s="32">
        <v>0</v>
      </c>
      <c r="AE78" s="32"/>
      <c r="AF78" s="92"/>
    </row>
    <row r="79" spans="1:32" s="30" customFormat="1" ht="18.75">
      <c r="A79" s="53" t="s">
        <v>18</v>
      </c>
      <c r="B79" s="54">
        <f>B80+B81+B82+B83</f>
        <v>120130.79500000001</v>
      </c>
      <c r="C79" s="54">
        <f>C80+C81+C82+C83</f>
        <v>92763.26027999999</v>
      </c>
      <c r="D79" s="54">
        <f>D80+D81+D82+D83</f>
        <v>84572.51085</v>
      </c>
      <c r="E79" s="54">
        <f>E80+E81+E82+E83</f>
        <v>84595.427368</v>
      </c>
      <c r="F79" s="37">
        <f>E79/B79*100</f>
        <v>70.4194352230833</v>
      </c>
      <c r="G79" s="28">
        <f>E79/C79*100</f>
        <v>91.19496998343321</v>
      </c>
      <c r="H79" s="54">
        <f>H80+H81+H82+H83</f>
        <v>21385.354460000002</v>
      </c>
      <c r="I79" s="54">
        <f aca="true" t="shared" si="28" ref="I79:AD79">I80+I81+I82+I83</f>
        <v>17858.660860000004</v>
      </c>
      <c r="J79" s="54">
        <f t="shared" si="28"/>
        <v>10877.06886</v>
      </c>
      <c r="K79" s="54">
        <f>K80+K81+K82+K83</f>
        <v>10748.99455</v>
      </c>
      <c r="L79" s="54">
        <f t="shared" si="28"/>
        <v>5542.96266</v>
      </c>
      <c r="M79" s="54">
        <f>M80+M81+M82+M83</f>
        <v>6540.81208</v>
      </c>
      <c r="N79" s="54">
        <f t="shared" si="28"/>
        <v>15222.18366</v>
      </c>
      <c r="O79" s="54">
        <f>O80+O81+O82+O83</f>
        <v>10115.2868</v>
      </c>
      <c r="P79" s="54">
        <f t="shared" si="28"/>
        <v>9228.51866</v>
      </c>
      <c r="Q79" s="54">
        <f>Q80+Q81+Q82+Q83</f>
        <v>9612.35902</v>
      </c>
      <c r="R79" s="54">
        <f t="shared" si="28"/>
        <v>8603.94666</v>
      </c>
      <c r="S79" s="54">
        <f>S80+S81+S82+S83</f>
        <v>9362.37015</v>
      </c>
      <c r="T79" s="54">
        <f t="shared" si="28"/>
        <v>15816.19366</v>
      </c>
      <c r="U79" s="54">
        <f>U80+U81+U82+U83</f>
        <v>13403.50672</v>
      </c>
      <c r="V79" s="54">
        <f t="shared" si="28"/>
        <v>6087.03166</v>
      </c>
      <c r="W79" s="54">
        <f>W80+W81+W82+W83</f>
        <v>6953.437188</v>
      </c>
      <c r="X79" s="54">
        <f t="shared" si="28"/>
        <v>3054.00666</v>
      </c>
      <c r="Y79" s="54"/>
      <c r="Z79" s="54">
        <f t="shared" si="28"/>
        <v>10003.29766</v>
      </c>
      <c r="AA79" s="54"/>
      <c r="AB79" s="54">
        <f t="shared" si="28"/>
        <v>4757.83166</v>
      </c>
      <c r="AC79" s="54"/>
      <c r="AD79" s="54">
        <f t="shared" si="28"/>
        <v>9552.398739999999</v>
      </c>
      <c r="AE79" s="54"/>
      <c r="AF79" s="55"/>
    </row>
    <row r="80" spans="1:32" s="30" customFormat="1" ht="18.75">
      <c r="A80" s="53" t="s">
        <v>24</v>
      </c>
      <c r="B80" s="54">
        <f aca="true" t="shared" si="29" ref="B80:E81">B75</f>
        <v>5715.099999999999</v>
      </c>
      <c r="C80" s="54">
        <f t="shared" si="29"/>
        <v>4336.335</v>
      </c>
      <c r="D80" s="54">
        <f t="shared" si="29"/>
        <v>3957.73371</v>
      </c>
      <c r="E80" s="54">
        <f>E75</f>
        <v>4203.257458</v>
      </c>
      <c r="F80" s="37">
        <f>E80/B80*100</f>
        <v>73.54652513516825</v>
      </c>
      <c r="G80" s="28">
        <f>E80/C80*100</f>
        <v>96.93110559954432</v>
      </c>
      <c r="H80" s="54">
        <f>H75</f>
        <v>1041.0378</v>
      </c>
      <c r="I80" s="54">
        <f aca="true" t="shared" si="30" ref="I80:AD81">I75</f>
        <v>1041.0378</v>
      </c>
      <c r="J80" s="54">
        <f t="shared" si="30"/>
        <v>132.0512</v>
      </c>
      <c r="K80" s="54">
        <f>K75</f>
        <v>132.0512</v>
      </c>
      <c r="L80" s="54">
        <f t="shared" si="30"/>
        <v>286.7</v>
      </c>
      <c r="M80" s="54">
        <f>M75</f>
        <v>286.32871</v>
      </c>
      <c r="N80" s="54">
        <f t="shared" si="30"/>
        <v>1022.364</v>
      </c>
      <c r="O80" s="54">
        <f>O75</f>
        <v>1020.59436</v>
      </c>
      <c r="P80" s="54">
        <f t="shared" si="30"/>
        <v>451.293</v>
      </c>
      <c r="Q80" s="54">
        <f>Q75</f>
        <v>425.79362</v>
      </c>
      <c r="R80" s="54">
        <f t="shared" si="30"/>
        <v>210.543</v>
      </c>
      <c r="S80" s="54">
        <f>S75</f>
        <v>231.60215</v>
      </c>
      <c r="T80" s="54">
        <f t="shared" si="30"/>
        <v>821.234</v>
      </c>
      <c r="U80" s="54">
        <f>U75</f>
        <v>690.16108</v>
      </c>
      <c r="V80" s="54">
        <f t="shared" si="30"/>
        <v>371.112</v>
      </c>
      <c r="W80" s="54">
        <f>W75</f>
        <v>375.688538</v>
      </c>
      <c r="X80" s="54">
        <f t="shared" si="30"/>
        <v>123.079</v>
      </c>
      <c r="Y80" s="54"/>
      <c r="Z80" s="54">
        <f t="shared" si="30"/>
        <v>428.563</v>
      </c>
      <c r="AA80" s="54"/>
      <c r="AB80" s="54">
        <f t="shared" si="30"/>
        <v>115.222</v>
      </c>
      <c r="AC80" s="54"/>
      <c r="AD80" s="54">
        <f t="shared" si="30"/>
        <v>711.901</v>
      </c>
      <c r="AE80" s="54"/>
      <c r="AF80" s="55"/>
    </row>
    <row r="81" spans="1:32" s="30" customFormat="1" ht="18.75">
      <c r="A81" s="53" t="s">
        <v>22</v>
      </c>
      <c r="B81" s="54">
        <f t="shared" si="29"/>
        <v>1169.5</v>
      </c>
      <c r="C81" s="54">
        <f t="shared" si="29"/>
        <v>759.9290000000001</v>
      </c>
      <c r="D81" s="54">
        <f t="shared" si="29"/>
        <v>947</v>
      </c>
      <c r="E81" s="54">
        <f t="shared" si="29"/>
        <v>724.3927699999999</v>
      </c>
      <c r="F81" s="37">
        <f>E81/B81*100</f>
        <v>61.94038221462163</v>
      </c>
      <c r="G81" s="28">
        <f>E81/C81*100</f>
        <v>95.32374340234414</v>
      </c>
      <c r="H81" s="54">
        <f>H76</f>
        <v>0</v>
      </c>
      <c r="I81" s="54">
        <f t="shared" si="30"/>
        <v>0</v>
      </c>
      <c r="J81" s="54">
        <f t="shared" si="30"/>
        <v>515.6</v>
      </c>
      <c r="K81" s="54">
        <f>K76</f>
        <v>488.26363</v>
      </c>
      <c r="L81" s="54">
        <f t="shared" si="30"/>
        <v>59.75</v>
      </c>
      <c r="M81" s="54">
        <f>M76</f>
        <v>0</v>
      </c>
      <c r="N81" s="54">
        <f t="shared" si="30"/>
        <v>0</v>
      </c>
      <c r="O81" s="54">
        <f>O76</f>
        <v>5.52984</v>
      </c>
      <c r="P81" s="54">
        <f t="shared" si="30"/>
        <v>0</v>
      </c>
      <c r="Q81" s="54">
        <f>Q76</f>
        <v>0</v>
      </c>
      <c r="R81" s="54">
        <f t="shared" si="30"/>
        <v>184.579</v>
      </c>
      <c r="S81" s="54">
        <f>S76</f>
        <v>209</v>
      </c>
      <c r="T81" s="54">
        <f t="shared" si="30"/>
        <v>0</v>
      </c>
      <c r="U81" s="54">
        <f>U76</f>
        <v>21.5993</v>
      </c>
      <c r="V81" s="54">
        <f t="shared" si="30"/>
        <v>0</v>
      </c>
      <c r="W81" s="54">
        <f>W76</f>
        <v>0</v>
      </c>
      <c r="X81" s="54">
        <f t="shared" si="30"/>
        <v>194.916</v>
      </c>
      <c r="Y81" s="54"/>
      <c r="Z81" s="54">
        <f t="shared" si="30"/>
        <v>0</v>
      </c>
      <c r="AA81" s="54"/>
      <c r="AB81" s="54">
        <f t="shared" si="30"/>
        <v>7.55</v>
      </c>
      <c r="AC81" s="54"/>
      <c r="AD81" s="54">
        <f t="shared" si="30"/>
        <v>207.105</v>
      </c>
      <c r="AE81" s="54"/>
      <c r="AF81" s="56"/>
    </row>
    <row r="82" spans="1:32" s="30" customFormat="1" ht="18.75">
      <c r="A82" s="53" t="s">
        <v>13</v>
      </c>
      <c r="B82" s="54">
        <f>B71+B65+B35+B29+B23+B16</f>
        <v>113246.195</v>
      </c>
      <c r="C82" s="54">
        <f>C16+C23+C29+C35+C65+C71+C77</f>
        <v>87666.99627999999</v>
      </c>
      <c r="D82" s="54">
        <f aca="true" t="shared" si="31" ref="C82:E83">D16+D23+D29+D35+D65+D71+D77</f>
        <v>79667.77714</v>
      </c>
      <c r="E82" s="54">
        <f>E16+E23+E29+E35+E65+E71+E77</f>
        <v>79667.77714</v>
      </c>
      <c r="F82" s="37">
        <f>E82/B82*100</f>
        <v>70.34918669011351</v>
      </c>
      <c r="G82" s="28">
        <f>E82/C82*100</f>
        <v>90.87544973657904</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8777.22566</v>
      </c>
      <c r="Q82" s="54">
        <f>Q16+Q23+Q29+Q35+Q65+Q71+Q77</f>
        <v>9186.5654</v>
      </c>
      <c r="R82" s="54">
        <f t="shared" si="32"/>
        <v>8208.82466</v>
      </c>
      <c r="S82" s="54">
        <f>S16+S23+S29+S35+S65+S71+S77</f>
        <v>8921.768</v>
      </c>
      <c r="T82" s="54">
        <f t="shared" si="32"/>
        <v>14994.95966</v>
      </c>
      <c r="U82" s="54">
        <f>U16+U23+U29+U35+U65+U71+U77</f>
        <v>12691.74634</v>
      </c>
      <c r="V82" s="54">
        <f t="shared" si="32"/>
        <v>5715.91966</v>
      </c>
      <c r="W82" s="54">
        <f>W16+W23+W29+W35+W65+W71+W77</f>
        <v>6577.7486499999995</v>
      </c>
      <c r="X82" s="54">
        <f t="shared" si="32"/>
        <v>2736.01166</v>
      </c>
      <c r="Y82" s="54"/>
      <c r="Z82" s="54">
        <f t="shared" si="32"/>
        <v>9574.73466</v>
      </c>
      <c r="AA82" s="54"/>
      <c r="AB82" s="54">
        <f t="shared" si="32"/>
        <v>4635.05966</v>
      </c>
      <c r="AC82" s="54"/>
      <c r="AD82" s="54">
        <f t="shared" si="32"/>
        <v>8633.39274</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f>S17+S24+S30+S36+S66+S72+S78</f>
        <v>0</v>
      </c>
      <c r="T83" s="54">
        <f t="shared" si="32"/>
        <v>0</v>
      </c>
      <c r="U83" s="54">
        <f>U17+U24+U30+U36+U66+U72+U78</f>
        <v>0</v>
      </c>
      <c r="V83" s="54">
        <f t="shared" si="32"/>
        <v>0</v>
      </c>
      <c r="W83" s="54">
        <f>W17+W24+W30+W36+W66+W72+W78</f>
        <v>0</v>
      </c>
      <c r="X83" s="54">
        <f t="shared" si="32"/>
        <v>0</v>
      </c>
      <c r="Y83" s="54"/>
      <c r="Z83" s="54">
        <f t="shared" si="32"/>
        <v>0</v>
      </c>
      <c r="AA83" s="54"/>
      <c r="AB83" s="54">
        <f t="shared" si="32"/>
        <v>0</v>
      </c>
      <c r="AC83" s="54"/>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7.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73" zoomScaleNormal="70" zoomScaleSheetLayoutView="73" zoomScalePageLayoutView="0" workbookViewId="0" topLeftCell="A52">
      <selection activeCell="AF73" sqref="AF73:AF78"/>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98</v>
      </c>
      <c r="D8" s="119" t="s">
        <v>99</v>
      </c>
      <c r="E8" s="121" t="s">
        <v>100</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U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c r="X12" s="32">
        <f>X13</f>
        <v>0</v>
      </c>
      <c r="Y12" s="4"/>
      <c r="Z12" s="32">
        <f>Z13</f>
        <v>0</v>
      </c>
      <c r="AA12" s="4"/>
      <c r="AB12" s="32">
        <f>AB13</f>
        <v>513.4</v>
      </c>
      <c r="AC12" s="4"/>
      <c r="AD12" s="32">
        <f>AD13</f>
        <v>0</v>
      </c>
      <c r="AE12" s="5"/>
      <c r="AF12" s="101"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c r="X13" s="36">
        <f>X14+X15+X16+X17</f>
        <v>0</v>
      </c>
      <c r="Y13" s="36"/>
      <c r="Z13" s="36">
        <f>Z14+Z15+Z16+Z17</f>
        <v>0</v>
      </c>
      <c r="AA13" s="36"/>
      <c r="AB13" s="36">
        <f>AB14+AB15+AB16+AB17</f>
        <v>513.4</v>
      </c>
      <c r="AC13" s="36"/>
      <c r="AD13" s="36">
        <f>AD14+AD15+AD16+AD17</f>
        <v>0</v>
      </c>
      <c r="AE13" s="36"/>
      <c r="AF13" s="9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c r="X14" s="36">
        <v>0</v>
      </c>
      <c r="Y14" s="36"/>
      <c r="Z14" s="36">
        <v>0</v>
      </c>
      <c r="AA14" s="36"/>
      <c r="AB14" s="36">
        <v>0</v>
      </c>
      <c r="AC14" s="36"/>
      <c r="AD14" s="36">
        <v>0</v>
      </c>
      <c r="AE14" s="36"/>
      <c r="AF14" s="9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c r="X15" s="36">
        <v>0</v>
      </c>
      <c r="Y15" s="36"/>
      <c r="Z15" s="36">
        <v>0</v>
      </c>
      <c r="AA15" s="36"/>
      <c r="AB15" s="36">
        <v>0</v>
      </c>
      <c r="AC15" s="36"/>
      <c r="AD15" s="36">
        <v>0</v>
      </c>
      <c r="AE15" s="36"/>
      <c r="AF15" s="91"/>
    </row>
    <row r="16" spans="1:32" s="39" customFormat="1" ht="18.75">
      <c r="A16" s="38" t="s">
        <v>13</v>
      </c>
      <c r="B16" s="32">
        <f>H16+J16+L16+N16+P16+R16+T16+V16+X16+Z16+AB16+AD16</f>
        <v>713.4</v>
      </c>
      <c r="C16" s="33">
        <f>H16+J16+L16+N16+P16+R16+T16</f>
        <v>200</v>
      </c>
      <c r="D16" s="33">
        <f>E16</f>
        <v>64.4</v>
      </c>
      <c r="E16" s="4">
        <f>I16+K16+M16+O16+Q16+S16+U16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c r="X16" s="5">
        <v>0</v>
      </c>
      <c r="Y16" s="4"/>
      <c r="Z16" s="4">
        <v>0</v>
      </c>
      <c r="AA16" s="4"/>
      <c r="AB16" s="4">
        <v>513.4</v>
      </c>
      <c r="AC16" s="4"/>
      <c r="AD16" s="5">
        <v>0</v>
      </c>
      <c r="AE16" s="5"/>
      <c r="AF16" s="9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c r="X17" s="36">
        <v>0</v>
      </c>
      <c r="Y17" s="36"/>
      <c r="Z17" s="36">
        <v>0</v>
      </c>
      <c r="AA17" s="36"/>
      <c r="AB17" s="36">
        <v>0</v>
      </c>
      <c r="AC17" s="36"/>
      <c r="AD17" s="36">
        <v>0</v>
      </c>
      <c r="AE17" s="36"/>
      <c r="AF17" s="92"/>
    </row>
    <row r="18" spans="1:32" s="30" customFormat="1" ht="79.5" customHeight="1">
      <c r="A18" s="40" t="s">
        <v>31</v>
      </c>
      <c r="B18" s="41">
        <f>B20+B26+B32+B62+B68+B74</f>
        <v>120586.9</v>
      </c>
      <c r="C18" s="41">
        <f>C20+C26+C32+C62+C68+C74</f>
        <v>87063.36596</v>
      </c>
      <c r="D18" s="41">
        <f>D19+D25+D31+D61+D67+D73</f>
        <v>64763.13665000001</v>
      </c>
      <c r="E18" s="41">
        <f>E19+E25+E31+E61+E67+E73</f>
        <v>68406.68832</v>
      </c>
      <c r="F18" s="37">
        <f>E18/B18*100</f>
        <v>56.7281257914417</v>
      </c>
      <c r="G18" s="28">
        <f>E18/C18*100</f>
        <v>78.5711505243531</v>
      </c>
      <c r="H18" s="41">
        <f aca="true" t="shared" si="3" ref="H18:T18">H20+H26+H32+H62+H68+H74</f>
        <v>21834.25446</v>
      </c>
      <c r="I18" s="41">
        <f t="shared" si="3"/>
        <v>17858.660860000004</v>
      </c>
      <c r="J18" s="41">
        <f t="shared" si="3"/>
        <v>10777.06886</v>
      </c>
      <c r="K18" s="41">
        <f>K20+K26+K32+K62+K68+K74</f>
        <v>10748.99455</v>
      </c>
      <c r="L18" s="41">
        <f t="shared" si="3"/>
        <v>5602.71266</v>
      </c>
      <c r="M18" s="41">
        <f t="shared" si="3"/>
        <v>6540.81208</v>
      </c>
      <c r="N18" s="41">
        <f t="shared" si="3"/>
        <v>15322.18366</v>
      </c>
      <c r="O18" s="41">
        <f t="shared" si="3"/>
        <v>10072.3868</v>
      </c>
      <c r="P18" s="41">
        <f t="shared" si="3"/>
        <v>9246.86866</v>
      </c>
      <c r="Q18" s="41">
        <f t="shared" si="3"/>
        <v>9590.858520000002</v>
      </c>
      <c r="R18" s="41">
        <f t="shared" si="3"/>
        <v>8883.02566</v>
      </c>
      <c r="S18" s="41">
        <f t="shared" si="3"/>
        <v>9362.37015</v>
      </c>
      <c r="T18" s="41">
        <f t="shared" si="3"/>
        <v>15779.19366</v>
      </c>
      <c r="U18" s="41">
        <f>U20+U26+U32+U62+U68+U74</f>
        <v>13403.50672</v>
      </c>
      <c r="V18" s="41">
        <f>V20+V26+V32+V62+V68+V74</f>
        <v>5333.119659999999</v>
      </c>
      <c r="W18" s="41"/>
      <c r="X18" s="41">
        <f>X20+X26+X32+X62+X68+X74</f>
        <v>3346.45666</v>
      </c>
      <c r="Y18" s="41"/>
      <c r="Z18" s="41">
        <f>Z20+Z26+Z32+Z62+Z68+Z74</f>
        <v>10349.25766</v>
      </c>
      <c r="AA18" s="41"/>
      <c r="AB18" s="41">
        <f>AB20+AB26+AB32+AB62+AB68+AB74</f>
        <v>4549.87266</v>
      </c>
      <c r="AC18" s="41"/>
      <c r="AD18" s="41">
        <f>AD20+AD26+AD32+AD62+AD68+AD74</f>
        <v>9994.08574</v>
      </c>
      <c r="AE18" s="41"/>
      <c r="AF18" s="42"/>
    </row>
    <row r="19" spans="1:32" s="30" customFormat="1" ht="74.25" customHeight="1">
      <c r="A19" s="43" t="s">
        <v>32</v>
      </c>
      <c r="B19" s="32">
        <f aca="true" t="shared" si="4" ref="B19:U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5" ref="B20:P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aca="true" t="shared" si="6" ref="Q20:V20">Q21+Q22+Q23+Q24</f>
        <v>0</v>
      </c>
      <c r="R20" s="36">
        <f t="shared" si="6"/>
        <v>0</v>
      </c>
      <c r="S20" s="36">
        <f t="shared" si="6"/>
        <v>0</v>
      </c>
      <c r="T20" s="36">
        <f t="shared" si="6"/>
        <v>0</v>
      </c>
      <c r="U20" s="36">
        <f t="shared" si="6"/>
        <v>0</v>
      </c>
      <c r="V20" s="36">
        <f t="shared" si="6"/>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7" ref="H25:U25">H26</f>
        <v>0</v>
      </c>
      <c r="I25" s="32">
        <f t="shared" si="7"/>
        <v>0</v>
      </c>
      <c r="J25" s="32">
        <f t="shared" si="7"/>
        <v>0</v>
      </c>
      <c r="K25" s="32">
        <f>K26</f>
        <v>0</v>
      </c>
      <c r="L25" s="32">
        <f t="shared" si="7"/>
        <v>0</v>
      </c>
      <c r="M25" s="32">
        <f t="shared" si="7"/>
        <v>0</v>
      </c>
      <c r="N25" s="32">
        <f t="shared" si="7"/>
        <v>0</v>
      </c>
      <c r="O25" s="32">
        <f t="shared" si="7"/>
        <v>0</v>
      </c>
      <c r="P25" s="32">
        <f>P26</f>
        <v>0</v>
      </c>
      <c r="Q25" s="32">
        <f t="shared" si="7"/>
        <v>0</v>
      </c>
      <c r="R25" s="32">
        <f>R26</f>
        <v>0</v>
      </c>
      <c r="S25" s="32">
        <f t="shared" si="7"/>
        <v>0</v>
      </c>
      <c r="T25" s="32">
        <f>T26</f>
        <v>0</v>
      </c>
      <c r="U25" s="32">
        <f t="shared" si="7"/>
        <v>0</v>
      </c>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8" ref="B26:P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 t="shared" si="8"/>
        <v>0</v>
      </c>
      <c r="L26" s="36">
        <f t="shared" si="8"/>
        <v>0</v>
      </c>
      <c r="M26" s="36">
        <f t="shared" si="8"/>
        <v>0</v>
      </c>
      <c r="N26" s="36">
        <f t="shared" si="8"/>
        <v>0</v>
      </c>
      <c r="O26" s="36">
        <f t="shared" si="8"/>
        <v>0</v>
      </c>
      <c r="P26" s="36">
        <f t="shared" si="8"/>
        <v>0</v>
      </c>
      <c r="Q26" s="36">
        <f aca="true" t="shared" si="9" ref="Q26:V26">Q27+Q28+Q29+Q30</f>
        <v>0</v>
      </c>
      <c r="R26" s="36">
        <f t="shared" si="9"/>
        <v>0</v>
      </c>
      <c r="S26" s="36">
        <f t="shared" si="9"/>
        <v>0</v>
      </c>
      <c r="T26" s="36">
        <f t="shared" si="9"/>
        <v>0</v>
      </c>
      <c r="U26" s="36">
        <f t="shared" si="9"/>
        <v>0</v>
      </c>
      <c r="V26" s="36">
        <f t="shared" si="9"/>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c r="X30" s="36">
        <v>0</v>
      </c>
      <c r="Y30" s="36"/>
      <c r="Z30" s="36">
        <v>0</v>
      </c>
      <c r="AA30" s="36"/>
      <c r="AB30" s="36">
        <v>0</v>
      </c>
      <c r="AC30" s="36"/>
      <c r="AD30" s="36">
        <v>0</v>
      </c>
      <c r="AE30" s="36"/>
      <c r="AF30" s="92"/>
    </row>
    <row r="31" spans="1:32" s="39" customFormat="1" ht="66.75" customHeight="1">
      <c r="A31" s="46" t="s">
        <v>35</v>
      </c>
      <c r="B31" s="32">
        <f>B32</f>
        <v>23886.9</v>
      </c>
      <c r="C31" s="32">
        <f>C32</f>
        <v>17627.04896</v>
      </c>
      <c r="D31" s="32">
        <f>E31</f>
        <v>12483.277180000001</v>
      </c>
      <c r="E31" s="32">
        <f>E32</f>
        <v>12483.277180000001</v>
      </c>
      <c r="F31" s="37">
        <f>F32</f>
        <v>52.259929836018905</v>
      </c>
      <c r="G31" s="28">
        <f>G32</f>
        <v>70.81887165757325</v>
      </c>
      <c r="H31" s="32">
        <f>H32</f>
        <v>1825.64166</v>
      </c>
      <c r="I31" s="32">
        <f>I32</f>
        <v>617.14339</v>
      </c>
      <c r="J31" s="32">
        <f aca="true" t="shared" si="10" ref="J31:AD31">J32</f>
        <v>770.14166</v>
      </c>
      <c r="K31" s="32">
        <f>K32</f>
        <v>551.6149399999999</v>
      </c>
      <c r="L31" s="32">
        <f t="shared" si="10"/>
        <v>778.64166</v>
      </c>
      <c r="M31" s="32">
        <f>M32</f>
        <v>1591.52712</v>
      </c>
      <c r="N31" s="32">
        <f t="shared" si="10"/>
        <v>5479.491660000001</v>
      </c>
      <c r="O31" s="32">
        <f>O32</f>
        <v>1744.40538</v>
      </c>
      <c r="P31" s="32">
        <f t="shared" si="10"/>
        <v>1855.08366</v>
      </c>
      <c r="Q31" s="32">
        <f>Q32</f>
        <v>1972.17227</v>
      </c>
      <c r="R31" s="32">
        <f t="shared" si="10"/>
        <v>2194.02566</v>
      </c>
      <c r="S31" s="32">
        <f>S32</f>
        <v>2485.5691</v>
      </c>
      <c r="T31" s="32">
        <f t="shared" si="10"/>
        <v>5105.964660000001</v>
      </c>
      <c r="U31" s="32">
        <f>U32</f>
        <v>3797.0457800000004</v>
      </c>
      <c r="V31" s="32">
        <f t="shared" si="10"/>
        <v>387.44165999999996</v>
      </c>
      <c r="W31" s="32"/>
      <c r="X31" s="32">
        <f t="shared" si="10"/>
        <v>381.75365999999997</v>
      </c>
      <c r="Y31" s="32"/>
      <c r="Z31" s="32">
        <f t="shared" si="10"/>
        <v>3058.57966</v>
      </c>
      <c r="AA31" s="32"/>
      <c r="AB31" s="32">
        <f t="shared" si="10"/>
        <v>624.14166</v>
      </c>
      <c r="AC31" s="32"/>
      <c r="AD31" s="32">
        <f t="shared" si="10"/>
        <v>1857.19274</v>
      </c>
      <c r="AE31" s="32"/>
      <c r="AF31" s="47"/>
    </row>
    <row r="32" spans="1:32" s="39" customFormat="1" ht="18.75">
      <c r="A32" s="48" t="s">
        <v>17</v>
      </c>
      <c r="B32" s="36">
        <f>B33+B34+B35+B36</f>
        <v>23886.9</v>
      </c>
      <c r="C32" s="36">
        <f>C33+C34+C35+C36</f>
        <v>17627.04896</v>
      </c>
      <c r="D32" s="32">
        <f aca="true" t="shared" si="11" ref="D32:D72">E32</f>
        <v>12483.277180000001</v>
      </c>
      <c r="E32" s="36">
        <f>E33+E34+E35+E36</f>
        <v>12483.277180000001</v>
      </c>
      <c r="F32" s="37">
        <f>F33+F34+F35+F36</f>
        <v>52.259929836018905</v>
      </c>
      <c r="G32" s="28">
        <f>E32/C32*100</f>
        <v>70.81887165757325</v>
      </c>
      <c r="H32" s="36">
        <f>H33+H34+H35+H36</f>
        <v>1825.64166</v>
      </c>
      <c r="I32" s="36">
        <f>I33+I34+I35+I36</f>
        <v>617.14339</v>
      </c>
      <c r="J32" s="36">
        <f aca="true" t="shared" si="12" ref="J32:AD32">J33+J34+J35+J36</f>
        <v>770.14166</v>
      </c>
      <c r="K32" s="36">
        <f>K33+K34+K35+K36</f>
        <v>551.6149399999999</v>
      </c>
      <c r="L32" s="36">
        <f>L33+L34+L35+L36</f>
        <v>778.64166</v>
      </c>
      <c r="M32" s="36">
        <f>M33+M34+M35+M36</f>
        <v>1591.52712</v>
      </c>
      <c r="N32" s="36">
        <f t="shared" si="12"/>
        <v>5479.491660000001</v>
      </c>
      <c r="O32" s="36">
        <f>O33+O34+O35+O36</f>
        <v>1744.40538</v>
      </c>
      <c r="P32" s="36">
        <f t="shared" si="12"/>
        <v>1855.08366</v>
      </c>
      <c r="Q32" s="36">
        <f>Q33+Q34+Q35+Q36</f>
        <v>1972.17227</v>
      </c>
      <c r="R32" s="36">
        <f t="shared" si="12"/>
        <v>2194.02566</v>
      </c>
      <c r="S32" s="36">
        <f>S33+S34+S35+S36</f>
        <v>2485.5691</v>
      </c>
      <c r="T32" s="36">
        <f t="shared" si="12"/>
        <v>5105.964660000001</v>
      </c>
      <c r="U32" s="36">
        <f>U33+U34+U35+U36</f>
        <v>3797.0457800000004</v>
      </c>
      <c r="V32" s="36">
        <f t="shared" si="12"/>
        <v>387.44165999999996</v>
      </c>
      <c r="W32" s="36"/>
      <c r="X32" s="36">
        <f t="shared" si="12"/>
        <v>381.75365999999997</v>
      </c>
      <c r="Y32" s="36"/>
      <c r="Z32" s="36">
        <f t="shared" si="12"/>
        <v>3058.57966</v>
      </c>
      <c r="AA32" s="36"/>
      <c r="AB32" s="36">
        <f t="shared" si="12"/>
        <v>624.14166</v>
      </c>
      <c r="AC32" s="36"/>
      <c r="AD32" s="36">
        <f t="shared" si="12"/>
        <v>1857.19274</v>
      </c>
      <c r="AE32" s="36"/>
      <c r="AF32" s="47"/>
    </row>
    <row r="33" spans="1:32" s="39" customFormat="1" ht="18.75">
      <c r="A33" s="49" t="s">
        <v>24</v>
      </c>
      <c r="B33" s="32">
        <f aca="true" t="shared" si="13" ref="B33:C36">B39+B45+B51+B57</f>
        <v>0</v>
      </c>
      <c r="C33" s="32">
        <f t="shared" si="13"/>
        <v>0</v>
      </c>
      <c r="D33" s="32">
        <f t="shared" si="11"/>
        <v>0</v>
      </c>
      <c r="E33" s="32">
        <f>E39+E45+E51+E57</f>
        <v>0</v>
      </c>
      <c r="F33" s="28">
        <v>0</v>
      </c>
      <c r="G33" s="28">
        <v>0</v>
      </c>
      <c r="H33" s="32">
        <f>H38+H45+H51+H57</f>
        <v>0</v>
      </c>
      <c r="I33" s="32">
        <f>I39+I45+I51+I57</f>
        <v>0</v>
      </c>
      <c r="J33" s="32">
        <f aca="true" t="shared" si="14" ref="J33:AD33">J38+J45+J51+J57</f>
        <v>0</v>
      </c>
      <c r="K33" s="32">
        <f>K39+K45+K51+K57</f>
        <v>0</v>
      </c>
      <c r="L33" s="32">
        <f t="shared" si="14"/>
        <v>0</v>
      </c>
      <c r="M33" s="32">
        <f>M39+M45+M51+M57</f>
        <v>0</v>
      </c>
      <c r="N33" s="32">
        <f t="shared" si="14"/>
        <v>100</v>
      </c>
      <c r="O33" s="32">
        <f>O39+O45+O51+O57</f>
        <v>0</v>
      </c>
      <c r="P33" s="32">
        <f t="shared" si="14"/>
        <v>118.35</v>
      </c>
      <c r="Q33" s="32">
        <f>Q39+Q45+Q51+Q57</f>
        <v>0</v>
      </c>
      <c r="R33" s="32">
        <f t="shared" si="14"/>
        <v>94.5</v>
      </c>
      <c r="S33" s="32">
        <f>S39+S45+S51+S57</f>
        <v>0</v>
      </c>
      <c r="T33" s="32">
        <f t="shared" si="14"/>
        <v>0</v>
      </c>
      <c r="U33" s="32">
        <f>U39+U45+U51+U57</f>
        <v>0</v>
      </c>
      <c r="V33" s="32">
        <f t="shared" si="14"/>
        <v>0</v>
      </c>
      <c r="W33" s="32"/>
      <c r="X33" s="32">
        <f t="shared" si="14"/>
        <v>0</v>
      </c>
      <c r="Y33" s="32"/>
      <c r="Z33" s="32">
        <f t="shared" si="14"/>
        <v>0</v>
      </c>
      <c r="AA33" s="32"/>
      <c r="AB33" s="32">
        <f t="shared" si="14"/>
        <v>118.35</v>
      </c>
      <c r="AC33" s="32"/>
      <c r="AD33" s="32">
        <f t="shared" si="14"/>
        <v>0</v>
      </c>
      <c r="AE33" s="32"/>
      <c r="AF33" s="47"/>
    </row>
    <row r="34" spans="1:32" s="39" customFormat="1" ht="18.75">
      <c r="A34" s="49" t="s">
        <v>22</v>
      </c>
      <c r="B34" s="32">
        <f t="shared" si="13"/>
        <v>0</v>
      </c>
      <c r="C34" s="32">
        <f t="shared" si="13"/>
        <v>0</v>
      </c>
      <c r="D34" s="32">
        <f t="shared" si="11"/>
        <v>0</v>
      </c>
      <c r="E34" s="32">
        <f>E40+E46+E52+E58</f>
        <v>0</v>
      </c>
      <c r="F34" s="28">
        <v>0</v>
      </c>
      <c r="G34" s="28">
        <v>0</v>
      </c>
      <c r="H34" s="32">
        <f>H40+H46+H52+H58</f>
        <v>0</v>
      </c>
      <c r="I34" s="32">
        <f>I40+I46+I52+I58</f>
        <v>0</v>
      </c>
      <c r="J34" s="32">
        <f aca="true" t="shared" si="15" ref="J34:AD36">J40+J46+J52+J58</f>
        <v>0</v>
      </c>
      <c r="K34" s="32">
        <f>K40+K46+K52+K58</f>
        <v>0</v>
      </c>
      <c r="L34" s="32">
        <f t="shared" si="15"/>
        <v>0</v>
      </c>
      <c r="M34" s="32">
        <f>M40+M46+M52+M58</f>
        <v>0</v>
      </c>
      <c r="N34" s="32">
        <f t="shared" si="15"/>
        <v>0</v>
      </c>
      <c r="O34" s="32">
        <f>O40+O46+O52+O58</f>
        <v>0</v>
      </c>
      <c r="P34" s="32">
        <f t="shared" si="15"/>
        <v>0</v>
      </c>
      <c r="Q34" s="32">
        <f>Q40+Q46+Q52+Q58</f>
        <v>0</v>
      </c>
      <c r="R34" s="32">
        <f t="shared" si="15"/>
        <v>0</v>
      </c>
      <c r="S34" s="32">
        <f>S40+S46+S52+S58</f>
        <v>0</v>
      </c>
      <c r="T34" s="32">
        <f t="shared" si="15"/>
        <v>0</v>
      </c>
      <c r="U34" s="32">
        <f>U40+U46+U52+U58</f>
        <v>0</v>
      </c>
      <c r="V34" s="32">
        <f t="shared" si="15"/>
        <v>0</v>
      </c>
      <c r="W34" s="32"/>
      <c r="X34" s="32">
        <f t="shared" si="15"/>
        <v>0</v>
      </c>
      <c r="Y34" s="32"/>
      <c r="Z34" s="32">
        <f t="shared" si="15"/>
        <v>0</v>
      </c>
      <c r="AA34" s="32"/>
      <c r="AB34" s="32">
        <f t="shared" si="15"/>
        <v>0</v>
      </c>
      <c r="AC34" s="32"/>
      <c r="AD34" s="32">
        <f t="shared" si="15"/>
        <v>0</v>
      </c>
      <c r="AE34" s="32"/>
      <c r="AF34" s="47"/>
    </row>
    <row r="35" spans="1:32" s="39" customFormat="1" ht="18.75">
      <c r="A35" s="49" t="s">
        <v>13</v>
      </c>
      <c r="B35" s="32">
        <f t="shared" si="13"/>
        <v>23886.9</v>
      </c>
      <c r="C35" s="32">
        <f>C41+C47+C53+C59</f>
        <v>17627.04896</v>
      </c>
      <c r="D35" s="32">
        <f>D41+D47+D53+D59</f>
        <v>12483.277180000001</v>
      </c>
      <c r="E35" s="32">
        <f>E41+E47+E53+E59</f>
        <v>12483.277180000001</v>
      </c>
      <c r="F35" s="37">
        <f>E35/B35*100</f>
        <v>52.259929836018905</v>
      </c>
      <c r="G35" s="28">
        <f>E35/C35*100</f>
        <v>70.81887165757325</v>
      </c>
      <c r="H35" s="32">
        <f>H41+H47+H53+H59</f>
        <v>1825.64166</v>
      </c>
      <c r="I35" s="32">
        <f>I41+I47+I53+I59</f>
        <v>617.14339</v>
      </c>
      <c r="J35" s="32">
        <f t="shared" si="15"/>
        <v>770.14166</v>
      </c>
      <c r="K35" s="32">
        <f>K41+K47+K53+K59</f>
        <v>551.6149399999999</v>
      </c>
      <c r="L35" s="32">
        <f>L41+L47+L53+L59</f>
        <v>778.64166</v>
      </c>
      <c r="M35" s="32">
        <f>M41+M47+M53+M59</f>
        <v>1591.52712</v>
      </c>
      <c r="N35" s="32">
        <f t="shared" si="15"/>
        <v>5379.491660000001</v>
      </c>
      <c r="O35" s="32">
        <f>O41+O47+O53+O59</f>
        <v>1744.40538</v>
      </c>
      <c r="P35" s="32">
        <f t="shared" si="15"/>
        <v>1736.73366</v>
      </c>
      <c r="Q35" s="32">
        <f>Q41+Q47+Q53+Q59</f>
        <v>1972.17227</v>
      </c>
      <c r="R35" s="32">
        <f t="shared" si="15"/>
        <v>2099.52566</v>
      </c>
      <c r="S35" s="32">
        <f>S41+S47+S53+S59</f>
        <v>2485.5691</v>
      </c>
      <c r="T35" s="32">
        <f t="shared" si="15"/>
        <v>5105.964660000001</v>
      </c>
      <c r="U35" s="32">
        <f>U41+U47+U53+U59</f>
        <v>3797.0457800000004</v>
      </c>
      <c r="V35" s="32">
        <f t="shared" si="15"/>
        <v>387.44165999999996</v>
      </c>
      <c r="W35" s="32"/>
      <c r="X35" s="32">
        <f t="shared" si="15"/>
        <v>381.75365999999997</v>
      </c>
      <c r="Y35" s="32"/>
      <c r="Z35" s="32">
        <f t="shared" si="15"/>
        <v>3058.57966</v>
      </c>
      <c r="AA35" s="32"/>
      <c r="AB35" s="32">
        <f t="shared" si="15"/>
        <v>505.79166</v>
      </c>
      <c r="AC35" s="32"/>
      <c r="AD35" s="32">
        <f t="shared" si="15"/>
        <v>1857.19274</v>
      </c>
      <c r="AE35" s="32"/>
      <c r="AF35" s="47"/>
    </row>
    <row r="36" spans="1:32" s="39" customFormat="1" ht="18.75">
      <c r="A36" s="49" t="s">
        <v>33</v>
      </c>
      <c r="B36" s="32">
        <f t="shared" si="13"/>
        <v>0</v>
      </c>
      <c r="C36" s="32">
        <f t="shared" si="13"/>
        <v>0</v>
      </c>
      <c r="D36" s="32">
        <f t="shared" si="11"/>
        <v>0</v>
      </c>
      <c r="E36" s="32">
        <f>E42+E48+E54+E60</f>
        <v>0</v>
      </c>
      <c r="F36" s="28">
        <v>0</v>
      </c>
      <c r="G36" s="28">
        <v>0</v>
      </c>
      <c r="H36" s="32">
        <f>H42+H48+H54+H60</f>
        <v>0</v>
      </c>
      <c r="I36" s="32">
        <f>I42+I48+I54+I60</f>
        <v>0</v>
      </c>
      <c r="J36" s="32">
        <f t="shared" si="15"/>
        <v>0</v>
      </c>
      <c r="K36" s="32">
        <f>K42+K48+K54+K60</f>
        <v>0</v>
      </c>
      <c r="L36" s="32">
        <f t="shared" si="15"/>
        <v>0</v>
      </c>
      <c r="M36" s="32">
        <f>M42+M48+M54+M60</f>
        <v>0</v>
      </c>
      <c r="N36" s="32">
        <f t="shared" si="15"/>
        <v>0</v>
      </c>
      <c r="O36" s="32">
        <f>O42+O48+O54+O60</f>
        <v>0</v>
      </c>
      <c r="P36" s="32">
        <f t="shared" si="15"/>
        <v>0</v>
      </c>
      <c r="Q36" s="32">
        <f>Q42+Q48+Q54+Q60</f>
        <v>0</v>
      </c>
      <c r="R36" s="32">
        <f t="shared" si="15"/>
        <v>0</v>
      </c>
      <c r="S36" s="32">
        <f>S42+S48+S54+S60</f>
        <v>0</v>
      </c>
      <c r="T36" s="32">
        <f t="shared" si="15"/>
        <v>0</v>
      </c>
      <c r="U36" s="32">
        <f>U42+U48+U54+U60</f>
        <v>0</v>
      </c>
      <c r="V36" s="32">
        <f t="shared" si="15"/>
        <v>0</v>
      </c>
      <c r="W36" s="32"/>
      <c r="X36" s="32">
        <f t="shared" si="15"/>
        <v>0</v>
      </c>
      <c r="Y36" s="32"/>
      <c r="Z36" s="32">
        <f t="shared" si="15"/>
        <v>0</v>
      </c>
      <c r="AA36" s="32"/>
      <c r="AB36" s="32">
        <f t="shared" si="15"/>
        <v>0</v>
      </c>
      <c r="AC36" s="32"/>
      <c r="AD36" s="32">
        <f t="shared" si="15"/>
        <v>0</v>
      </c>
      <c r="AE36" s="32"/>
      <c r="AF36" s="47"/>
    </row>
    <row r="37" spans="1:32" s="39" customFormat="1" ht="37.5">
      <c r="A37" s="50" t="s">
        <v>36</v>
      </c>
      <c r="B37" s="32">
        <f>B38</f>
        <v>431.20000000000005</v>
      </c>
      <c r="C37" s="36">
        <f>C38</f>
        <v>312.85</v>
      </c>
      <c r="D37" s="32">
        <f t="shared" si="11"/>
        <v>126.84902</v>
      </c>
      <c r="E37" s="4">
        <f>E38</f>
        <v>126.84902</v>
      </c>
      <c r="F37" s="37">
        <f>F38</f>
        <v>29.417676252319104</v>
      </c>
      <c r="G37" s="28">
        <f>G38</f>
        <v>40.54627457247882</v>
      </c>
      <c r="H37" s="32">
        <f aca="true" t="shared" si="16" ref="H37:U37">H38</f>
        <v>0</v>
      </c>
      <c r="I37" s="4">
        <f t="shared" si="16"/>
        <v>0</v>
      </c>
      <c r="J37" s="32">
        <f t="shared" si="16"/>
        <v>0</v>
      </c>
      <c r="K37" s="4">
        <f>K38</f>
        <v>0</v>
      </c>
      <c r="L37" s="32">
        <f t="shared" si="16"/>
        <v>0</v>
      </c>
      <c r="M37" s="4">
        <f t="shared" si="16"/>
        <v>0</v>
      </c>
      <c r="N37" s="32">
        <f t="shared" si="16"/>
        <v>100</v>
      </c>
      <c r="O37" s="4">
        <f t="shared" si="16"/>
        <v>0</v>
      </c>
      <c r="P37" s="32">
        <f>P38</f>
        <v>118.35</v>
      </c>
      <c r="Q37" s="4">
        <f t="shared" si="16"/>
        <v>0</v>
      </c>
      <c r="R37" s="32">
        <f>R38</f>
        <v>94.5</v>
      </c>
      <c r="S37" s="4">
        <f t="shared" si="16"/>
        <v>126.84902</v>
      </c>
      <c r="T37" s="32">
        <f>T38</f>
        <v>0</v>
      </c>
      <c r="U37" s="4">
        <f t="shared" si="16"/>
        <v>0</v>
      </c>
      <c r="V37" s="32">
        <f>V38</f>
        <v>0</v>
      </c>
      <c r="W37" s="4"/>
      <c r="X37" s="32">
        <f>X38</f>
        <v>0</v>
      </c>
      <c r="Y37" s="4"/>
      <c r="Z37" s="32">
        <f>Z38</f>
        <v>0</v>
      </c>
      <c r="AA37" s="4"/>
      <c r="AB37" s="32">
        <f>AB38</f>
        <v>118.35</v>
      </c>
      <c r="AC37" s="4"/>
      <c r="AD37" s="32">
        <f>AD38</f>
        <v>0</v>
      </c>
      <c r="AE37" s="5"/>
      <c r="AF37" s="101" t="s">
        <v>97</v>
      </c>
    </row>
    <row r="38" spans="1:32" s="39" customFormat="1" ht="18.75">
      <c r="A38" s="48" t="s">
        <v>17</v>
      </c>
      <c r="B38" s="36">
        <f>B39+B40+B41+B42</f>
        <v>431.20000000000005</v>
      </c>
      <c r="C38" s="36">
        <f>C39+C40+C41+C42</f>
        <v>312.85</v>
      </c>
      <c r="D38" s="32">
        <f t="shared" si="11"/>
        <v>126.84902</v>
      </c>
      <c r="E38" s="36">
        <f>E39+E40+E41+E42</f>
        <v>126.84902</v>
      </c>
      <c r="F38" s="37">
        <f>F39+F40+F41+F42</f>
        <v>29.417676252319104</v>
      </c>
      <c r="G38" s="28">
        <f>E38/C38*100</f>
        <v>40.54627457247882</v>
      </c>
      <c r="H38" s="36">
        <f aca="true" t="shared" si="17" ref="H38:T38">H39+H40+H41+H42</f>
        <v>0</v>
      </c>
      <c r="I38" s="36">
        <f t="shared" si="17"/>
        <v>0</v>
      </c>
      <c r="J38" s="36">
        <f t="shared" si="17"/>
        <v>0</v>
      </c>
      <c r="K38" s="36">
        <f>K39+K40+K41+K42</f>
        <v>0</v>
      </c>
      <c r="L38" s="36">
        <f t="shared" si="17"/>
        <v>0</v>
      </c>
      <c r="M38" s="36">
        <f t="shared" si="17"/>
        <v>0</v>
      </c>
      <c r="N38" s="36">
        <f t="shared" si="17"/>
        <v>100</v>
      </c>
      <c r="O38" s="36">
        <f t="shared" si="17"/>
        <v>0</v>
      </c>
      <c r="P38" s="36">
        <f t="shared" si="17"/>
        <v>118.35</v>
      </c>
      <c r="Q38" s="36">
        <f t="shared" si="17"/>
        <v>0</v>
      </c>
      <c r="R38" s="36">
        <f t="shared" si="17"/>
        <v>94.5</v>
      </c>
      <c r="S38" s="36">
        <f t="shared" si="17"/>
        <v>126.84902</v>
      </c>
      <c r="T38" s="36">
        <f t="shared" si="17"/>
        <v>0</v>
      </c>
      <c r="U38" s="36">
        <f>U39+U40+U41+U42</f>
        <v>0</v>
      </c>
      <c r="V38" s="36">
        <f>V39+V40+V41+V42</f>
        <v>0</v>
      </c>
      <c r="W38" s="36"/>
      <c r="X38" s="36">
        <f>X39+X40+X41+X42</f>
        <v>0</v>
      </c>
      <c r="Y38" s="36"/>
      <c r="Z38" s="36">
        <f>Z39+Z40+Z41+Z42</f>
        <v>0</v>
      </c>
      <c r="AA38" s="36"/>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11"/>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c r="X39" s="32">
        <v>0</v>
      </c>
      <c r="Y39" s="32"/>
      <c r="Z39" s="32">
        <v>0</v>
      </c>
      <c r="AA39" s="32"/>
      <c r="AB39" s="32">
        <v>0</v>
      </c>
      <c r="AC39" s="32"/>
      <c r="AD39" s="32">
        <v>0</v>
      </c>
      <c r="AE39" s="32"/>
      <c r="AF39" s="91"/>
    </row>
    <row r="40" spans="1:32" s="39" customFormat="1" ht="18.75">
      <c r="A40" s="49" t="s">
        <v>22</v>
      </c>
      <c r="B40" s="32">
        <f>H40+J40+L40+N40+P40+R40+T40+V40+X40+Z40+AB40+AD40</f>
        <v>0</v>
      </c>
      <c r="C40" s="32">
        <f>H40</f>
        <v>0</v>
      </c>
      <c r="D40" s="32">
        <f t="shared" si="11"/>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c r="X40" s="32">
        <v>0</v>
      </c>
      <c r="Y40" s="32"/>
      <c r="Z40" s="32">
        <v>0</v>
      </c>
      <c r="AA40" s="32"/>
      <c r="AB40" s="32">
        <v>0</v>
      </c>
      <c r="AC40" s="32"/>
      <c r="AD40" s="32">
        <v>0</v>
      </c>
      <c r="AE40" s="32"/>
      <c r="AF40" s="91"/>
    </row>
    <row r="41" spans="1:32" s="39" customFormat="1" ht="18.75">
      <c r="A41" s="49" t="s">
        <v>13</v>
      </c>
      <c r="B41" s="32">
        <f>H41+J41+L41+N41+P41+R41+T41+V41+X41+Z41+AB41+AD41</f>
        <v>431.20000000000005</v>
      </c>
      <c r="C41" s="33">
        <f>H41+J41+L41+N41+P41+R41+T41</f>
        <v>312.85</v>
      </c>
      <c r="D41" s="33">
        <f>E41</f>
        <v>126.84902</v>
      </c>
      <c r="E41" s="4">
        <f>I41+K41+M41+O41+Q41+S41+U41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c r="X41" s="32">
        <v>0</v>
      </c>
      <c r="Y41" s="32"/>
      <c r="Z41" s="32">
        <v>0</v>
      </c>
      <c r="AA41" s="32"/>
      <c r="AB41" s="32">
        <v>118.35</v>
      </c>
      <c r="AC41" s="32"/>
      <c r="AD41" s="32">
        <v>0</v>
      </c>
      <c r="AE41" s="32"/>
      <c r="AF41" s="91"/>
    </row>
    <row r="42" spans="1:32" s="39" customFormat="1" ht="97.5" customHeight="1">
      <c r="A42" s="49" t="s">
        <v>33</v>
      </c>
      <c r="B42" s="32">
        <f>H42+J42+L42+N42+P42+R42+T42+V42+X42+Z42+AB42+AD42</f>
        <v>0</v>
      </c>
      <c r="C42" s="32">
        <f>H42</f>
        <v>0</v>
      </c>
      <c r="D42" s="32">
        <f t="shared" si="11"/>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c r="X42" s="32">
        <v>0</v>
      </c>
      <c r="Y42" s="32"/>
      <c r="Z42" s="32">
        <v>0</v>
      </c>
      <c r="AA42" s="32"/>
      <c r="AB42" s="32">
        <v>0</v>
      </c>
      <c r="AC42" s="32"/>
      <c r="AD42" s="32">
        <v>0</v>
      </c>
      <c r="AE42" s="32"/>
      <c r="AF42" s="92"/>
    </row>
    <row r="43" spans="1:32" s="70" customFormat="1" ht="56.25">
      <c r="A43" s="51" t="s">
        <v>37</v>
      </c>
      <c r="B43" s="32">
        <f>B44</f>
        <v>1744.1</v>
      </c>
      <c r="C43" s="36">
        <f>C44</f>
        <v>1401.0499599999998</v>
      </c>
      <c r="D43" s="32">
        <f t="shared" si="11"/>
        <v>755.2299499999999</v>
      </c>
      <c r="E43" s="4">
        <f aca="true" t="shared" si="18" ref="E43:U43">E44</f>
        <v>755.2299499999999</v>
      </c>
      <c r="F43" s="37">
        <f t="shared" si="18"/>
        <v>43.30198669801043</v>
      </c>
      <c r="G43" s="28">
        <f t="shared" si="18"/>
        <v>53.90456954154583</v>
      </c>
      <c r="H43" s="32">
        <f t="shared" si="18"/>
        <v>113.29166</v>
      </c>
      <c r="I43" s="4">
        <f t="shared" si="18"/>
        <v>85.31777</v>
      </c>
      <c r="J43" s="32">
        <f t="shared" si="18"/>
        <v>59.09166</v>
      </c>
      <c r="K43" s="4">
        <f t="shared" si="18"/>
        <v>57.41594</v>
      </c>
      <c r="L43" s="32">
        <f>L44</f>
        <v>93.49166</v>
      </c>
      <c r="M43" s="4">
        <f t="shared" si="18"/>
        <v>62.00919</v>
      </c>
      <c r="N43" s="32">
        <f>N44</f>
        <v>260.89166</v>
      </c>
      <c r="O43" s="4">
        <f t="shared" si="18"/>
        <v>109.638</v>
      </c>
      <c r="P43" s="32">
        <f>P44</f>
        <v>525.49166</v>
      </c>
      <c r="Q43" s="4">
        <f t="shared" si="18"/>
        <v>73.813</v>
      </c>
      <c r="R43" s="32">
        <f>R44</f>
        <v>348.79166</v>
      </c>
      <c r="S43" s="4">
        <f t="shared" si="18"/>
        <v>367.03605</v>
      </c>
      <c r="T43" s="32">
        <f>T44</f>
        <v>69.09166</v>
      </c>
      <c r="U43" s="4">
        <f t="shared" si="18"/>
        <v>276.2008</v>
      </c>
      <c r="V43" s="32">
        <f>V44</f>
        <v>45.79166</v>
      </c>
      <c r="W43" s="4"/>
      <c r="X43" s="32">
        <f>X44</f>
        <v>40.10366</v>
      </c>
      <c r="Y43" s="4"/>
      <c r="Z43" s="32">
        <f>Z44</f>
        <v>103.77966</v>
      </c>
      <c r="AA43" s="4"/>
      <c r="AB43" s="32">
        <f>AB44</f>
        <v>45.79166</v>
      </c>
      <c r="AC43" s="4"/>
      <c r="AD43" s="32">
        <f>AD44</f>
        <v>38.49174</v>
      </c>
      <c r="AE43" s="5"/>
      <c r="AF43" s="101" t="s">
        <v>92</v>
      </c>
    </row>
    <row r="44" spans="1:32" s="70" customFormat="1" ht="18.75">
      <c r="A44" s="48" t="s">
        <v>17</v>
      </c>
      <c r="B44" s="36">
        <f>B45+B46+B47+B48</f>
        <v>1744.1</v>
      </c>
      <c r="C44" s="36">
        <f>C45+C46+C47+C48</f>
        <v>1401.0499599999998</v>
      </c>
      <c r="D44" s="32">
        <f t="shared" si="11"/>
        <v>755.2299499999999</v>
      </c>
      <c r="E44" s="36">
        <f>E45+E46+E47+E48</f>
        <v>755.2299499999999</v>
      </c>
      <c r="F44" s="37">
        <f>F45+F46+F47+F48</f>
        <v>43.30198669801043</v>
      </c>
      <c r="G44" s="28">
        <f>E44/C44*100</f>
        <v>53.90456954154583</v>
      </c>
      <c r="H44" s="36">
        <f aca="true" t="shared" si="19" ref="H44:T44">H45+H46+H47+H48</f>
        <v>113.29166</v>
      </c>
      <c r="I44" s="36">
        <f t="shared" si="19"/>
        <v>85.31777</v>
      </c>
      <c r="J44" s="36">
        <f t="shared" si="19"/>
        <v>59.09166</v>
      </c>
      <c r="K44" s="36">
        <f>K45+K46+K47+K48</f>
        <v>57.41594</v>
      </c>
      <c r="L44" s="36">
        <f t="shared" si="19"/>
        <v>93.49166</v>
      </c>
      <c r="M44" s="36">
        <f t="shared" si="19"/>
        <v>62.00919</v>
      </c>
      <c r="N44" s="36">
        <f t="shared" si="19"/>
        <v>260.89166</v>
      </c>
      <c r="O44" s="36">
        <f t="shared" si="19"/>
        <v>109.638</v>
      </c>
      <c r="P44" s="36">
        <f t="shared" si="19"/>
        <v>525.49166</v>
      </c>
      <c r="Q44" s="36">
        <f t="shared" si="19"/>
        <v>73.813</v>
      </c>
      <c r="R44" s="36">
        <f t="shared" si="19"/>
        <v>348.79166</v>
      </c>
      <c r="S44" s="36">
        <f t="shared" si="19"/>
        <v>367.03605</v>
      </c>
      <c r="T44" s="36">
        <f t="shared" si="19"/>
        <v>69.09166</v>
      </c>
      <c r="U44" s="36">
        <f>U45+U46+U47+U48</f>
        <v>276.2008</v>
      </c>
      <c r="V44" s="36">
        <f>V45+V46+V47+V48</f>
        <v>45.79166</v>
      </c>
      <c r="W44" s="36"/>
      <c r="X44" s="36">
        <f>X45+X46+X47+X48</f>
        <v>40.10366</v>
      </c>
      <c r="Y44" s="36"/>
      <c r="Z44" s="36">
        <f>Z45+Z46+Z47+Z48</f>
        <v>103.77966</v>
      </c>
      <c r="AA44" s="36"/>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11"/>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c r="X45" s="32">
        <v>0</v>
      </c>
      <c r="Y45" s="32"/>
      <c r="Z45" s="32">
        <v>0</v>
      </c>
      <c r="AA45" s="32"/>
      <c r="AB45" s="32">
        <v>0</v>
      </c>
      <c r="AC45" s="32"/>
      <c r="AD45" s="32">
        <v>0</v>
      </c>
      <c r="AE45" s="32"/>
      <c r="AF45" s="91"/>
    </row>
    <row r="46" spans="1:32" s="70" customFormat="1" ht="18.75">
      <c r="A46" s="49" t="s">
        <v>22</v>
      </c>
      <c r="B46" s="32">
        <f>H46+J46+L46+N46+P46+R46+T46+V46+X46+Z46+AB46+AD46</f>
        <v>0</v>
      </c>
      <c r="C46" s="32">
        <f>H46</f>
        <v>0</v>
      </c>
      <c r="D46" s="32">
        <f t="shared" si="11"/>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c r="X46" s="32">
        <v>0</v>
      </c>
      <c r="Y46" s="32"/>
      <c r="Z46" s="32">
        <v>0</v>
      </c>
      <c r="AA46" s="32"/>
      <c r="AB46" s="32">
        <v>0</v>
      </c>
      <c r="AC46" s="32"/>
      <c r="AD46" s="32">
        <v>0</v>
      </c>
      <c r="AE46" s="32"/>
      <c r="AF46" s="91"/>
    </row>
    <row r="47" spans="1:32" s="70" customFormat="1" ht="18.75">
      <c r="A47" s="49" t="s">
        <v>13</v>
      </c>
      <c r="B47" s="32">
        <f>H47+J47+L47+N47+P47+R47+T47+V47+X47+Z47+AB47+AD47</f>
        <v>1744.1</v>
      </c>
      <c r="C47" s="33">
        <f>H47+J47+L47+N47+P47+R47</f>
        <v>1401.0499599999998</v>
      </c>
      <c r="D47" s="33">
        <f>I47+K47+M47+O47+Q47+S47</f>
        <v>755.2299499999999</v>
      </c>
      <c r="E47" s="4">
        <f>I47+K47+M47+O47+Q47+S47</f>
        <v>755.2299499999999</v>
      </c>
      <c r="F47" s="37">
        <f>E47/B47*100</f>
        <v>43.30198669801043</v>
      </c>
      <c r="G47" s="28">
        <f>E47/C47*100</f>
        <v>53.90456954154583</v>
      </c>
      <c r="H47" s="32">
        <v>113.29166</v>
      </c>
      <c r="I47" s="32">
        <v>85.31777</v>
      </c>
      <c r="J47" s="32">
        <v>59.09166</v>
      </c>
      <c r="K47" s="32">
        <v>57.41594</v>
      </c>
      <c r="L47" s="32">
        <v>93.49166</v>
      </c>
      <c r="M47" s="32">
        <v>62.00919</v>
      </c>
      <c r="N47" s="32">
        <v>260.89166</v>
      </c>
      <c r="O47" s="32">
        <v>109.638</v>
      </c>
      <c r="P47" s="32">
        <v>525.49166</v>
      </c>
      <c r="Q47" s="32">
        <v>73.813</v>
      </c>
      <c r="R47" s="32">
        <v>348.79166</v>
      </c>
      <c r="S47" s="32">
        <v>367.03605</v>
      </c>
      <c r="T47" s="32">
        <v>69.09166</v>
      </c>
      <c r="U47" s="32">
        <v>276.2008</v>
      </c>
      <c r="V47" s="32">
        <v>45.79166</v>
      </c>
      <c r="W47" s="32"/>
      <c r="X47" s="32">
        <v>40.10366</v>
      </c>
      <c r="Y47" s="32"/>
      <c r="Z47" s="32">
        <v>103.77966</v>
      </c>
      <c r="AA47" s="32"/>
      <c r="AB47" s="32">
        <v>45.79166</v>
      </c>
      <c r="AC47" s="32"/>
      <c r="AD47" s="32">
        <v>38.49174</v>
      </c>
      <c r="AE47" s="32"/>
      <c r="AF47" s="91"/>
    </row>
    <row r="48" spans="1:32" s="70" customFormat="1" ht="18.75">
      <c r="A48" s="49" t="s">
        <v>33</v>
      </c>
      <c r="B48" s="32">
        <f>H48+J48+L48+N48+P48+R48+T48+V48+X48+Z48+AB48+AD48</f>
        <v>0</v>
      </c>
      <c r="C48" s="32">
        <f>H48</f>
        <v>0</v>
      </c>
      <c r="D48" s="32">
        <f t="shared" si="11"/>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c r="X48" s="32">
        <v>0</v>
      </c>
      <c r="Y48" s="32"/>
      <c r="Z48" s="32">
        <v>0</v>
      </c>
      <c r="AA48" s="32"/>
      <c r="AB48" s="32">
        <v>0</v>
      </c>
      <c r="AC48" s="32"/>
      <c r="AD48" s="32">
        <v>0</v>
      </c>
      <c r="AE48" s="32"/>
      <c r="AF48" s="92"/>
    </row>
    <row r="49" spans="1:32" s="39" customFormat="1" ht="162" customHeight="1">
      <c r="A49" s="51" t="s">
        <v>38</v>
      </c>
      <c r="B49" s="32">
        <f>B50</f>
        <v>19846.9</v>
      </c>
      <c r="C49" s="36">
        <f>C50</f>
        <v>14330.149000000001</v>
      </c>
      <c r="D49" s="32">
        <f t="shared" si="11"/>
        <v>10704.02341</v>
      </c>
      <c r="E49" s="4">
        <f aca="true" t="shared" si="20" ref="E49:U49">E50</f>
        <v>10704.02341</v>
      </c>
      <c r="F49" s="37">
        <f t="shared" si="20"/>
        <v>53.93297396570749</v>
      </c>
      <c r="G49" s="28">
        <f t="shared" si="20"/>
        <v>74.69582772656446</v>
      </c>
      <c r="H49" s="32">
        <f t="shared" si="20"/>
        <v>1584.55</v>
      </c>
      <c r="I49" s="4">
        <f t="shared" si="20"/>
        <v>471.55562</v>
      </c>
      <c r="J49" s="32">
        <f t="shared" si="20"/>
        <v>432.25</v>
      </c>
      <c r="K49" s="4">
        <f t="shared" si="20"/>
        <v>352.199</v>
      </c>
      <c r="L49" s="32">
        <f>L50</f>
        <v>649.15</v>
      </c>
      <c r="M49" s="4">
        <f t="shared" si="20"/>
        <v>1377.02593</v>
      </c>
      <c r="N49" s="32">
        <f>N50</f>
        <v>4290.3</v>
      </c>
      <c r="O49" s="4">
        <f t="shared" si="20"/>
        <v>1481.38058</v>
      </c>
      <c r="P49" s="32">
        <f>P50</f>
        <v>1066.392</v>
      </c>
      <c r="Q49" s="4">
        <f t="shared" si="20"/>
        <v>1768.35927</v>
      </c>
      <c r="R49" s="32">
        <f>R50</f>
        <v>1656.234</v>
      </c>
      <c r="S49" s="4">
        <f t="shared" si="20"/>
        <v>1891.55803</v>
      </c>
      <c r="T49" s="32">
        <f>T50</f>
        <v>4651.273</v>
      </c>
      <c r="U49" s="4">
        <f t="shared" si="20"/>
        <v>3361.94498</v>
      </c>
      <c r="V49" s="32">
        <f>V50</f>
        <v>341.65</v>
      </c>
      <c r="W49" s="4"/>
      <c r="X49" s="32">
        <f>X50</f>
        <v>341.65</v>
      </c>
      <c r="Y49" s="4"/>
      <c r="Z49" s="32">
        <f>Z50</f>
        <v>2673.1</v>
      </c>
      <c r="AA49" s="4"/>
      <c r="AB49" s="32">
        <f>AB50</f>
        <v>341.65</v>
      </c>
      <c r="AC49" s="4"/>
      <c r="AD49" s="32">
        <f>AD50</f>
        <v>1818.701</v>
      </c>
      <c r="AE49" s="5"/>
      <c r="AF49" s="123" t="s">
        <v>101</v>
      </c>
    </row>
    <row r="50" spans="1:32" s="39" customFormat="1" ht="20.25" customHeight="1">
      <c r="A50" s="48" t="s">
        <v>17</v>
      </c>
      <c r="B50" s="36">
        <f>B51+B52+B53+B54</f>
        <v>19846.9</v>
      </c>
      <c r="C50" s="36">
        <f>C51+C52+C53+C54</f>
        <v>14330.149000000001</v>
      </c>
      <c r="D50" s="32">
        <f t="shared" si="11"/>
        <v>10704.02341</v>
      </c>
      <c r="E50" s="36">
        <f>E51+E52+E53+E54</f>
        <v>10704.02341</v>
      </c>
      <c r="F50" s="37">
        <f>F51+F52+F53+F54</f>
        <v>53.93297396570749</v>
      </c>
      <c r="G50" s="28">
        <f>E50/C50*100</f>
        <v>74.69582772656446</v>
      </c>
      <c r="H50" s="36">
        <f aca="true" t="shared" si="21" ref="H50:T50">H51+H52+H53+H54</f>
        <v>1584.55</v>
      </c>
      <c r="I50" s="36">
        <f t="shared" si="21"/>
        <v>471.55562</v>
      </c>
      <c r="J50" s="36">
        <f t="shared" si="21"/>
        <v>432.25</v>
      </c>
      <c r="K50" s="36">
        <f>K51+K52+K53+K54</f>
        <v>352.199</v>
      </c>
      <c r="L50" s="36">
        <f t="shared" si="21"/>
        <v>649.15</v>
      </c>
      <c r="M50" s="36">
        <f t="shared" si="21"/>
        <v>1377.02593</v>
      </c>
      <c r="N50" s="36">
        <f t="shared" si="21"/>
        <v>4290.3</v>
      </c>
      <c r="O50" s="36">
        <f t="shared" si="21"/>
        <v>1481.38058</v>
      </c>
      <c r="P50" s="36">
        <f t="shared" si="21"/>
        <v>1066.392</v>
      </c>
      <c r="Q50" s="36">
        <f t="shared" si="21"/>
        <v>1768.35927</v>
      </c>
      <c r="R50" s="36">
        <f t="shared" si="21"/>
        <v>1656.234</v>
      </c>
      <c r="S50" s="36">
        <f t="shared" si="21"/>
        <v>1891.55803</v>
      </c>
      <c r="T50" s="36">
        <f t="shared" si="21"/>
        <v>4651.273</v>
      </c>
      <c r="U50" s="36">
        <f>U51+U52+U53+U54</f>
        <v>3361.94498</v>
      </c>
      <c r="V50" s="36">
        <f>V51+V52+V53+V54</f>
        <v>341.65</v>
      </c>
      <c r="W50" s="36"/>
      <c r="X50" s="36">
        <f>X51+X52+X53+X54</f>
        <v>341.65</v>
      </c>
      <c r="Y50" s="36"/>
      <c r="Z50" s="36">
        <f>Z51+Z52+Z53+Z54</f>
        <v>2673.1</v>
      </c>
      <c r="AA50" s="36"/>
      <c r="AB50" s="36">
        <f>AB51+AB52+AB53+AB54</f>
        <v>341.65</v>
      </c>
      <c r="AC50" s="36"/>
      <c r="AD50" s="36">
        <f>AD51+AD52+AD53+AD54</f>
        <v>1818.701</v>
      </c>
      <c r="AE50" s="36"/>
      <c r="AF50" s="94"/>
    </row>
    <row r="51" spans="1:32" s="39" customFormat="1" ht="18.75">
      <c r="A51" s="49" t="s">
        <v>24</v>
      </c>
      <c r="B51" s="32">
        <f>H51+J51+L51+N51+P51+R51+T51+V51+X51+Z51+AB51+AD51</f>
        <v>0</v>
      </c>
      <c r="C51" s="32">
        <f>H51</f>
        <v>0</v>
      </c>
      <c r="D51" s="32">
        <f t="shared" si="11"/>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c r="X51" s="32">
        <v>0</v>
      </c>
      <c r="Y51" s="32"/>
      <c r="Z51" s="32">
        <v>0</v>
      </c>
      <c r="AA51" s="32"/>
      <c r="AB51" s="32">
        <v>0</v>
      </c>
      <c r="AC51" s="32"/>
      <c r="AD51" s="32">
        <v>0</v>
      </c>
      <c r="AE51" s="32"/>
      <c r="AF51" s="94"/>
    </row>
    <row r="52" spans="1:32" s="39" customFormat="1" ht="18.75">
      <c r="A52" s="49" t="s">
        <v>22</v>
      </c>
      <c r="B52" s="32">
        <f>H52+J52+L52+N52+P52+R52+T52+V52+X52+Z52+AB52+AD52</f>
        <v>0</v>
      </c>
      <c r="C52" s="32">
        <f>H52</f>
        <v>0</v>
      </c>
      <c r="D52" s="32">
        <f t="shared" si="11"/>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19846.9</v>
      </c>
      <c r="C53" s="33">
        <f>H53+J53+L53+N53+P53+R53+T53</f>
        <v>14330.149000000001</v>
      </c>
      <c r="D53" s="33">
        <f>I53+K53+M53+O53+Q53+S53+U53</f>
        <v>10704.02341</v>
      </c>
      <c r="E53" s="4">
        <f>D53</f>
        <v>10704.02341</v>
      </c>
      <c r="F53" s="37">
        <f>E53/B53*100</f>
        <v>53.93297396570749</v>
      </c>
      <c r="G53" s="28">
        <f>E53/C53*100</f>
        <v>74.69582772656446</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4651.273</v>
      </c>
      <c r="U53" s="32">
        <v>3361.94498</v>
      </c>
      <c r="V53" s="32">
        <v>341.65</v>
      </c>
      <c r="W53" s="32"/>
      <c r="X53" s="32">
        <v>341.65</v>
      </c>
      <c r="Y53" s="32"/>
      <c r="Z53" s="32">
        <v>2673.1</v>
      </c>
      <c r="AA53" s="32"/>
      <c r="AB53" s="32">
        <v>341.65</v>
      </c>
      <c r="AC53" s="32"/>
      <c r="AD53" s="32">
        <f>1537.701+281</f>
        <v>1818.701</v>
      </c>
      <c r="AE53" s="32"/>
      <c r="AF53" s="94"/>
    </row>
    <row r="54" spans="1:32" s="39" customFormat="1" ht="47.25" customHeight="1">
      <c r="A54" s="49" t="s">
        <v>33</v>
      </c>
      <c r="B54" s="32">
        <f>H54+J54+L54+N54+P54+R54+T54+V54+X54+Z54+AB54+AD54</f>
        <v>0</v>
      </c>
      <c r="C54" s="32">
        <f>H54</f>
        <v>0</v>
      </c>
      <c r="D54" s="32">
        <f t="shared" si="11"/>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c r="X54" s="32">
        <v>0</v>
      </c>
      <c r="Y54" s="32"/>
      <c r="Z54" s="32">
        <v>0</v>
      </c>
      <c r="AA54" s="32"/>
      <c r="AB54" s="32">
        <v>0</v>
      </c>
      <c r="AC54" s="32"/>
      <c r="AD54" s="32">
        <v>0</v>
      </c>
      <c r="AE54" s="32"/>
      <c r="AF54" s="95"/>
    </row>
    <row r="55" spans="1:32" s="39" customFormat="1" ht="37.5">
      <c r="A55" s="51" t="s">
        <v>39</v>
      </c>
      <c r="B55" s="32">
        <f>B56</f>
        <v>1864.7</v>
      </c>
      <c r="C55" s="36">
        <f>C56</f>
        <v>1583</v>
      </c>
      <c r="D55" s="32">
        <f t="shared" si="11"/>
        <v>897.1747999999999</v>
      </c>
      <c r="E55" s="4">
        <f aca="true" t="shared" si="22" ref="E55:U55">E56</f>
        <v>897.1747999999999</v>
      </c>
      <c r="F55" s="37">
        <f t="shared" si="22"/>
        <v>48.11362685686705</v>
      </c>
      <c r="G55" s="28">
        <f t="shared" si="22"/>
        <v>56.675603284902074</v>
      </c>
      <c r="H55" s="32">
        <f t="shared" si="22"/>
        <v>127.8</v>
      </c>
      <c r="I55" s="4">
        <f t="shared" si="22"/>
        <v>60.27</v>
      </c>
      <c r="J55" s="32">
        <f t="shared" si="22"/>
        <v>278.8</v>
      </c>
      <c r="K55" s="4">
        <f t="shared" si="22"/>
        <v>142</v>
      </c>
      <c r="L55" s="32">
        <f>L56</f>
        <v>36</v>
      </c>
      <c r="M55" s="4">
        <f t="shared" si="22"/>
        <v>152.492</v>
      </c>
      <c r="N55" s="32">
        <f>N56</f>
        <v>728.3</v>
      </c>
      <c r="O55" s="4">
        <f t="shared" si="22"/>
        <v>153.3868</v>
      </c>
      <c r="P55" s="32">
        <f>P56</f>
        <v>26.5</v>
      </c>
      <c r="Q55" s="4">
        <f t="shared" si="22"/>
        <v>130</v>
      </c>
      <c r="R55" s="32">
        <f>R56</f>
        <v>0</v>
      </c>
      <c r="S55" s="4">
        <f t="shared" si="22"/>
        <v>100.126</v>
      </c>
      <c r="T55" s="32">
        <f>T56</f>
        <v>385.6</v>
      </c>
      <c r="U55" s="4">
        <f t="shared" si="22"/>
        <v>158.9</v>
      </c>
      <c r="V55" s="32">
        <f>V56</f>
        <v>0</v>
      </c>
      <c r="W55" s="4"/>
      <c r="X55" s="32">
        <f>X56</f>
        <v>0</v>
      </c>
      <c r="Y55" s="4"/>
      <c r="Z55" s="32">
        <f>Z56</f>
        <v>281.7</v>
      </c>
      <c r="AA55" s="4"/>
      <c r="AB55" s="32">
        <f>AB56</f>
        <v>0</v>
      </c>
      <c r="AC55" s="4"/>
      <c r="AD55" s="32">
        <f>AD56</f>
        <v>0</v>
      </c>
      <c r="AE55" s="5"/>
      <c r="AF55" s="101" t="s">
        <v>53</v>
      </c>
    </row>
    <row r="56" spans="1:32" s="39" customFormat="1" ht="18.75">
      <c r="A56" s="48" t="s">
        <v>17</v>
      </c>
      <c r="B56" s="36">
        <f>B57+B58+B59+B60</f>
        <v>1864.7</v>
      </c>
      <c r="C56" s="36">
        <f>C57+C58+C59+C60</f>
        <v>1583</v>
      </c>
      <c r="D56" s="32">
        <f t="shared" si="11"/>
        <v>897.1747999999999</v>
      </c>
      <c r="E56" s="36">
        <f>E57+E58+E59+E60</f>
        <v>897.1747999999999</v>
      </c>
      <c r="F56" s="37">
        <f>F57+F58+F59+F60</f>
        <v>48.11362685686705</v>
      </c>
      <c r="G56" s="28">
        <f>E56/C56*100</f>
        <v>56.675603284902074</v>
      </c>
      <c r="H56" s="36">
        <f aca="true" t="shared" si="23" ref="H56:T56">H57+H58+H59+H60</f>
        <v>127.8</v>
      </c>
      <c r="I56" s="36">
        <f t="shared" si="23"/>
        <v>60.27</v>
      </c>
      <c r="J56" s="36">
        <f t="shared" si="23"/>
        <v>278.8</v>
      </c>
      <c r="K56" s="36">
        <f>K57+K58+K59+K60</f>
        <v>142</v>
      </c>
      <c r="L56" s="36">
        <f t="shared" si="23"/>
        <v>36</v>
      </c>
      <c r="M56" s="36">
        <f t="shared" si="23"/>
        <v>152.492</v>
      </c>
      <c r="N56" s="36">
        <f t="shared" si="23"/>
        <v>728.3</v>
      </c>
      <c r="O56" s="36">
        <f t="shared" si="23"/>
        <v>153.3868</v>
      </c>
      <c r="P56" s="36">
        <f t="shared" si="23"/>
        <v>26.5</v>
      </c>
      <c r="Q56" s="36">
        <f t="shared" si="23"/>
        <v>130</v>
      </c>
      <c r="R56" s="36">
        <f t="shared" si="23"/>
        <v>0</v>
      </c>
      <c r="S56" s="36">
        <f t="shared" si="23"/>
        <v>100.126</v>
      </c>
      <c r="T56" s="36">
        <f t="shared" si="23"/>
        <v>385.6</v>
      </c>
      <c r="U56" s="36">
        <f>U57+U58+U59+U60</f>
        <v>158.9</v>
      </c>
      <c r="V56" s="36">
        <f>V57+V58+V59+V60</f>
        <v>0</v>
      </c>
      <c r="W56" s="36"/>
      <c r="X56" s="36">
        <f>X57+X58+X59+X60</f>
        <v>0</v>
      </c>
      <c r="Y56" s="36"/>
      <c r="Z56" s="36">
        <f>Z57+Z58+Z59+Z60</f>
        <v>281.7</v>
      </c>
      <c r="AA56" s="36"/>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11"/>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c r="X57" s="32">
        <v>0</v>
      </c>
      <c r="Y57" s="32"/>
      <c r="Z57" s="32">
        <v>0</v>
      </c>
      <c r="AA57" s="32"/>
      <c r="AB57" s="32">
        <v>0</v>
      </c>
      <c r="AC57" s="32"/>
      <c r="AD57" s="32">
        <v>0</v>
      </c>
      <c r="AE57" s="32"/>
      <c r="AF57" s="91"/>
    </row>
    <row r="58" spans="1:32" s="39" customFormat="1" ht="18.75">
      <c r="A58" s="49" t="s">
        <v>22</v>
      </c>
      <c r="B58" s="32">
        <f>H58+J58+L58+N58+P58+R58+T58+V58+X58+Z58+AB58+AD58</f>
        <v>0</v>
      </c>
      <c r="C58" s="32">
        <f>H58</f>
        <v>0</v>
      </c>
      <c r="D58" s="32">
        <f t="shared" si="11"/>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H59+J59+L59+N59+P59+R59+T59</f>
        <v>1583</v>
      </c>
      <c r="D59" s="33">
        <f>I59+K59+M59+O59+Q59+S59+U59</f>
        <v>897.1747999999999</v>
      </c>
      <c r="E59" s="4">
        <f>D59</f>
        <v>897.1747999999999</v>
      </c>
      <c r="F59" s="37">
        <f>E59/B59*100</f>
        <v>48.11362685686705</v>
      </c>
      <c r="G59" s="28">
        <f>E59/C59*100</f>
        <v>56.675603284902074</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0</v>
      </c>
      <c r="W59" s="32"/>
      <c r="X59" s="32">
        <v>0</v>
      </c>
      <c r="Y59" s="32"/>
      <c r="Z59" s="32">
        <v>281.7</v>
      </c>
      <c r="AA59" s="32"/>
      <c r="AB59" s="32">
        <v>0</v>
      </c>
      <c r="AC59" s="32"/>
      <c r="AD59" s="32">
        <v>0</v>
      </c>
      <c r="AE59" s="32"/>
      <c r="AF59" s="91"/>
    </row>
    <row r="60" spans="1:32" s="39" customFormat="1" ht="18.75">
      <c r="A60" s="49" t="s">
        <v>33</v>
      </c>
      <c r="B60" s="32">
        <f>H60+J60+L60+N60+P60+R60+T60+V60+X60+Z60+AB60+AD60</f>
        <v>0</v>
      </c>
      <c r="C60" s="32">
        <f>H60</f>
        <v>0</v>
      </c>
      <c r="D60" s="32">
        <f t="shared" si="11"/>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c r="X60" s="32">
        <v>0</v>
      </c>
      <c r="Y60" s="32"/>
      <c r="Z60" s="32">
        <v>0</v>
      </c>
      <c r="AA60" s="32"/>
      <c r="AB60" s="32">
        <v>0</v>
      </c>
      <c r="AC60" s="32"/>
      <c r="AD60" s="32">
        <v>0</v>
      </c>
      <c r="AE60" s="32"/>
      <c r="AF60" s="92"/>
    </row>
    <row r="61" spans="1:32" s="30" customFormat="1" ht="86.25" customHeight="1">
      <c r="A61" s="51" t="s">
        <v>64</v>
      </c>
      <c r="B61" s="32">
        <f>B62</f>
        <v>1135.6</v>
      </c>
      <c r="C61" s="36">
        <f>C62</f>
        <v>543.9</v>
      </c>
      <c r="D61" s="32">
        <f t="shared" si="11"/>
        <v>0</v>
      </c>
      <c r="E61" s="4">
        <f>E62</f>
        <v>0</v>
      </c>
      <c r="F61" s="37">
        <v>0</v>
      </c>
      <c r="G61" s="28">
        <v>0</v>
      </c>
      <c r="H61" s="32">
        <f aca="true" t="shared" si="24" ref="H61:U61">H62</f>
        <v>0</v>
      </c>
      <c r="I61" s="4">
        <f t="shared" si="24"/>
        <v>0</v>
      </c>
      <c r="J61" s="32">
        <f t="shared" si="24"/>
        <v>0</v>
      </c>
      <c r="K61" s="4">
        <f>K62</f>
        <v>0</v>
      </c>
      <c r="L61" s="32">
        <f t="shared" si="24"/>
        <v>0</v>
      </c>
      <c r="M61" s="4">
        <f t="shared" si="24"/>
        <v>0</v>
      </c>
      <c r="N61" s="32">
        <f t="shared" si="24"/>
        <v>95.2</v>
      </c>
      <c r="O61" s="4">
        <f t="shared" si="24"/>
        <v>0</v>
      </c>
      <c r="P61" s="32">
        <f>P62</f>
        <v>200.2</v>
      </c>
      <c r="Q61" s="4">
        <f t="shared" si="24"/>
        <v>0</v>
      </c>
      <c r="R61" s="32">
        <f>R62</f>
        <v>0</v>
      </c>
      <c r="S61" s="4">
        <f t="shared" si="24"/>
        <v>0</v>
      </c>
      <c r="T61" s="32">
        <f>T62</f>
        <v>248.5</v>
      </c>
      <c r="U61" s="4">
        <f t="shared" si="24"/>
        <v>0</v>
      </c>
      <c r="V61" s="32">
        <f>V62</f>
        <v>0</v>
      </c>
      <c r="W61" s="4"/>
      <c r="X61" s="32">
        <f>X62</f>
        <v>0</v>
      </c>
      <c r="Y61" s="4"/>
      <c r="Z61" s="32">
        <f>Z62</f>
        <v>491.7</v>
      </c>
      <c r="AA61" s="4"/>
      <c r="AB61" s="32">
        <f>AB62</f>
        <v>100</v>
      </c>
      <c r="AC61" s="4"/>
      <c r="AD61" s="32">
        <f>AD62</f>
        <v>0</v>
      </c>
      <c r="AE61" s="5"/>
      <c r="AF61" s="101" t="s">
        <v>102</v>
      </c>
    </row>
    <row r="62" spans="1:32" s="30" customFormat="1" ht="26.25" customHeight="1">
      <c r="A62" s="48" t="s">
        <v>17</v>
      </c>
      <c r="B62" s="36">
        <f>B63+B64+B65+B66</f>
        <v>1135.6</v>
      </c>
      <c r="C62" s="36">
        <f>C63+C64+C65+C66</f>
        <v>543.9</v>
      </c>
      <c r="D62" s="32">
        <f t="shared" si="11"/>
        <v>0</v>
      </c>
      <c r="E62" s="36">
        <f>E63+E64+E65+E66</f>
        <v>0</v>
      </c>
      <c r="F62" s="37">
        <v>0</v>
      </c>
      <c r="G62" s="28">
        <v>0</v>
      </c>
      <c r="H62" s="36">
        <f aca="true" t="shared" si="25" ref="H62:T62">H63+H64+H65+H66</f>
        <v>0</v>
      </c>
      <c r="I62" s="36">
        <f t="shared" si="25"/>
        <v>0</v>
      </c>
      <c r="J62" s="36">
        <f t="shared" si="25"/>
        <v>0</v>
      </c>
      <c r="K62" s="36">
        <f>K63+K64+K65+K66</f>
        <v>0</v>
      </c>
      <c r="L62" s="36">
        <f t="shared" si="25"/>
        <v>0</v>
      </c>
      <c r="M62" s="36">
        <f t="shared" si="25"/>
        <v>0</v>
      </c>
      <c r="N62" s="36">
        <f t="shared" si="25"/>
        <v>95.2</v>
      </c>
      <c r="O62" s="36">
        <f t="shared" si="25"/>
        <v>0</v>
      </c>
      <c r="P62" s="36">
        <f t="shared" si="25"/>
        <v>200.2</v>
      </c>
      <c r="Q62" s="36">
        <f t="shared" si="25"/>
        <v>0</v>
      </c>
      <c r="R62" s="36">
        <f t="shared" si="25"/>
        <v>0</v>
      </c>
      <c r="S62" s="36">
        <f t="shared" si="25"/>
        <v>0</v>
      </c>
      <c r="T62" s="36">
        <f t="shared" si="25"/>
        <v>248.5</v>
      </c>
      <c r="U62" s="36">
        <f>U63+U64+U65+U66</f>
        <v>0</v>
      </c>
      <c r="V62" s="36">
        <f>V63+V64+V65+V66</f>
        <v>0</v>
      </c>
      <c r="W62" s="36"/>
      <c r="X62" s="36">
        <f>X63+X64+X65+X66</f>
        <v>0</v>
      </c>
      <c r="Y62" s="36"/>
      <c r="Z62" s="36">
        <f>Z63+Z64+Z65+Z66</f>
        <v>491.7</v>
      </c>
      <c r="AA62" s="36"/>
      <c r="AB62" s="36">
        <f>AB63+AB64+AB65+AB66</f>
        <v>100</v>
      </c>
      <c r="AC62" s="36"/>
      <c r="AD62" s="36">
        <f>AD63+AD64+AD65+AD66</f>
        <v>0</v>
      </c>
      <c r="AE62" s="36"/>
      <c r="AF62" s="91"/>
    </row>
    <row r="63" spans="1:32" s="30" customFormat="1" ht="24.75" customHeight="1">
      <c r="A63" s="49" t="s">
        <v>24</v>
      </c>
      <c r="B63" s="32">
        <f>H63+J63+L63+N63+P63+R63+T63+V63+X63+Z63+AB63+AD63</f>
        <v>0</v>
      </c>
      <c r="C63" s="32">
        <f>H63</f>
        <v>0</v>
      </c>
      <c r="D63" s="32">
        <f t="shared" si="11"/>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11"/>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H65+J65+L65+N65+P65+R65+T65</f>
        <v>543.9</v>
      </c>
      <c r="D65" s="33">
        <f>I65+K65+M65+O65+Q65+S65+U65</f>
        <v>0</v>
      </c>
      <c r="E65" s="4">
        <f>D65</f>
        <v>0</v>
      </c>
      <c r="F65" s="37">
        <v>0</v>
      </c>
      <c r="G65" s="28">
        <v>0</v>
      </c>
      <c r="H65" s="32">
        <v>0</v>
      </c>
      <c r="I65" s="32">
        <v>0</v>
      </c>
      <c r="J65" s="32">
        <v>0</v>
      </c>
      <c r="K65" s="32">
        <v>0</v>
      </c>
      <c r="L65" s="32">
        <v>0</v>
      </c>
      <c r="M65" s="32">
        <v>0</v>
      </c>
      <c r="N65" s="32">
        <v>95.2</v>
      </c>
      <c r="O65" s="32">
        <v>0</v>
      </c>
      <c r="P65" s="32">
        <v>200.2</v>
      </c>
      <c r="Q65" s="32">
        <v>0</v>
      </c>
      <c r="R65" s="32">
        <v>0</v>
      </c>
      <c r="S65" s="32">
        <v>0</v>
      </c>
      <c r="T65" s="32">
        <v>248.5</v>
      </c>
      <c r="U65" s="32">
        <v>0</v>
      </c>
      <c r="V65" s="32">
        <v>0</v>
      </c>
      <c r="W65" s="32"/>
      <c r="X65" s="32">
        <v>0</v>
      </c>
      <c r="Y65" s="32"/>
      <c r="Z65" s="32">
        <v>491.7</v>
      </c>
      <c r="AA65" s="32"/>
      <c r="AB65" s="32">
        <v>100</v>
      </c>
      <c r="AC65" s="32"/>
      <c r="AD65" s="32">
        <v>0</v>
      </c>
      <c r="AE65" s="32"/>
      <c r="AF65" s="91"/>
    </row>
    <row r="66" spans="1:32" s="30" customFormat="1" ht="30" customHeight="1">
      <c r="A66" s="49" t="s">
        <v>33</v>
      </c>
      <c r="B66" s="32">
        <f>H66+J66+L66+N66+P66+R66+T66+V66+X66+Z66+AB66+AD66</f>
        <v>0</v>
      </c>
      <c r="C66" s="32">
        <f>H66</f>
        <v>0</v>
      </c>
      <c r="D66" s="32">
        <f t="shared" si="11"/>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c r="X66" s="32">
        <v>0</v>
      </c>
      <c r="Y66" s="32"/>
      <c r="Z66" s="32">
        <v>0</v>
      </c>
      <c r="AA66" s="32"/>
      <c r="AB66" s="32">
        <v>0</v>
      </c>
      <c r="AC66" s="32"/>
      <c r="AD66" s="32">
        <v>0</v>
      </c>
      <c r="AE66" s="32"/>
      <c r="AF66" s="92"/>
    </row>
    <row r="67" spans="1:32" s="70" customFormat="1" ht="63" customHeight="1">
      <c r="A67" s="51" t="s">
        <v>40</v>
      </c>
      <c r="B67" s="36">
        <f>B68</f>
        <v>87510.29999999999</v>
      </c>
      <c r="C67" s="36">
        <f>C68</f>
        <v>63474.036</v>
      </c>
      <c r="D67" s="32">
        <f t="shared" si="11"/>
        <v>51371.44945000001</v>
      </c>
      <c r="E67" s="36">
        <f>E68</f>
        <v>51371.44945000001</v>
      </c>
      <c r="F67" s="28">
        <f>E67/B67*100</f>
        <v>58.70331772374225</v>
      </c>
      <c r="G67" s="28">
        <f>E67/C67*100</f>
        <v>80.93301243677023</v>
      </c>
      <c r="H67" s="36">
        <f>H68</f>
        <v>18518.675</v>
      </c>
      <c r="I67" s="36">
        <f>I68</f>
        <v>16200.47967</v>
      </c>
      <c r="J67" s="36">
        <f aca="true" t="shared" si="26" ref="J67:AD67">J68</f>
        <v>9359.276</v>
      </c>
      <c r="K67" s="36">
        <f>K68</f>
        <v>9577.06478</v>
      </c>
      <c r="L67" s="36">
        <f t="shared" si="26"/>
        <v>4417.871</v>
      </c>
      <c r="M67" s="36">
        <f>M68</f>
        <v>4662.95625</v>
      </c>
      <c r="N67" s="36">
        <f t="shared" si="26"/>
        <v>8725.128</v>
      </c>
      <c r="O67" s="36">
        <f>O68</f>
        <v>7301.85722</v>
      </c>
      <c r="P67" s="36">
        <f t="shared" si="26"/>
        <v>6740.292</v>
      </c>
      <c r="Q67" s="36">
        <f>Q68</f>
        <v>7192.89263</v>
      </c>
      <c r="R67" s="36">
        <f t="shared" si="26"/>
        <v>6109.299</v>
      </c>
      <c r="S67" s="36">
        <f>S68</f>
        <v>6436.1989</v>
      </c>
      <c r="T67" s="36">
        <f t="shared" si="26"/>
        <v>9603.495</v>
      </c>
      <c r="U67" s="36">
        <f>U68</f>
        <v>8894.70056</v>
      </c>
      <c r="V67" s="36">
        <f t="shared" si="26"/>
        <v>4574.566</v>
      </c>
      <c r="W67" s="36"/>
      <c r="X67" s="36">
        <f t="shared" si="26"/>
        <v>2451.792</v>
      </c>
      <c r="Y67" s="36"/>
      <c r="Z67" s="36">
        <f t="shared" si="26"/>
        <v>6370.415</v>
      </c>
      <c r="AA67" s="36"/>
      <c r="AB67" s="36">
        <f t="shared" si="26"/>
        <v>3695.409</v>
      </c>
      <c r="AC67" s="36"/>
      <c r="AD67" s="36">
        <f t="shared" si="26"/>
        <v>6944.082</v>
      </c>
      <c r="AE67" s="36"/>
      <c r="AF67" s="101" t="s">
        <v>65</v>
      </c>
    </row>
    <row r="68" spans="1:32" s="70" customFormat="1" ht="24" customHeight="1">
      <c r="A68" s="48" t="s">
        <v>17</v>
      </c>
      <c r="B68" s="36">
        <f>B69+B70+B71+B72</f>
        <v>87510.29999999999</v>
      </c>
      <c r="C68" s="36">
        <f>C69+C70+C71+C72</f>
        <v>63474.036</v>
      </c>
      <c r="D68" s="32">
        <f t="shared" si="11"/>
        <v>51371.44945000001</v>
      </c>
      <c r="E68" s="36">
        <f>E69+E70+E71+E72</f>
        <v>51371.44945000001</v>
      </c>
      <c r="F68" s="37">
        <f>F69+F70+F71+F72</f>
        <v>58.70331772374225</v>
      </c>
      <c r="G68" s="28">
        <f>E68/C68*100</f>
        <v>80.93301243677023</v>
      </c>
      <c r="H68" s="36">
        <f>H69+H70+H71+H72</f>
        <v>18518.675</v>
      </c>
      <c r="I68" s="36">
        <f>I69+I70+I71+I72</f>
        <v>16200.47967</v>
      </c>
      <c r="J68" s="36">
        <f aca="true" t="shared" si="27" ref="J68:AD68">J69+J70+J71+J72</f>
        <v>9359.276</v>
      </c>
      <c r="K68" s="36">
        <f>K69+K70+K71+K72</f>
        <v>9577.06478</v>
      </c>
      <c r="L68" s="36">
        <f t="shared" si="27"/>
        <v>4417.871</v>
      </c>
      <c r="M68" s="36">
        <f>M69+M70+M71+M72</f>
        <v>4662.95625</v>
      </c>
      <c r="N68" s="36">
        <f t="shared" si="27"/>
        <v>8725.128</v>
      </c>
      <c r="O68" s="36">
        <f>O69+O70+O71+O72</f>
        <v>7301.85722</v>
      </c>
      <c r="P68" s="36">
        <f t="shared" si="27"/>
        <v>6740.292</v>
      </c>
      <c r="Q68" s="36">
        <f>Q69+Q70+Q71+Q72</f>
        <v>7192.89263</v>
      </c>
      <c r="R68" s="36">
        <f t="shared" si="27"/>
        <v>6109.299</v>
      </c>
      <c r="S68" s="36">
        <f>S69+S70+S71+S72</f>
        <v>6436.1989</v>
      </c>
      <c r="T68" s="36">
        <f t="shared" si="27"/>
        <v>9603.495</v>
      </c>
      <c r="U68" s="36">
        <f>U69+U70+U71+U72</f>
        <v>8894.70056</v>
      </c>
      <c r="V68" s="36">
        <f t="shared" si="27"/>
        <v>4574.566</v>
      </c>
      <c r="W68" s="36"/>
      <c r="X68" s="36">
        <f t="shared" si="27"/>
        <v>2451.792</v>
      </c>
      <c r="Y68" s="36"/>
      <c r="Z68" s="36">
        <f t="shared" si="27"/>
        <v>6370.415</v>
      </c>
      <c r="AA68" s="36"/>
      <c r="AB68" s="36">
        <f t="shared" si="27"/>
        <v>3695.409</v>
      </c>
      <c r="AC68" s="36"/>
      <c r="AD68" s="36">
        <f t="shared" si="27"/>
        <v>6944.082</v>
      </c>
      <c r="AE68" s="36"/>
      <c r="AF68" s="91"/>
    </row>
    <row r="69" spans="1:32" s="70" customFormat="1" ht="18.75" customHeight="1">
      <c r="A69" s="49" t="s">
        <v>24</v>
      </c>
      <c r="B69" s="32">
        <f>H69+J69+L69+N69+P69+R69+T69+V69+X69+Z69+AB69+AD69</f>
        <v>0</v>
      </c>
      <c r="C69" s="32">
        <f>H69</f>
        <v>0</v>
      </c>
      <c r="D69" s="32">
        <f t="shared" si="11"/>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c r="X69" s="32">
        <v>0</v>
      </c>
      <c r="Y69" s="32"/>
      <c r="Z69" s="32">
        <v>0</v>
      </c>
      <c r="AA69" s="32"/>
      <c r="AB69" s="32">
        <v>0</v>
      </c>
      <c r="AC69" s="32"/>
      <c r="AD69" s="32">
        <v>0</v>
      </c>
      <c r="AE69" s="32"/>
      <c r="AF69" s="91"/>
    </row>
    <row r="70" spans="1:32" s="70" customFormat="1" ht="18.75" customHeight="1">
      <c r="A70" s="49" t="s">
        <v>22</v>
      </c>
      <c r="B70" s="32">
        <f>H70+J70+L70+N70+P70+R70+T70+V70+X70+Z70+AB70+AD70</f>
        <v>0</v>
      </c>
      <c r="C70" s="32">
        <f>H70</f>
        <v>0</v>
      </c>
      <c r="D70" s="32">
        <f t="shared" si="11"/>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c r="X70" s="32">
        <v>0</v>
      </c>
      <c r="Y70" s="32"/>
      <c r="Z70" s="32">
        <v>0</v>
      </c>
      <c r="AA70" s="32"/>
      <c r="AB70" s="32">
        <v>0</v>
      </c>
      <c r="AC70" s="32"/>
      <c r="AD70" s="32">
        <v>0</v>
      </c>
      <c r="AE70" s="32"/>
      <c r="AF70" s="91"/>
    </row>
    <row r="71" spans="1:32" s="70" customFormat="1" ht="18.75">
      <c r="A71" s="49" t="s">
        <v>13</v>
      </c>
      <c r="B71" s="32">
        <f>H71+J71+L71+N71+P71+R71+T71+V71+X71+Z71+AB71+AD71</f>
        <v>87510.29999999999</v>
      </c>
      <c r="C71" s="33">
        <f>H71+J71+L71+N71+P71+R71+T71</f>
        <v>63474.036</v>
      </c>
      <c r="D71" s="33">
        <f>I71+K71+M71+O71+Q71+S71+U71</f>
        <v>60266.150010000005</v>
      </c>
      <c r="E71" s="4">
        <f>I71+K71+M71+O71+Q71+S71</f>
        <v>51371.44945000001</v>
      </c>
      <c r="F71" s="37">
        <f>E71/B71*100</f>
        <v>58.70331772374225</v>
      </c>
      <c r="G71" s="28">
        <f>E71/C71*100</f>
        <v>80.93301243677023</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4574.566</v>
      </c>
      <c r="W71" s="36"/>
      <c r="X71" s="36">
        <v>2451.792</v>
      </c>
      <c r="Y71" s="36"/>
      <c r="Z71" s="36">
        <v>6370.415</v>
      </c>
      <c r="AA71" s="36"/>
      <c r="AB71" s="36">
        <v>3695.409</v>
      </c>
      <c r="AC71" s="36"/>
      <c r="AD71" s="36">
        <v>6944.082</v>
      </c>
      <c r="AE71" s="36"/>
      <c r="AF71" s="91"/>
    </row>
    <row r="72" spans="1:32" s="70" customFormat="1" ht="29.25" customHeight="1">
      <c r="A72" s="49" t="s">
        <v>33</v>
      </c>
      <c r="B72" s="32">
        <f>H72+J72+L72+N72+P72+R72+T72+V72+X72+Z72+AB72+AD72</f>
        <v>0</v>
      </c>
      <c r="C72" s="32">
        <f>H72</f>
        <v>0</v>
      </c>
      <c r="D72" s="32">
        <f t="shared" si="11"/>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c r="X72" s="32">
        <v>0</v>
      </c>
      <c r="Y72" s="32"/>
      <c r="Z72" s="32">
        <v>0</v>
      </c>
      <c r="AA72" s="32"/>
      <c r="AB72" s="32">
        <v>0</v>
      </c>
      <c r="AC72" s="32"/>
      <c r="AD72" s="32">
        <v>0</v>
      </c>
      <c r="AE72" s="32"/>
      <c r="AF72" s="92"/>
    </row>
    <row r="73" spans="1:32" s="70" customFormat="1" ht="56.25">
      <c r="A73" s="52" t="s">
        <v>41</v>
      </c>
      <c r="B73" s="36">
        <f aca="true" t="shared" si="28" ref="B73:AD73">B74</f>
        <v>8054.1</v>
      </c>
      <c r="C73" s="36">
        <f t="shared" si="28"/>
        <v>5418.381</v>
      </c>
      <c r="D73" s="36">
        <f t="shared" si="28"/>
        <v>908.41002</v>
      </c>
      <c r="E73" s="36">
        <f t="shared" si="28"/>
        <v>4551.96169</v>
      </c>
      <c r="F73" s="37">
        <f t="shared" si="28"/>
        <v>56.51732273003811</v>
      </c>
      <c r="G73" s="28">
        <f t="shared" si="28"/>
        <v>84.00962741453581</v>
      </c>
      <c r="H73" s="36">
        <f t="shared" si="28"/>
        <v>1489.9378000000002</v>
      </c>
      <c r="I73" s="36">
        <f t="shared" si="28"/>
        <v>1041.0378</v>
      </c>
      <c r="J73" s="36">
        <f t="shared" si="28"/>
        <v>647.6512</v>
      </c>
      <c r="K73" s="36">
        <f t="shared" si="28"/>
        <v>620.31483</v>
      </c>
      <c r="L73" s="36">
        <f t="shared" si="28"/>
        <v>406.2</v>
      </c>
      <c r="M73" s="36">
        <f t="shared" si="28"/>
        <v>286.32871</v>
      </c>
      <c r="N73" s="36">
        <f t="shared" si="28"/>
        <v>1022.364</v>
      </c>
      <c r="O73" s="36">
        <f t="shared" si="28"/>
        <v>1026.1242</v>
      </c>
      <c r="P73" s="36">
        <f t="shared" si="28"/>
        <v>451.293</v>
      </c>
      <c r="Q73" s="36">
        <f t="shared" si="28"/>
        <v>425.79362</v>
      </c>
      <c r="R73" s="36">
        <f t="shared" si="28"/>
        <v>579.701</v>
      </c>
      <c r="S73" s="36">
        <f t="shared" si="28"/>
        <v>440.60215</v>
      </c>
      <c r="T73" s="36">
        <f t="shared" si="28"/>
        <v>821.234</v>
      </c>
      <c r="U73" s="36">
        <f t="shared" si="28"/>
        <v>711.7603799999999</v>
      </c>
      <c r="V73" s="36">
        <f t="shared" si="28"/>
        <v>371.112</v>
      </c>
      <c r="W73" s="36"/>
      <c r="X73" s="36">
        <f t="shared" si="28"/>
        <v>512.9110000000001</v>
      </c>
      <c r="Y73" s="36"/>
      <c r="Z73" s="36">
        <f t="shared" si="28"/>
        <v>428.563</v>
      </c>
      <c r="AA73" s="36"/>
      <c r="AB73" s="36">
        <f t="shared" si="28"/>
        <v>130.322</v>
      </c>
      <c r="AC73" s="36"/>
      <c r="AD73" s="36">
        <f t="shared" si="28"/>
        <v>1192.811</v>
      </c>
      <c r="AE73" s="36"/>
      <c r="AF73" s="101" t="s">
        <v>52</v>
      </c>
    </row>
    <row r="74" spans="1:32" s="70" customFormat="1" ht="18.75">
      <c r="A74" s="48" t="s">
        <v>17</v>
      </c>
      <c r="B74" s="36">
        <f aca="true" t="shared" si="29" ref="B74:AD74">B75+B76+B77+B78</f>
        <v>8054.1</v>
      </c>
      <c r="C74" s="36">
        <f t="shared" si="29"/>
        <v>5418.381</v>
      </c>
      <c r="D74" s="36">
        <f t="shared" si="29"/>
        <v>908.41002</v>
      </c>
      <c r="E74" s="36">
        <f t="shared" si="29"/>
        <v>4551.96169</v>
      </c>
      <c r="F74" s="28">
        <f>E74/B74*100</f>
        <v>56.51732273003811</v>
      </c>
      <c r="G74" s="28">
        <f>E74/C74*100</f>
        <v>84.00962741453581</v>
      </c>
      <c r="H74" s="36">
        <f t="shared" si="29"/>
        <v>1489.9378000000002</v>
      </c>
      <c r="I74" s="36">
        <f t="shared" si="29"/>
        <v>1041.0378</v>
      </c>
      <c r="J74" s="36">
        <f t="shared" si="29"/>
        <v>647.6512</v>
      </c>
      <c r="K74" s="36">
        <f>K75+K76+K77+K78</f>
        <v>620.31483</v>
      </c>
      <c r="L74" s="36">
        <f t="shared" si="29"/>
        <v>406.2</v>
      </c>
      <c r="M74" s="36">
        <f>M75+M76+M77+M78</f>
        <v>286.32871</v>
      </c>
      <c r="N74" s="36">
        <f t="shared" si="29"/>
        <v>1022.364</v>
      </c>
      <c r="O74" s="36">
        <f>O75+O76+O77+O78</f>
        <v>1026.1242</v>
      </c>
      <c r="P74" s="36">
        <f t="shared" si="29"/>
        <v>451.293</v>
      </c>
      <c r="Q74" s="36">
        <f>Q75+Q76+Q77+Q78</f>
        <v>425.79362</v>
      </c>
      <c r="R74" s="36">
        <f t="shared" si="29"/>
        <v>579.701</v>
      </c>
      <c r="S74" s="36">
        <f>S75+S76+S77+S78</f>
        <v>440.60215</v>
      </c>
      <c r="T74" s="36">
        <f t="shared" si="29"/>
        <v>821.234</v>
      </c>
      <c r="U74" s="36">
        <f>U75+U76+U77+U78</f>
        <v>711.7603799999999</v>
      </c>
      <c r="V74" s="36">
        <f t="shared" si="29"/>
        <v>371.112</v>
      </c>
      <c r="W74" s="36"/>
      <c r="X74" s="36">
        <f t="shared" si="29"/>
        <v>512.9110000000001</v>
      </c>
      <c r="Y74" s="36"/>
      <c r="Z74" s="36">
        <f t="shared" si="29"/>
        <v>428.563</v>
      </c>
      <c r="AA74" s="36"/>
      <c r="AB74" s="36">
        <f t="shared" si="29"/>
        <v>130.322</v>
      </c>
      <c r="AC74" s="36"/>
      <c r="AD74" s="36">
        <f t="shared" si="29"/>
        <v>1192.811</v>
      </c>
      <c r="AE74" s="36"/>
      <c r="AF74" s="91"/>
    </row>
    <row r="75" spans="1:32" s="71" customFormat="1" ht="18.75">
      <c r="A75" s="49" t="s">
        <v>24</v>
      </c>
      <c r="B75" s="32">
        <f>H75+J75+L75+N75+P75+R75+T75+V75+X75+Z75+AB75+AD75</f>
        <v>6884.6</v>
      </c>
      <c r="C75" s="33">
        <f>H75+J75+L75+N75+P75+R75+T75</f>
        <v>4725.152</v>
      </c>
      <c r="D75" s="32">
        <v>713.41002</v>
      </c>
      <c r="E75" s="32">
        <f>I75+K75+M75+O75+Q75+S75+U75</f>
        <v>3827.5689199999997</v>
      </c>
      <c r="F75" s="28">
        <f>E75/B75*100</f>
        <v>55.5960973767539</v>
      </c>
      <c r="G75" s="28">
        <f>E75/C75*100</f>
        <v>81.0041437820413</v>
      </c>
      <c r="H75" s="32">
        <v>1041.0378</v>
      </c>
      <c r="I75" s="32">
        <v>1041.0378</v>
      </c>
      <c r="J75" s="32">
        <v>647.6512</v>
      </c>
      <c r="K75" s="32">
        <v>132.0512</v>
      </c>
      <c r="L75" s="32">
        <v>346.45</v>
      </c>
      <c r="M75" s="32">
        <v>286.32871</v>
      </c>
      <c r="N75" s="32">
        <v>1022.364</v>
      </c>
      <c r="O75" s="32">
        <v>1020.59436</v>
      </c>
      <c r="P75" s="32">
        <v>451.293</v>
      </c>
      <c r="Q75" s="32">
        <v>425.79362</v>
      </c>
      <c r="R75" s="32">
        <v>395.122</v>
      </c>
      <c r="S75" s="32">
        <v>231.60215</v>
      </c>
      <c r="T75" s="32">
        <v>821.234</v>
      </c>
      <c r="U75" s="32">
        <v>690.16108</v>
      </c>
      <c r="V75" s="32">
        <v>371.112</v>
      </c>
      <c r="W75" s="32"/>
      <c r="X75" s="32">
        <v>317.995</v>
      </c>
      <c r="Y75" s="32"/>
      <c r="Z75" s="32">
        <v>428.563</v>
      </c>
      <c r="AA75" s="32"/>
      <c r="AB75" s="32">
        <v>122.772</v>
      </c>
      <c r="AC75" s="32"/>
      <c r="AD75" s="32">
        <v>919.006</v>
      </c>
      <c r="AE75" s="32"/>
      <c r="AF75" s="91"/>
    </row>
    <row r="76" spans="1:32" s="70" customFormat="1" ht="18.75">
      <c r="A76" s="49" t="s">
        <v>22</v>
      </c>
      <c r="B76" s="32">
        <f>H76+J76+L76+N76+P76+R76+T76+V76+X76+Z76+AB76+AD76</f>
        <v>1169.5</v>
      </c>
      <c r="C76" s="33">
        <f>H76+J76+L76+N76+P76+R76+T76</f>
        <v>693.229</v>
      </c>
      <c r="D76" s="32">
        <v>195</v>
      </c>
      <c r="E76" s="32">
        <f>I76+K76+M76+O76+Q76+S76+U76</f>
        <v>724.3927699999999</v>
      </c>
      <c r="F76" s="37">
        <f>E76/B76*100</f>
        <v>61.94038221462163</v>
      </c>
      <c r="G76" s="28">
        <f>E76/C76*100</f>
        <v>104.49545099815501</v>
      </c>
      <c r="H76" s="32">
        <v>448.9</v>
      </c>
      <c r="I76" s="32">
        <v>0</v>
      </c>
      <c r="J76" s="32">
        <v>0</v>
      </c>
      <c r="K76" s="32">
        <v>488.26363</v>
      </c>
      <c r="L76" s="32">
        <v>59.75</v>
      </c>
      <c r="M76" s="32">
        <v>0</v>
      </c>
      <c r="N76" s="32">
        <v>0</v>
      </c>
      <c r="O76" s="32">
        <v>5.52984</v>
      </c>
      <c r="P76" s="32">
        <v>0</v>
      </c>
      <c r="Q76" s="32">
        <v>0</v>
      </c>
      <c r="R76" s="32">
        <v>184.579</v>
      </c>
      <c r="S76" s="32">
        <v>209</v>
      </c>
      <c r="T76" s="32">
        <v>0</v>
      </c>
      <c r="U76" s="32">
        <v>21.5993</v>
      </c>
      <c r="V76" s="32">
        <v>0</v>
      </c>
      <c r="W76" s="32"/>
      <c r="X76" s="32">
        <v>194.916</v>
      </c>
      <c r="Y76" s="32"/>
      <c r="Z76" s="32">
        <v>0</v>
      </c>
      <c r="AA76" s="32"/>
      <c r="AB76" s="32">
        <v>7.55</v>
      </c>
      <c r="AC76" s="32"/>
      <c r="AD76" s="32">
        <v>273.805</v>
      </c>
      <c r="AE76" s="32"/>
      <c r="AF76" s="91"/>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c r="X77" s="36">
        <v>0</v>
      </c>
      <c r="Y77" s="36"/>
      <c r="Z77" s="36">
        <v>0</v>
      </c>
      <c r="AA77" s="36"/>
      <c r="AB77" s="36">
        <v>0</v>
      </c>
      <c r="AC77" s="36"/>
      <c r="AD77" s="36">
        <v>0</v>
      </c>
      <c r="AE77" s="36"/>
      <c r="AF77" s="91"/>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c r="X78" s="32">
        <v>0</v>
      </c>
      <c r="Y78" s="32"/>
      <c r="Z78" s="32">
        <v>0</v>
      </c>
      <c r="AA78" s="32"/>
      <c r="AB78" s="32">
        <v>0</v>
      </c>
      <c r="AC78" s="32"/>
      <c r="AD78" s="32">
        <v>0</v>
      </c>
      <c r="AE78" s="32"/>
      <c r="AF78" s="92"/>
    </row>
    <row r="79" spans="1:32" s="30" customFormat="1" ht="18.75">
      <c r="A79" s="53" t="s">
        <v>18</v>
      </c>
      <c r="B79" s="54">
        <f>B80+B81+B82+B83</f>
        <v>121300.29999999999</v>
      </c>
      <c r="C79" s="54">
        <f>C80+C81+C82+C83</f>
        <v>87263.36596</v>
      </c>
      <c r="D79" s="54">
        <f>D80+D81+D82+D83</f>
        <v>73722.23721</v>
      </c>
      <c r="E79" s="54">
        <f>E80+E81+E82+E83</f>
        <v>68471.08832000001</v>
      </c>
      <c r="F79" s="37">
        <f>E79/B79*100</f>
        <v>56.44758365807835</v>
      </c>
      <c r="G79" s="28">
        <f>E79/C79*100</f>
        <v>78.46487190442087</v>
      </c>
      <c r="H79" s="54">
        <f>H80+H81+H82+H83</f>
        <v>21834.25446</v>
      </c>
      <c r="I79" s="54">
        <f aca="true" t="shared" si="30" ref="I79:AD79">I80+I81+I82+I83</f>
        <v>17858.660860000004</v>
      </c>
      <c r="J79" s="54">
        <f t="shared" si="30"/>
        <v>10877.06886</v>
      </c>
      <c r="K79" s="54">
        <f>K80+K81+K82+K83</f>
        <v>10748.99455</v>
      </c>
      <c r="L79" s="54">
        <f t="shared" si="30"/>
        <v>5602.71266</v>
      </c>
      <c r="M79" s="54">
        <f>M80+M81+M82+M83</f>
        <v>6540.81208</v>
      </c>
      <c r="N79" s="54">
        <f t="shared" si="30"/>
        <v>15222.18366</v>
      </c>
      <c r="O79" s="54">
        <f>O80+O81+O82+O83</f>
        <v>10115.2868</v>
      </c>
      <c r="P79" s="54">
        <f t="shared" si="30"/>
        <v>9228.51866</v>
      </c>
      <c r="Q79" s="54">
        <f>Q80+Q81+Q82+Q83</f>
        <v>9612.358520000002</v>
      </c>
      <c r="R79" s="54">
        <f t="shared" si="30"/>
        <v>8788.52566</v>
      </c>
      <c r="S79" s="54">
        <f>S80+S81+S82+S83</f>
        <v>9362.37015</v>
      </c>
      <c r="T79" s="54">
        <f t="shared" si="30"/>
        <v>15779.19366</v>
      </c>
      <c r="U79" s="54">
        <f>U80+U81+U82+U83</f>
        <v>13403.50672</v>
      </c>
      <c r="V79" s="54">
        <f t="shared" si="30"/>
        <v>5333.119659999999</v>
      </c>
      <c r="W79" s="54"/>
      <c r="X79" s="54">
        <f t="shared" si="30"/>
        <v>3346.45666</v>
      </c>
      <c r="Y79" s="54"/>
      <c r="Z79" s="54">
        <f t="shared" si="30"/>
        <v>10349.25766</v>
      </c>
      <c r="AA79" s="54"/>
      <c r="AB79" s="54">
        <f t="shared" si="30"/>
        <v>4944.92266</v>
      </c>
      <c r="AC79" s="54"/>
      <c r="AD79" s="54">
        <f t="shared" si="30"/>
        <v>9994.08574</v>
      </c>
      <c r="AE79" s="54"/>
      <c r="AF79" s="55"/>
    </row>
    <row r="80" spans="1:32" s="30" customFormat="1" ht="18.75">
      <c r="A80" s="53" t="s">
        <v>24</v>
      </c>
      <c r="B80" s="54">
        <f aca="true" t="shared" si="31" ref="B80:E81">B75</f>
        <v>6884.6</v>
      </c>
      <c r="C80" s="54">
        <f t="shared" si="31"/>
        <v>4725.152</v>
      </c>
      <c r="D80" s="54">
        <f t="shared" si="31"/>
        <v>713.41002</v>
      </c>
      <c r="E80" s="54">
        <f>E75</f>
        <v>3827.5689199999997</v>
      </c>
      <c r="F80" s="37">
        <f>E80/B80*100</f>
        <v>55.5960973767539</v>
      </c>
      <c r="G80" s="28">
        <f>E80/C80*100</f>
        <v>81.0041437820413</v>
      </c>
      <c r="H80" s="54">
        <f>H75</f>
        <v>1041.0378</v>
      </c>
      <c r="I80" s="54">
        <f aca="true" t="shared" si="32" ref="I80:AD81">I75</f>
        <v>1041.0378</v>
      </c>
      <c r="J80" s="54">
        <f t="shared" si="32"/>
        <v>647.6512</v>
      </c>
      <c r="K80" s="54">
        <f>K75</f>
        <v>132.0512</v>
      </c>
      <c r="L80" s="54">
        <f t="shared" si="32"/>
        <v>346.45</v>
      </c>
      <c r="M80" s="54">
        <f>M75</f>
        <v>286.32871</v>
      </c>
      <c r="N80" s="54">
        <f t="shared" si="32"/>
        <v>1022.364</v>
      </c>
      <c r="O80" s="54">
        <f>O75</f>
        <v>1020.59436</v>
      </c>
      <c r="P80" s="54">
        <f t="shared" si="32"/>
        <v>451.293</v>
      </c>
      <c r="Q80" s="54">
        <f>Q75</f>
        <v>425.79362</v>
      </c>
      <c r="R80" s="54">
        <f t="shared" si="32"/>
        <v>395.122</v>
      </c>
      <c r="S80" s="54">
        <f>S75</f>
        <v>231.60215</v>
      </c>
      <c r="T80" s="54">
        <f t="shared" si="32"/>
        <v>821.234</v>
      </c>
      <c r="U80" s="54">
        <f>U75</f>
        <v>690.16108</v>
      </c>
      <c r="V80" s="54">
        <f t="shared" si="32"/>
        <v>371.112</v>
      </c>
      <c r="W80" s="54"/>
      <c r="X80" s="54">
        <f t="shared" si="32"/>
        <v>317.995</v>
      </c>
      <c r="Y80" s="54"/>
      <c r="Z80" s="54">
        <f t="shared" si="32"/>
        <v>428.563</v>
      </c>
      <c r="AA80" s="54"/>
      <c r="AB80" s="54">
        <f t="shared" si="32"/>
        <v>122.772</v>
      </c>
      <c r="AC80" s="54"/>
      <c r="AD80" s="54">
        <f t="shared" si="32"/>
        <v>919.006</v>
      </c>
      <c r="AE80" s="54"/>
      <c r="AF80" s="55"/>
    </row>
    <row r="81" spans="1:32" s="30" customFormat="1" ht="18.75">
      <c r="A81" s="53" t="s">
        <v>22</v>
      </c>
      <c r="B81" s="54">
        <f t="shared" si="31"/>
        <v>1169.5</v>
      </c>
      <c r="C81" s="54">
        <f t="shared" si="31"/>
        <v>693.229</v>
      </c>
      <c r="D81" s="54">
        <f t="shared" si="31"/>
        <v>195</v>
      </c>
      <c r="E81" s="54">
        <f t="shared" si="31"/>
        <v>724.3927699999999</v>
      </c>
      <c r="F81" s="37">
        <f>E81/B81*100</f>
        <v>61.94038221462163</v>
      </c>
      <c r="G81" s="28">
        <f>E81/C81*100</f>
        <v>104.49545099815501</v>
      </c>
      <c r="H81" s="54">
        <f>H76</f>
        <v>448.9</v>
      </c>
      <c r="I81" s="54">
        <f t="shared" si="32"/>
        <v>0</v>
      </c>
      <c r="J81" s="54">
        <f t="shared" si="32"/>
        <v>0</v>
      </c>
      <c r="K81" s="54">
        <f>K76</f>
        <v>488.26363</v>
      </c>
      <c r="L81" s="54">
        <f t="shared" si="32"/>
        <v>59.75</v>
      </c>
      <c r="M81" s="54">
        <f>M76</f>
        <v>0</v>
      </c>
      <c r="N81" s="54">
        <f t="shared" si="32"/>
        <v>0</v>
      </c>
      <c r="O81" s="54">
        <f>O76</f>
        <v>5.52984</v>
      </c>
      <c r="P81" s="54">
        <f t="shared" si="32"/>
        <v>0</v>
      </c>
      <c r="Q81" s="54">
        <f>Q76</f>
        <v>0</v>
      </c>
      <c r="R81" s="54">
        <f t="shared" si="32"/>
        <v>184.579</v>
      </c>
      <c r="S81" s="54">
        <f>S76</f>
        <v>209</v>
      </c>
      <c r="T81" s="54">
        <f t="shared" si="32"/>
        <v>0</v>
      </c>
      <c r="U81" s="54">
        <f>U76</f>
        <v>21.5993</v>
      </c>
      <c r="V81" s="54">
        <f t="shared" si="32"/>
        <v>0</v>
      </c>
      <c r="W81" s="54"/>
      <c r="X81" s="54">
        <f t="shared" si="32"/>
        <v>194.916</v>
      </c>
      <c r="Y81" s="54"/>
      <c r="Z81" s="54">
        <f t="shared" si="32"/>
        <v>0</v>
      </c>
      <c r="AA81" s="54"/>
      <c r="AB81" s="54">
        <f t="shared" si="32"/>
        <v>7.55</v>
      </c>
      <c r="AC81" s="54"/>
      <c r="AD81" s="54">
        <f t="shared" si="32"/>
        <v>273.805</v>
      </c>
      <c r="AE81" s="54"/>
      <c r="AF81" s="56"/>
    </row>
    <row r="82" spans="1:32" s="30" customFormat="1" ht="18.75">
      <c r="A82" s="53" t="s">
        <v>13</v>
      </c>
      <c r="B82" s="54">
        <f>B71+B65+B35+B29+B23+B16</f>
        <v>113246.19999999998</v>
      </c>
      <c r="C82" s="54">
        <f aca="true" t="shared" si="33" ref="C82:E83">C16+C23+C29+C35+C65+C71+C77</f>
        <v>81844.98496</v>
      </c>
      <c r="D82" s="54">
        <f t="shared" si="33"/>
        <v>72813.82719000001</v>
      </c>
      <c r="E82" s="54">
        <f>E16+E23+E29+E35+E65+E71+E77</f>
        <v>63919.126630000006</v>
      </c>
      <c r="F82" s="37">
        <f>E82/B82*100</f>
        <v>56.442623796648384</v>
      </c>
      <c r="G82" s="28">
        <f>E82/C82*100</f>
        <v>78.09779262741526</v>
      </c>
      <c r="H82" s="54">
        <f>H16+H23+H29+H35+H65+H71+H77</f>
        <v>20344.31666</v>
      </c>
      <c r="I82" s="54">
        <f aca="true" t="shared" si="34" ref="I82:AD83">I16+I23+I29+I35+I65+I71+I77</f>
        <v>16817.62306</v>
      </c>
      <c r="J82" s="54">
        <f t="shared" si="34"/>
        <v>10229.41766</v>
      </c>
      <c r="K82" s="54">
        <f>K16+K23+K29+K35+K65+K71+K77</f>
        <v>10128.67972</v>
      </c>
      <c r="L82" s="54">
        <f t="shared" si="34"/>
        <v>5196.51266</v>
      </c>
      <c r="M82" s="54">
        <f>M16+M23+M29+M35+M65+M71+M77</f>
        <v>6254.48337</v>
      </c>
      <c r="N82" s="54">
        <f t="shared" si="34"/>
        <v>14199.819660000001</v>
      </c>
      <c r="O82" s="54">
        <f>O16+O23+O29+O35+O65+O71+O77</f>
        <v>9089.1626</v>
      </c>
      <c r="P82" s="54">
        <f t="shared" si="34"/>
        <v>8777.22566</v>
      </c>
      <c r="Q82" s="54">
        <f>Q16+Q23+Q29+Q35+Q65+Q71+Q77</f>
        <v>9186.564900000001</v>
      </c>
      <c r="R82" s="54">
        <f t="shared" si="34"/>
        <v>8208.82466</v>
      </c>
      <c r="S82" s="54">
        <f>S16+S23+S29+S35+S65+S71+S77</f>
        <v>8921.768</v>
      </c>
      <c r="T82" s="54">
        <f t="shared" si="34"/>
        <v>14957.95966</v>
      </c>
      <c r="U82" s="54">
        <f>U16+U23+U29+U35+U65+U71+U77</f>
        <v>12691.74634</v>
      </c>
      <c r="V82" s="54">
        <f t="shared" si="34"/>
        <v>4962.007659999999</v>
      </c>
      <c r="W82" s="54"/>
      <c r="X82" s="54">
        <f t="shared" si="34"/>
        <v>2833.5456599999998</v>
      </c>
      <c r="Y82" s="54"/>
      <c r="Z82" s="54">
        <f t="shared" si="34"/>
        <v>9920.69466</v>
      </c>
      <c r="AA82" s="54"/>
      <c r="AB82" s="54">
        <f t="shared" si="34"/>
        <v>4814.60066</v>
      </c>
      <c r="AC82" s="54"/>
      <c r="AD82" s="54">
        <f t="shared" si="34"/>
        <v>8801.27474</v>
      </c>
      <c r="AE82" s="54"/>
      <c r="AF82" s="56"/>
    </row>
    <row r="83" spans="1:32" s="30" customFormat="1" ht="18.75" customHeight="1">
      <c r="A83" s="57" t="s">
        <v>33</v>
      </c>
      <c r="B83" s="54">
        <f>B78+B72+B66+B36+B30+B24+B17</f>
        <v>0</v>
      </c>
      <c r="C83" s="54">
        <f t="shared" si="33"/>
        <v>0</v>
      </c>
      <c r="D83" s="54">
        <f t="shared" si="33"/>
        <v>0</v>
      </c>
      <c r="E83" s="54">
        <f t="shared" si="33"/>
        <v>0</v>
      </c>
      <c r="F83" s="37">
        <v>0</v>
      </c>
      <c r="G83" s="28">
        <v>0</v>
      </c>
      <c r="H83" s="54">
        <f>H17+H24+H30+H36+H66+H72+H78</f>
        <v>0</v>
      </c>
      <c r="I83" s="54">
        <f t="shared" si="34"/>
        <v>0</v>
      </c>
      <c r="J83" s="54">
        <f t="shared" si="34"/>
        <v>0</v>
      </c>
      <c r="K83" s="54">
        <f>K17+K24+K30+K36+K66+K72+K78</f>
        <v>0</v>
      </c>
      <c r="L83" s="54">
        <f t="shared" si="34"/>
        <v>0</v>
      </c>
      <c r="M83" s="54">
        <f>M17+M24+M30+M36+M66+M72+M78</f>
        <v>0</v>
      </c>
      <c r="N83" s="54">
        <f t="shared" si="34"/>
        <v>0</v>
      </c>
      <c r="O83" s="54">
        <f>O17+O24+O30+O36+O66+O72+O78</f>
        <v>0</v>
      </c>
      <c r="P83" s="54">
        <f t="shared" si="34"/>
        <v>0</v>
      </c>
      <c r="Q83" s="54">
        <f>Q17+Q24+Q30+Q36+Q66+Q72+Q78</f>
        <v>0</v>
      </c>
      <c r="R83" s="54">
        <f t="shared" si="34"/>
        <v>0</v>
      </c>
      <c r="S83" s="54">
        <f>S17+S24+S30+S36+S66+S72+S78</f>
        <v>0</v>
      </c>
      <c r="T83" s="54">
        <f t="shared" si="34"/>
        <v>0</v>
      </c>
      <c r="U83" s="54">
        <f>U17+U24+U30+U36+U66+U72+U78</f>
        <v>0</v>
      </c>
      <c r="V83" s="54">
        <f t="shared" si="34"/>
        <v>0</v>
      </c>
      <c r="W83" s="54"/>
      <c r="X83" s="54">
        <f t="shared" si="34"/>
        <v>0</v>
      </c>
      <c r="Y83" s="54"/>
      <c r="Z83" s="54">
        <f t="shared" si="34"/>
        <v>0</v>
      </c>
      <c r="AA83" s="54"/>
      <c r="AB83" s="54">
        <f t="shared" si="34"/>
        <v>0</v>
      </c>
      <c r="AC83" s="54"/>
      <c r="AD83" s="54">
        <f t="shared" si="34"/>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8.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73" zoomScaleNormal="70" zoomScaleSheetLayoutView="73" zoomScalePageLayoutView="0" workbookViewId="0" topLeftCell="G58">
      <selection activeCell="E76" sqref="E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89</v>
      </c>
      <c r="D8" s="119" t="s">
        <v>90</v>
      </c>
      <c r="E8" s="121" t="s">
        <v>91</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S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c r="V12" s="32">
        <f>V13</f>
        <v>0</v>
      </c>
      <c r="W12" s="4"/>
      <c r="X12" s="32">
        <f>X13</f>
        <v>0</v>
      </c>
      <c r="Y12" s="4"/>
      <c r="Z12" s="32">
        <f>Z13</f>
        <v>0</v>
      </c>
      <c r="AA12" s="4"/>
      <c r="AB12" s="32">
        <f>AB13</f>
        <v>513.4</v>
      </c>
      <c r="AC12" s="4"/>
      <c r="AD12" s="32">
        <f>AD13</f>
        <v>0</v>
      </c>
      <c r="AE12" s="5"/>
      <c r="AF12" s="101"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9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c r="V14" s="36">
        <v>0</v>
      </c>
      <c r="W14" s="36"/>
      <c r="X14" s="36">
        <v>0</v>
      </c>
      <c r="Y14" s="36"/>
      <c r="Z14" s="36">
        <v>0</v>
      </c>
      <c r="AA14" s="36"/>
      <c r="AB14" s="36">
        <v>0</v>
      </c>
      <c r="AC14" s="36"/>
      <c r="AD14" s="36">
        <v>0</v>
      </c>
      <c r="AE14" s="36"/>
      <c r="AF14" s="9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c r="V15" s="36">
        <v>0</v>
      </c>
      <c r="W15" s="36"/>
      <c r="X15" s="36">
        <v>0</v>
      </c>
      <c r="Y15" s="36"/>
      <c r="Z15" s="36">
        <v>0</v>
      </c>
      <c r="AA15" s="36"/>
      <c r="AB15" s="36">
        <v>0</v>
      </c>
      <c r="AC15" s="36"/>
      <c r="AD15" s="36">
        <v>0</v>
      </c>
      <c r="AE15" s="36"/>
      <c r="AF15" s="91"/>
    </row>
    <row r="16" spans="1:32" s="39" customFormat="1" ht="18.75">
      <c r="A16" s="38" t="s">
        <v>13</v>
      </c>
      <c r="B16" s="32">
        <f>H16+J16+L16+N16+P16+R16+T16+V16+X16+Z16+AB16+AD16</f>
        <v>713.4</v>
      </c>
      <c r="C16" s="33">
        <f>H16+J16+L16+N16+P16+R16</f>
        <v>200</v>
      </c>
      <c r="D16" s="33">
        <f>E16</f>
        <v>64.4</v>
      </c>
      <c r="E16" s="4">
        <f>I16+K16+M16+O16+Q16+S16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c r="V16" s="4">
        <v>0</v>
      </c>
      <c r="W16" s="4"/>
      <c r="X16" s="5">
        <v>0</v>
      </c>
      <c r="Y16" s="4"/>
      <c r="Z16" s="4">
        <v>0</v>
      </c>
      <c r="AA16" s="4"/>
      <c r="AB16" s="4">
        <v>513.4</v>
      </c>
      <c r="AC16" s="4"/>
      <c r="AD16" s="5">
        <v>0</v>
      </c>
      <c r="AE16" s="5"/>
      <c r="AF16" s="9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c r="V17" s="36">
        <v>0</v>
      </c>
      <c r="W17" s="36"/>
      <c r="X17" s="36">
        <v>0</v>
      </c>
      <c r="Y17" s="36"/>
      <c r="Z17" s="36">
        <v>0</v>
      </c>
      <c r="AA17" s="36"/>
      <c r="AB17" s="36">
        <v>0</v>
      </c>
      <c r="AC17" s="36"/>
      <c r="AD17" s="36">
        <v>0</v>
      </c>
      <c r="AE17" s="36"/>
      <c r="AF17" s="92"/>
    </row>
    <row r="18" spans="1:32" s="30" customFormat="1" ht="79.5" customHeight="1">
      <c r="A18" s="40" t="s">
        <v>31</v>
      </c>
      <c r="B18" s="41">
        <f>B20+B26+B32+B62+B68+B74</f>
        <v>119417.4</v>
      </c>
      <c r="C18" s="41">
        <f>C20+C26+C32+C62+C68+C74</f>
        <v>71373.33496000001</v>
      </c>
      <c r="D18" s="41">
        <f>D19+D25+D31+D61+D67+D73</f>
        <v>60522.59095000001</v>
      </c>
      <c r="E18" s="41">
        <f>E19+E25+E31+E61+E67+E73</f>
        <v>64175.06466000001</v>
      </c>
      <c r="F18" s="37">
        <f>E18/B18*100</f>
        <v>53.7401288756915</v>
      </c>
      <c r="G18" s="28">
        <f>E18/C18*100</f>
        <v>89.9146224510398</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 aca="true" t="shared" si="4" ref="O18:T18">O20+O26+O32+O62+O68+O74</f>
        <v>10072.3868</v>
      </c>
      <c r="P18" s="41">
        <f t="shared" si="4"/>
        <v>9486.86866</v>
      </c>
      <c r="Q18" s="41">
        <f t="shared" si="4"/>
        <v>9590.858520000002</v>
      </c>
      <c r="R18" s="41">
        <f t="shared" si="4"/>
        <v>9238.44666</v>
      </c>
      <c r="S18" s="41">
        <f t="shared" si="4"/>
        <v>9363.35185</v>
      </c>
      <c r="T18" s="41">
        <f t="shared" si="4"/>
        <v>15256.62066</v>
      </c>
      <c r="U18" s="41"/>
      <c r="V18" s="41">
        <f>V20+V26+V32+V62+V68+V74</f>
        <v>5333.119659999999</v>
      </c>
      <c r="W18" s="41"/>
      <c r="X18" s="41">
        <f>X20+X26+X32+X62+X68+X74</f>
        <v>3151.5406599999997</v>
      </c>
      <c r="Y18" s="41"/>
      <c r="Z18" s="41">
        <f>Z20+Z26+Z32+Z62+Z68+Z74</f>
        <v>9934.85766</v>
      </c>
      <c r="AA18" s="41"/>
      <c r="AB18" s="41">
        <f>AB20+AB26+AB32+AB62+AB68+AB74</f>
        <v>4387.00466</v>
      </c>
      <c r="AC18" s="41"/>
      <c r="AD18" s="41">
        <f>AD20+AD26+AD32+AD62+AD68+AD74</f>
        <v>10099.27174</v>
      </c>
      <c r="AE18" s="41"/>
      <c r="AF18" s="42"/>
    </row>
    <row r="19" spans="1:32" s="30" customFormat="1" ht="74.25" customHeight="1">
      <c r="A19" s="43" t="s">
        <v>32</v>
      </c>
      <c r="B19" s="32">
        <f aca="true" t="shared" si="5" ref="B19:S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f t="shared" si="5"/>
        <v>0</v>
      </c>
      <c r="R19" s="32">
        <f>R20</f>
        <v>0</v>
      </c>
      <c r="S19" s="4">
        <f t="shared" si="5"/>
        <v>0</v>
      </c>
      <c r="T19" s="32">
        <f>T20</f>
        <v>0</v>
      </c>
      <c r="U19" s="4"/>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6" ref="B20:P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t="shared" si="6"/>
        <v>0</v>
      </c>
      <c r="L20" s="36">
        <f t="shared" si="6"/>
        <v>0</v>
      </c>
      <c r="M20" s="36">
        <f t="shared" si="6"/>
        <v>0</v>
      </c>
      <c r="N20" s="36">
        <f t="shared" si="6"/>
        <v>0</v>
      </c>
      <c r="O20" s="36">
        <f t="shared" si="6"/>
        <v>0</v>
      </c>
      <c r="P20" s="36">
        <f t="shared" si="6"/>
        <v>0</v>
      </c>
      <c r="Q20" s="36">
        <f>Q21+Q22+Q23+Q24</f>
        <v>0</v>
      </c>
      <c r="R20" s="36">
        <f>R21+R22+R23+R24</f>
        <v>0</v>
      </c>
      <c r="S20" s="36">
        <f>S21+S22+S23+S24</f>
        <v>0</v>
      </c>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7" ref="H25:S25">H26</f>
        <v>0</v>
      </c>
      <c r="I25" s="32">
        <f t="shared" si="7"/>
        <v>0</v>
      </c>
      <c r="J25" s="32">
        <f t="shared" si="7"/>
        <v>0</v>
      </c>
      <c r="K25" s="32">
        <f>K26</f>
        <v>0</v>
      </c>
      <c r="L25" s="32">
        <f t="shared" si="7"/>
        <v>0</v>
      </c>
      <c r="M25" s="32">
        <f t="shared" si="7"/>
        <v>0</v>
      </c>
      <c r="N25" s="32">
        <f t="shared" si="7"/>
        <v>0</v>
      </c>
      <c r="O25" s="32">
        <f t="shared" si="7"/>
        <v>0</v>
      </c>
      <c r="P25" s="32">
        <f>P26</f>
        <v>0</v>
      </c>
      <c r="Q25" s="32">
        <f t="shared" si="7"/>
        <v>0</v>
      </c>
      <c r="R25" s="32">
        <f>R26</f>
        <v>0</v>
      </c>
      <c r="S25" s="32">
        <f t="shared" si="7"/>
        <v>0</v>
      </c>
      <c r="T25" s="32">
        <f>T26</f>
        <v>0</v>
      </c>
      <c r="U25" s="4"/>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8" ref="B26:P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 t="shared" si="8"/>
        <v>0</v>
      </c>
      <c r="L26" s="36">
        <f t="shared" si="8"/>
        <v>0</v>
      </c>
      <c r="M26" s="36">
        <f t="shared" si="8"/>
        <v>0</v>
      </c>
      <c r="N26" s="36">
        <f t="shared" si="8"/>
        <v>0</v>
      </c>
      <c r="O26" s="36">
        <f t="shared" si="8"/>
        <v>0</v>
      </c>
      <c r="P26" s="36">
        <f t="shared" si="8"/>
        <v>0</v>
      </c>
      <c r="Q26" s="36">
        <f>Q27+Q28+Q29+Q30</f>
        <v>0</v>
      </c>
      <c r="R26" s="36">
        <f>R27+R28+R29+R30</f>
        <v>0</v>
      </c>
      <c r="S26" s="36">
        <f>S27+S28+S29+S30</f>
        <v>0</v>
      </c>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c r="V30" s="36">
        <v>0</v>
      </c>
      <c r="W30" s="36"/>
      <c r="X30" s="36">
        <v>0</v>
      </c>
      <c r="Y30" s="36"/>
      <c r="Z30" s="36">
        <v>0</v>
      </c>
      <c r="AA30" s="36"/>
      <c r="AB30" s="36">
        <v>0</v>
      </c>
      <c r="AC30" s="36"/>
      <c r="AD30" s="36">
        <v>0</v>
      </c>
      <c r="AE30" s="36"/>
      <c r="AF30" s="92"/>
    </row>
    <row r="31" spans="1:32" s="39" customFormat="1" ht="66.75" customHeight="1">
      <c r="A31" s="46" t="s">
        <v>35</v>
      </c>
      <c r="B31" s="32">
        <f>B32</f>
        <v>23886.9</v>
      </c>
      <c r="C31" s="32">
        <f>C32</f>
        <v>12590.175959999999</v>
      </c>
      <c r="D31" s="32">
        <f>E31</f>
        <v>8962.4322</v>
      </c>
      <c r="E31" s="32">
        <f>E32</f>
        <v>8962.4322</v>
      </c>
      <c r="F31" s="37">
        <f>F32</f>
        <v>37.52028182811499</v>
      </c>
      <c r="G31" s="28">
        <f>G32</f>
        <v>71.18591692820154</v>
      </c>
      <c r="H31" s="32">
        <f>H32</f>
        <v>1825.64166</v>
      </c>
      <c r="I31" s="32">
        <f>I32</f>
        <v>617.14339</v>
      </c>
      <c r="J31" s="32">
        <f aca="true" t="shared" si="9" ref="J31:AD31">J32</f>
        <v>770.14166</v>
      </c>
      <c r="K31" s="32">
        <f>K32</f>
        <v>551.6149399999999</v>
      </c>
      <c r="L31" s="32">
        <f t="shared" si="9"/>
        <v>778.64166</v>
      </c>
      <c r="M31" s="32">
        <f>M32</f>
        <v>1591.52712</v>
      </c>
      <c r="N31" s="32">
        <f t="shared" si="9"/>
        <v>5479.491660000001</v>
      </c>
      <c r="O31" s="32">
        <f>O32</f>
        <v>1744.40538</v>
      </c>
      <c r="P31" s="32">
        <f t="shared" si="9"/>
        <v>1855.08366</v>
      </c>
      <c r="Q31" s="32">
        <f>Q32</f>
        <v>1972.17227</v>
      </c>
      <c r="R31" s="32">
        <f t="shared" si="9"/>
        <v>2194.02566</v>
      </c>
      <c r="S31" s="32">
        <f>S32</f>
        <v>2485.5691</v>
      </c>
      <c r="T31" s="32">
        <f t="shared" si="9"/>
        <v>4938.89166</v>
      </c>
      <c r="U31" s="32"/>
      <c r="V31" s="32">
        <f t="shared" si="9"/>
        <v>387.44165999999996</v>
      </c>
      <c r="W31" s="32"/>
      <c r="X31" s="32">
        <f t="shared" si="9"/>
        <v>381.75365999999997</v>
      </c>
      <c r="Y31" s="32"/>
      <c r="Z31" s="32">
        <f t="shared" si="9"/>
        <v>3113.07966</v>
      </c>
      <c r="AA31" s="32"/>
      <c r="AB31" s="32">
        <f t="shared" si="9"/>
        <v>624.14166</v>
      </c>
      <c r="AC31" s="32"/>
      <c r="AD31" s="32">
        <f t="shared" si="9"/>
        <v>1969.7657399999998</v>
      </c>
      <c r="AE31" s="32"/>
      <c r="AF31" s="47"/>
    </row>
    <row r="32" spans="1:32" s="39" customFormat="1" ht="18.75">
      <c r="A32" s="48" t="s">
        <v>17</v>
      </c>
      <c r="B32" s="36">
        <f>B33+B34+B35+B36</f>
        <v>23886.9</v>
      </c>
      <c r="C32" s="36">
        <f>C33+C34+C35+C36</f>
        <v>12590.175959999999</v>
      </c>
      <c r="D32" s="32">
        <f aca="true" t="shared" si="10" ref="D32:D72">E32</f>
        <v>8962.4322</v>
      </c>
      <c r="E32" s="36">
        <f>E33+E34+E35+E36</f>
        <v>8962.4322</v>
      </c>
      <c r="F32" s="37">
        <f>F33+F34+F35+F36</f>
        <v>37.52028182811499</v>
      </c>
      <c r="G32" s="28">
        <f>E32/C32*100</f>
        <v>71.18591692820154</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5479.491660000001</v>
      </c>
      <c r="O32" s="36">
        <f>O33+O34+O35+O36</f>
        <v>1744.40538</v>
      </c>
      <c r="P32" s="36">
        <f t="shared" si="11"/>
        <v>1855.08366</v>
      </c>
      <c r="Q32" s="36">
        <f>Q33+Q34+Q35+Q36</f>
        <v>1972.17227</v>
      </c>
      <c r="R32" s="36">
        <f t="shared" si="11"/>
        <v>2194.02566</v>
      </c>
      <c r="S32" s="36">
        <f>S33+S34+S35+S36</f>
        <v>2485.5691</v>
      </c>
      <c r="T32" s="36">
        <f t="shared" si="11"/>
        <v>4938.89166</v>
      </c>
      <c r="U32" s="36"/>
      <c r="V32" s="36">
        <f t="shared" si="11"/>
        <v>387.44165999999996</v>
      </c>
      <c r="W32" s="36"/>
      <c r="X32" s="36">
        <f t="shared" si="11"/>
        <v>381.75365999999997</v>
      </c>
      <c r="Y32" s="36"/>
      <c r="Z32" s="36">
        <f t="shared" si="11"/>
        <v>3113.07966</v>
      </c>
      <c r="AA32" s="36"/>
      <c r="AB32" s="36">
        <f t="shared" si="11"/>
        <v>624.14166</v>
      </c>
      <c r="AC32" s="36"/>
      <c r="AD32" s="36">
        <f t="shared" si="11"/>
        <v>1969.7657399999998</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100</v>
      </c>
      <c r="O33" s="32">
        <f>O39+O45+O51+O57</f>
        <v>0</v>
      </c>
      <c r="P33" s="32">
        <f t="shared" si="13"/>
        <v>118.35</v>
      </c>
      <c r="Q33" s="32">
        <f>Q39+Q45+Q51+Q57</f>
        <v>0</v>
      </c>
      <c r="R33" s="32">
        <f t="shared" si="13"/>
        <v>94.5</v>
      </c>
      <c r="S33" s="32">
        <f>S39+S45+S51+S57</f>
        <v>0</v>
      </c>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f>O40+O46+O52+O58</f>
        <v>0</v>
      </c>
      <c r="P34" s="32">
        <f t="shared" si="14"/>
        <v>0</v>
      </c>
      <c r="Q34" s="32">
        <f>Q40+Q46+Q52+Q58</f>
        <v>0</v>
      </c>
      <c r="R34" s="32">
        <f t="shared" si="14"/>
        <v>0</v>
      </c>
      <c r="S34" s="32">
        <f>S40+S46+S52+S58</f>
        <v>0</v>
      </c>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23886.9</v>
      </c>
      <c r="C35" s="32">
        <f>C41+C47+C53+C59</f>
        <v>12590.175959999999</v>
      </c>
      <c r="D35" s="32">
        <f>D41+D47+D53+D59</f>
        <v>8962.4322</v>
      </c>
      <c r="E35" s="32">
        <f>E41+E47+E53+E59</f>
        <v>8962.4322</v>
      </c>
      <c r="F35" s="37">
        <f>E35/B35*100</f>
        <v>37.52028182811499</v>
      </c>
      <c r="G35" s="28">
        <f>E35/C35*100</f>
        <v>71.18591692820154</v>
      </c>
      <c r="H35" s="32">
        <f>H41+H47+H53+H59</f>
        <v>1825.64166</v>
      </c>
      <c r="I35" s="32">
        <f>I41+I47+I53+I59</f>
        <v>617.14339</v>
      </c>
      <c r="J35" s="32">
        <f t="shared" si="14"/>
        <v>770.14166</v>
      </c>
      <c r="K35" s="32">
        <f>K41+K47+K53+K59</f>
        <v>551.6149399999999</v>
      </c>
      <c r="L35" s="32">
        <f>L41+L47+L53+L59</f>
        <v>778.64166</v>
      </c>
      <c r="M35" s="32">
        <f>M41+M47+M53+M59</f>
        <v>1591.52712</v>
      </c>
      <c r="N35" s="32">
        <f t="shared" si="14"/>
        <v>5379.491660000001</v>
      </c>
      <c r="O35" s="32">
        <f>O41+O47+O53+O59</f>
        <v>1744.40538</v>
      </c>
      <c r="P35" s="32">
        <f t="shared" si="14"/>
        <v>1736.73366</v>
      </c>
      <c r="Q35" s="32">
        <f>Q41+Q47+Q53+Q59</f>
        <v>1972.17227</v>
      </c>
      <c r="R35" s="32">
        <f t="shared" si="14"/>
        <v>2099.52566</v>
      </c>
      <c r="S35" s="32">
        <f>S41+S47+S53+S59</f>
        <v>2485.5691</v>
      </c>
      <c r="T35" s="32">
        <f t="shared" si="14"/>
        <v>4938.89166</v>
      </c>
      <c r="U35" s="32"/>
      <c r="V35" s="32">
        <f t="shared" si="14"/>
        <v>387.44165999999996</v>
      </c>
      <c r="W35" s="32"/>
      <c r="X35" s="32">
        <f t="shared" si="14"/>
        <v>381.75365999999997</v>
      </c>
      <c r="Y35" s="32"/>
      <c r="Z35" s="32">
        <f t="shared" si="14"/>
        <v>3113.07966</v>
      </c>
      <c r="AA35" s="32"/>
      <c r="AB35" s="32">
        <f t="shared" si="14"/>
        <v>505.79166</v>
      </c>
      <c r="AC35" s="32"/>
      <c r="AD35" s="32">
        <f t="shared" si="14"/>
        <v>1969.7657399999998</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f>O42+O48+O54+O60</f>
        <v>0</v>
      </c>
      <c r="P36" s="32">
        <f t="shared" si="14"/>
        <v>0</v>
      </c>
      <c r="Q36" s="32">
        <f>Q42+Q48+Q54+Q60</f>
        <v>0</v>
      </c>
      <c r="R36" s="32">
        <f t="shared" si="14"/>
        <v>0</v>
      </c>
      <c r="S36" s="32">
        <f>S42+S48+S54+S60</f>
        <v>0</v>
      </c>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9" customFormat="1" ht="37.5">
      <c r="A37" s="50" t="s">
        <v>36</v>
      </c>
      <c r="B37" s="32">
        <f>B38</f>
        <v>431.20000000000005</v>
      </c>
      <c r="C37" s="36">
        <f>C38</f>
        <v>312.85</v>
      </c>
      <c r="D37" s="32">
        <f t="shared" si="10"/>
        <v>126.84902</v>
      </c>
      <c r="E37" s="4">
        <f>E38</f>
        <v>126.84902</v>
      </c>
      <c r="F37" s="37">
        <f>F38</f>
        <v>29.417676252319104</v>
      </c>
      <c r="G37" s="28">
        <f>G38</f>
        <v>40.54627457247882</v>
      </c>
      <c r="H37" s="32">
        <f aca="true" t="shared" si="15" ref="H37:S37">H38</f>
        <v>0</v>
      </c>
      <c r="I37" s="4">
        <f t="shared" si="15"/>
        <v>0</v>
      </c>
      <c r="J37" s="32">
        <f t="shared" si="15"/>
        <v>0</v>
      </c>
      <c r="K37" s="4">
        <f>K38</f>
        <v>0</v>
      </c>
      <c r="L37" s="32">
        <f t="shared" si="15"/>
        <v>0</v>
      </c>
      <c r="M37" s="4">
        <f t="shared" si="15"/>
        <v>0</v>
      </c>
      <c r="N37" s="32">
        <f t="shared" si="15"/>
        <v>100</v>
      </c>
      <c r="O37" s="4">
        <f t="shared" si="15"/>
        <v>0</v>
      </c>
      <c r="P37" s="32">
        <f>P38</f>
        <v>118.35</v>
      </c>
      <c r="Q37" s="4">
        <f t="shared" si="15"/>
        <v>0</v>
      </c>
      <c r="R37" s="32">
        <f>R38</f>
        <v>94.5</v>
      </c>
      <c r="S37" s="4">
        <f t="shared" si="15"/>
        <v>126.84902</v>
      </c>
      <c r="T37" s="32">
        <f>T38</f>
        <v>0</v>
      </c>
      <c r="U37" s="4"/>
      <c r="V37" s="32">
        <f>V38</f>
        <v>0</v>
      </c>
      <c r="W37" s="4"/>
      <c r="X37" s="32">
        <f>X38</f>
        <v>0</v>
      </c>
      <c r="Y37" s="4"/>
      <c r="Z37" s="32">
        <f>Z38</f>
        <v>0</v>
      </c>
      <c r="AA37" s="4"/>
      <c r="AB37" s="32">
        <f>AB38</f>
        <v>118.35</v>
      </c>
      <c r="AC37" s="4"/>
      <c r="AD37" s="32">
        <f>AD38</f>
        <v>0</v>
      </c>
      <c r="AE37" s="5"/>
      <c r="AF37" s="101" t="s">
        <v>97</v>
      </c>
    </row>
    <row r="38" spans="1:32" s="39" customFormat="1" ht="18.75">
      <c r="A38" s="48" t="s">
        <v>17</v>
      </c>
      <c r="B38" s="36">
        <f>B39+B40+B41+B42</f>
        <v>431.20000000000005</v>
      </c>
      <c r="C38" s="36">
        <f>C39+C40+C41+C42</f>
        <v>312.85</v>
      </c>
      <c r="D38" s="32">
        <f t="shared" si="10"/>
        <v>126.84902</v>
      </c>
      <c r="E38" s="36">
        <f>E39+E40+E41+E42</f>
        <v>126.84902</v>
      </c>
      <c r="F38" s="37">
        <f>F39+F40+F41+F42</f>
        <v>29.417676252319104</v>
      </c>
      <c r="G38" s="28">
        <f>E38/C38*100</f>
        <v>40.54627457247882</v>
      </c>
      <c r="H38" s="36">
        <f aca="true" t="shared" si="16" ref="H38:N38">H39+H40+H41+H42</f>
        <v>0</v>
      </c>
      <c r="I38" s="36">
        <f t="shared" si="16"/>
        <v>0</v>
      </c>
      <c r="J38" s="36">
        <f t="shared" si="16"/>
        <v>0</v>
      </c>
      <c r="K38" s="36">
        <f>K39+K40+K41+K42</f>
        <v>0</v>
      </c>
      <c r="L38" s="36">
        <f t="shared" si="16"/>
        <v>0</v>
      </c>
      <c r="M38" s="36">
        <f t="shared" si="16"/>
        <v>0</v>
      </c>
      <c r="N38" s="36">
        <f t="shared" si="16"/>
        <v>100</v>
      </c>
      <c r="O38" s="36">
        <f aca="true" t="shared" si="17" ref="O38:T38">O39+O40+O41+O42</f>
        <v>0</v>
      </c>
      <c r="P38" s="36">
        <f t="shared" si="17"/>
        <v>118.35</v>
      </c>
      <c r="Q38" s="36">
        <f t="shared" si="17"/>
        <v>0</v>
      </c>
      <c r="R38" s="36">
        <f t="shared" si="17"/>
        <v>94.5</v>
      </c>
      <c r="S38" s="36">
        <f t="shared" si="17"/>
        <v>126.84902</v>
      </c>
      <c r="T38" s="36">
        <f t="shared" si="17"/>
        <v>0</v>
      </c>
      <c r="U38" s="36"/>
      <c r="V38" s="36">
        <f>V39+V40+V41+V42</f>
        <v>0</v>
      </c>
      <c r="W38" s="36"/>
      <c r="X38" s="36">
        <f>X39+X40+X41+X42</f>
        <v>0</v>
      </c>
      <c r="Y38" s="36"/>
      <c r="Z38" s="36">
        <f>Z39+Z40+Z41+Z42</f>
        <v>0</v>
      </c>
      <c r="AA38" s="36"/>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c r="V39" s="32">
        <v>0</v>
      </c>
      <c r="W39" s="32"/>
      <c r="X39" s="32">
        <v>0</v>
      </c>
      <c r="Y39" s="32"/>
      <c r="Z39" s="32">
        <v>0</v>
      </c>
      <c r="AA39" s="32"/>
      <c r="AB39" s="32">
        <v>0</v>
      </c>
      <c r="AC39" s="32"/>
      <c r="AD39" s="32">
        <v>0</v>
      </c>
      <c r="AE39" s="32"/>
      <c r="AF39" s="91"/>
    </row>
    <row r="40" spans="1:32" s="39"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c r="V40" s="32">
        <v>0</v>
      </c>
      <c r="W40" s="32"/>
      <c r="X40" s="32">
        <v>0</v>
      </c>
      <c r="Y40" s="32"/>
      <c r="Z40" s="32">
        <v>0</v>
      </c>
      <c r="AA40" s="32"/>
      <c r="AB40" s="32">
        <v>0</v>
      </c>
      <c r="AC40" s="32"/>
      <c r="AD40" s="32">
        <v>0</v>
      </c>
      <c r="AE40" s="32"/>
      <c r="AF40" s="91"/>
    </row>
    <row r="41" spans="1:32" s="39" customFormat="1" ht="18.75">
      <c r="A41" s="49" t="s">
        <v>13</v>
      </c>
      <c r="B41" s="32">
        <f>H41+J41+L41+N41+P41+R41+T41+V41+X41+Z41+AB41+AD41</f>
        <v>431.20000000000005</v>
      </c>
      <c r="C41" s="33">
        <f>H41+J41+L41+N41+P41+R41</f>
        <v>312.85</v>
      </c>
      <c r="D41" s="33">
        <f>E41</f>
        <v>126.84902</v>
      </c>
      <c r="E41" s="4">
        <f>I41+K41+M41+O41+Q41+S41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c r="V41" s="32">
        <v>0</v>
      </c>
      <c r="W41" s="32"/>
      <c r="X41" s="32">
        <v>0</v>
      </c>
      <c r="Y41" s="32"/>
      <c r="Z41" s="32">
        <v>0</v>
      </c>
      <c r="AA41" s="32"/>
      <c r="AB41" s="32">
        <v>118.35</v>
      </c>
      <c r="AC41" s="32"/>
      <c r="AD41" s="32">
        <v>0</v>
      </c>
      <c r="AE41" s="32"/>
      <c r="AF41" s="91"/>
    </row>
    <row r="42" spans="1:32" s="39" customFormat="1" ht="97.5" customHeight="1">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c r="V42" s="32">
        <v>0</v>
      </c>
      <c r="W42" s="32"/>
      <c r="X42" s="32">
        <v>0</v>
      </c>
      <c r="Y42" s="32"/>
      <c r="Z42" s="32">
        <v>0</v>
      </c>
      <c r="AA42" s="32"/>
      <c r="AB42" s="32">
        <v>0</v>
      </c>
      <c r="AC42" s="32"/>
      <c r="AD42" s="32">
        <v>0</v>
      </c>
      <c r="AE42" s="32"/>
      <c r="AF42" s="92"/>
    </row>
    <row r="43" spans="1:32" s="70" customFormat="1" ht="56.25">
      <c r="A43" s="51" t="s">
        <v>37</v>
      </c>
      <c r="B43" s="32">
        <f>B44</f>
        <v>1744.1</v>
      </c>
      <c r="C43" s="36">
        <f>C44</f>
        <v>1401.0499599999998</v>
      </c>
      <c r="D43" s="32">
        <f t="shared" si="10"/>
        <v>755.2299499999999</v>
      </c>
      <c r="E43" s="4">
        <f aca="true" t="shared" si="18" ref="E43:S43">E44</f>
        <v>755.2299499999999</v>
      </c>
      <c r="F43" s="37">
        <f t="shared" si="18"/>
        <v>43.30198669801043</v>
      </c>
      <c r="G43" s="28">
        <f t="shared" si="18"/>
        <v>53.90456954154583</v>
      </c>
      <c r="H43" s="32">
        <f t="shared" si="18"/>
        <v>113.29166</v>
      </c>
      <c r="I43" s="4">
        <f t="shared" si="18"/>
        <v>85.31777</v>
      </c>
      <c r="J43" s="32">
        <f t="shared" si="18"/>
        <v>59.09166</v>
      </c>
      <c r="K43" s="4">
        <f t="shared" si="18"/>
        <v>57.41594</v>
      </c>
      <c r="L43" s="32">
        <f>L44</f>
        <v>93.49166</v>
      </c>
      <c r="M43" s="4">
        <f t="shared" si="18"/>
        <v>62.00919</v>
      </c>
      <c r="N43" s="32">
        <f>N44</f>
        <v>260.89166</v>
      </c>
      <c r="O43" s="4">
        <f t="shared" si="18"/>
        <v>109.638</v>
      </c>
      <c r="P43" s="32">
        <f>P44</f>
        <v>525.49166</v>
      </c>
      <c r="Q43" s="4">
        <f t="shared" si="18"/>
        <v>73.813</v>
      </c>
      <c r="R43" s="32">
        <f>R44</f>
        <v>348.79166</v>
      </c>
      <c r="S43" s="4">
        <f t="shared" si="18"/>
        <v>367.03605</v>
      </c>
      <c r="T43" s="32">
        <f>T44</f>
        <v>69.09166</v>
      </c>
      <c r="U43" s="4"/>
      <c r="V43" s="32">
        <f>V44</f>
        <v>45.79166</v>
      </c>
      <c r="W43" s="4"/>
      <c r="X43" s="32">
        <f>X44</f>
        <v>40.10366</v>
      </c>
      <c r="Y43" s="4"/>
      <c r="Z43" s="32">
        <f>Z44</f>
        <v>103.77966</v>
      </c>
      <c r="AA43" s="4"/>
      <c r="AB43" s="32">
        <f>AB44</f>
        <v>45.79166</v>
      </c>
      <c r="AC43" s="4"/>
      <c r="AD43" s="32">
        <f>AD44</f>
        <v>38.49174</v>
      </c>
      <c r="AE43" s="5"/>
      <c r="AF43" s="101" t="s">
        <v>92</v>
      </c>
    </row>
    <row r="44" spans="1:32" s="70" customFormat="1" ht="18.75">
      <c r="A44" s="48" t="s">
        <v>17</v>
      </c>
      <c r="B44" s="36">
        <f>B45+B46+B47+B48</f>
        <v>1744.1</v>
      </c>
      <c r="C44" s="36">
        <f>C45+C46+C47+C48</f>
        <v>1401.0499599999998</v>
      </c>
      <c r="D44" s="32">
        <f t="shared" si="10"/>
        <v>755.2299499999999</v>
      </c>
      <c r="E44" s="36">
        <f>E45+E46+E47+E48</f>
        <v>755.2299499999999</v>
      </c>
      <c r="F44" s="37">
        <f>F45+F46+F47+F48</f>
        <v>43.30198669801043</v>
      </c>
      <c r="G44" s="28">
        <f>E44/C44*100</f>
        <v>53.90456954154583</v>
      </c>
      <c r="H44" s="36">
        <f aca="true" t="shared" si="19" ref="H44:N44">H45+H46+H47+H48</f>
        <v>113.29166</v>
      </c>
      <c r="I44" s="36">
        <f t="shared" si="19"/>
        <v>85.31777</v>
      </c>
      <c r="J44" s="36">
        <f t="shared" si="19"/>
        <v>59.09166</v>
      </c>
      <c r="K44" s="36">
        <f>K45+K46+K47+K48</f>
        <v>57.41594</v>
      </c>
      <c r="L44" s="36">
        <f t="shared" si="19"/>
        <v>93.49166</v>
      </c>
      <c r="M44" s="36">
        <f t="shared" si="19"/>
        <v>62.00919</v>
      </c>
      <c r="N44" s="36">
        <f t="shared" si="19"/>
        <v>260.89166</v>
      </c>
      <c r="O44" s="36">
        <f aca="true" t="shared" si="20" ref="O44:T44">O45+O46+O47+O48</f>
        <v>109.638</v>
      </c>
      <c r="P44" s="36">
        <f t="shared" si="20"/>
        <v>525.49166</v>
      </c>
      <c r="Q44" s="36">
        <f t="shared" si="20"/>
        <v>73.813</v>
      </c>
      <c r="R44" s="36">
        <f t="shared" si="20"/>
        <v>348.79166</v>
      </c>
      <c r="S44" s="36">
        <f t="shared" si="20"/>
        <v>367.03605</v>
      </c>
      <c r="T44" s="36">
        <f t="shared" si="20"/>
        <v>69.09166</v>
      </c>
      <c r="U44" s="36"/>
      <c r="V44" s="36">
        <f>V45+V46+V47+V48</f>
        <v>45.79166</v>
      </c>
      <c r="W44" s="36"/>
      <c r="X44" s="36">
        <f>X45+X46+X47+X48</f>
        <v>40.10366</v>
      </c>
      <c r="Y44" s="36"/>
      <c r="Z44" s="36">
        <f>Z45+Z46+Z47+Z48</f>
        <v>103.77966</v>
      </c>
      <c r="AA44" s="36"/>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c r="V45" s="32">
        <v>0</v>
      </c>
      <c r="W45" s="32"/>
      <c r="X45" s="32">
        <v>0</v>
      </c>
      <c r="Y45" s="32"/>
      <c r="Z45" s="32">
        <v>0</v>
      </c>
      <c r="AA45" s="32"/>
      <c r="AB45" s="32">
        <v>0</v>
      </c>
      <c r="AC45" s="32"/>
      <c r="AD45" s="32">
        <v>0</v>
      </c>
      <c r="AE45" s="32"/>
      <c r="AF45" s="91"/>
    </row>
    <row r="46" spans="1:32" s="7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c r="V46" s="32">
        <v>0</v>
      </c>
      <c r="W46" s="32"/>
      <c r="X46" s="32">
        <v>0</v>
      </c>
      <c r="Y46" s="32"/>
      <c r="Z46" s="32">
        <v>0</v>
      </c>
      <c r="AA46" s="32"/>
      <c r="AB46" s="32">
        <v>0</v>
      </c>
      <c r="AC46" s="32"/>
      <c r="AD46" s="32">
        <v>0</v>
      </c>
      <c r="AE46" s="32"/>
      <c r="AF46" s="91"/>
    </row>
    <row r="47" spans="1:32" s="70" customFormat="1" ht="18.75">
      <c r="A47" s="49" t="s">
        <v>13</v>
      </c>
      <c r="B47" s="32">
        <f>H47+J47+L47+N47+P47+R47+T47+V47+X47+Z47+AB47+AD47</f>
        <v>1744.1</v>
      </c>
      <c r="C47" s="33">
        <f>H47+J47+L47+N47+P47+R47</f>
        <v>1401.0499599999998</v>
      </c>
      <c r="D47" s="33">
        <f>I47+K47+M47+O47+Q47+S47</f>
        <v>755.2299499999999</v>
      </c>
      <c r="E47" s="4">
        <f>I47+K47+M47+O47+Q47+S47</f>
        <v>755.2299499999999</v>
      </c>
      <c r="F47" s="37">
        <f>E47/B47*100</f>
        <v>43.30198669801043</v>
      </c>
      <c r="G47" s="28">
        <f>E47/C47*100</f>
        <v>53.90456954154583</v>
      </c>
      <c r="H47" s="32">
        <v>113.29166</v>
      </c>
      <c r="I47" s="32">
        <v>85.31777</v>
      </c>
      <c r="J47" s="32">
        <v>59.09166</v>
      </c>
      <c r="K47" s="32">
        <v>57.41594</v>
      </c>
      <c r="L47" s="32">
        <v>93.49166</v>
      </c>
      <c r="M47" s="32">
        <v>62.00919</v>
      </c>
      <c r="N47" s="32">
        <v>260.89166</v>
      </c>
      <c r="O47" s="32">
        <v>109.638</v>
      </c>
      <c r="P47" s="32">
        <v>525.49166</v>
      </c>
      <c r="Q47" s="32">
        <v>73.813</v>
      </c>
      <c r="R47" s="32">
        <v>348.79166</v>
      </c>
      <c r="S47" s="32">
        <v>367.03605</v>
      </c>
      <c r="T47" s="32">
        <v>69.09166</v>
      </c>
      <c r="U47" s="32"/>
      <c r="V47" s="32">
        <v>45.79166</v>
      </c>
      <c r="W47" s="32"/>
      <c r="X47" s="32">
        <v>40.10366</v>
      </c>
      <c r="Y47" s="32"/>
      <c r="Z47" s="32">
        <v>103.77966</v>
      </c>
      <c r="AA47" s="32"/>
      <c r="AB47" s="32">
        <v>45.79166</v>
      </c>
      <c r="AC47" s="32"/>
      <c r="AD47" s="32">
        <v>38.49174</v>
      </c>
      <c r="AE47" s="32"/>
      <c r="AF47" s="91"/>
    </row>
    <row r="48" spans="1:32" s="7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c r="V48" s="32">
        <v>0</v>
      </c>
      <c r="W48" s="32"/>
      <c r="X48" s="32">
        <v>0</v>
      </c>
      <c r="Y48" s="32"/>
      <c r="Z48" s="32">
        <v>0</v>
      </c>
      <c r="AA48" s="32"/>
      <c r="AB48" s="32">
        <v>0</v>
      </c>
      <c r="AC48" s="32"/>
      <c r="AD48" s="32">
        <v>0</v>
      </c>
      <c r="AE48" s="32"/>
      <c r="AF48" s="92"/>
    </row>
    <row r="49" spans="1:32" s="39" customFormat="1" ht="162" customHeight="1">
      <c r="A49" s="51" t="s">
        <v>38</v>
      </c>
      <c r="B49" s="32">
        <f>B50</f>
        <v>19846.9</v>
      </c>
      <c r="C49" s="36">
        <f>C50</f>
        <v>9678.876</v>
      </c>
      <c r="D49" s="32">
        <f t="shared" si="10"/>
        <v>7342.07843</v>
      </c>
      <c r="E49" s="4">
        <f aca="true" t="shared" si="21" ref="E49:S49">E50</f>
        <v>7342.07843</v>
      </c>
      <c r="F49" s="37">
        <f t="shared" si="21"/>
        <v>36.99357798950969</v>
      </c>
      <c r="G49" s="28">
        <f t="shared" si="21"/>
        <v>75.85672582229589</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1066.392</v>
      </c>
      <c r="Q49" s="4">
        <f t="shared" si="21"/>
        <v>1768.35927</v>
      </c>
      <c r="R49" s="32">
        <f>R50</f>
        <v>1656.234</v>
      </c>
      <c r="S49" s="4">
        <f t="shared" si="21"/>
        <v>1891.55803</v>
      </c>
      <c r="T49" s="32">
        <f>T50</f>
        <v>4535.2</v>
      </c>
      <c r="U49" s="4"/>
      <c r="V49" s="32">
        <f>V50</f>
        <v>341.65</v>
      </c>
      <c r="W49" s="4"/>
      <c r="X49" s="32">
        <f>X50</f>
        <v>341.65</v>
      </c>
      <c r="Y49" s="4"/>
      <c r="Z49" s="32">
        <f>Z50</f>
        <v>2676.6</v>
      </c>
      <c r="AA49" s="4"/>
      <c r="AB49" s="32">
        <f>AB50</f>
        <v>341.65</v>
      </c>
      <c r="AC49" s="4"/>
      <c r="AD49" s="32">
        <f>AD50</f>
        <v>1931.274</v>
      </c>
      <c r="AE49" s="5"/>
      <c r="AF49" s="123" t="s">
        <v>93</v>
      </c>
    </row>
    <row r="50" spans="1:32" s="39" customFormat="1" ht="20.25" customHeight="1">
      <c r="A50" s="48" t="s">
        <v>17</v>
      </c>
      <c r="B50" s="36">
        <f>B51+B52+B53+B54</f>
        <v>19846.9</v>
      </c>
      <c r="C50" s="36">
        <f>C51+C52+C53+C54</f>
        <v>9678.876</v>
      </c>
      <c r="D50" s="32">
        <f t="shared" si="10"/>
        <v>7342.07843</v>
      </c>
      <c r="E50" s="36">
        <f>E51+E52+E53+E54</f>
        <v>7342.07843</v>
      </c>
      <c r="F50" s="37">
        <f>F51+F52+F53+F54</f>
        <v>36.99357798950969</v>
      </c>
      <c r="G50" s="28">
        <f>E50/C50*100</f>
        <v>75.85672582229589</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 aca="true" t="shared" si="23" ref="O50:T50">O51+O52+O53+O54</f>
        <v>1481.38058</v>
      </c>
      <c r="P50" s="36">
        <f t="shared" si="23"/>
        <v>1066.392</v>
      </c>
      <c r="Q50" s="36">
        <f t="shared" si="23"/>
        <v>1768.35927</v>
      </c>
      <c r="R50" s="36">
        <f t="shared" si="23"/>
        <v>1656.234</v>
      </c>
      <c r="S50" s="36">
        <f t="shared" si="23"/>
        <v>1891.55803</v>
      </c>
      <c r="T50" s="36">
        <f t="shared" si="23"/>
        <v>4535.2</v>
      </c>
      <c r="U50" s="36"/>
      <c r="V50" s="36">
        <f>V51+V52+V53+V54</f>
        <v>341.65</v>
      </c>
      <c r="W50" s="36"/>
      <c r="X50" s="36">
        <f>X51+X52+X53+X54</f>
        <v>341.65</v>
      </c>
      <c r="Y50" s="36"/>
      <c r="Z50" s="36">
        <f>Z51+Z52+Z53+Z54</f>
        <v>2676.6</v>
      </c>
      <c r="AA50" s="36"/>
      <c r="AB50" s="36">
        <f>AB51+AB52+AB53+AB54</f>
        <v>341.65</v>
      </c>
      <c r="AC50" s="36"/>
      <c r="AD50" s="36">
        <f>AD51+AD52+AD53+AD54</f>
        <v>1931.274</v>
      </c>
      <c r="AE50" s="36"/>
      <c r="AF50" s="94"/>
    </row>
    <row r="51" spans="1:32" s="39"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c r="V51" s="32">
        <v>0</v>
      </c>
      <c r="W51" s="32"/>
      <c r="X51" s="32">
        <v>0</v>
      </c>
      <c r="Y51" s="32"/>
      <c r="Z51" s="32">
        <v>0</v>
      </c>
      <c r="AA51" s="32"/>
      <c r="AB51" s="32">
        <v>0</v>
      </c>
      <c r="AC51" s="32"/>
      <c r="AD51" s="32">
        <v>0</v>
      </c>
      <c r="AE51" s="32"/>
      <c r="AF51" s="94"/>
    </row>
    <row r="52" spans="1:32" s="39"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19846.9</v>
      </c>
      <c r="C53" s="33">
        <f>H53+J53+L53+N53+P53+R53</f>
        <v>9678.876</v>
      </c>
      <c r="D53" s="33">
        <f>I53+K53+M53+O53+Q53+S53</f>
        <v>7342.07843</v>
      </c>
      <c r="E53" s="4">
        <f>D53</f>
        <v>7342.07843</v>
      </c>
      <c r="F53" s="37">
        <f>E53/B53*100</f>
        <v>36.99357798950969</v>
      </c>
      <c r="G53" s="28">
        <f>E53/C53*100</f>
        <v>75.85672582229589</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4535.2</v>
      </c>
      <c r="U53" s="32"/>
      <c r="V53" s="32">
        <v>341.65</v>
      </c>
      <c r="W53" s="32"/>
      <c r="X53" s="32">
        <v>341.65</v>
      </c>
      <c r="Y53" s="32"/>
      <c r="Z53" s="32">
        <v>2676.6</v>
      </c>
      <c r="AA53" s="32"/>
      <c r="AB53" s="32">
        <v>341.65</v>
      </c>
      <c r="AC53" s="32"/>
      <c r="AD53" s="32">
        <f>1650.274+281</f>
        <v>1931.274</v>
      </c>
      <c r="AE53" s="32"/>
      <c r="AF53" s="94"/>
    </row>
    <row r="54" spans="1:32" s="39" customFormat="1" ht="47.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c r="V54" s="32">
        <v>0</v>
      </c>
      <c r="W54" s="32"/>
      <c r="X54" s="32">
        <v>0</v>
      </c>
      <c r="Y54" s="32"/>
      <c r="Z54" s="32">
        <v>0</v>
      </c>
      <c r="AA54" s="32"/>
      <c r="AB54" s="32">
        <v>0</v>
      </c>
      <c r="AC54" s="32"/>
      <c r="AD54" s="32">
        <v>0</v>
      </c>
      <c r="AE54" s="32"/>
      <c r="AF54" s="95"/>
    </row>
    <row r="55" spans="1:32" s="39" customFormat="1" ht="37.5">
      <c r="A55" s="51" t="s">
        <v>39</v>
      </c>
      <c r="B55" s="32">
        <f>B56</f>
        <v>1864.7</v>
      </c>
      <c r="C55" s="36">
        <f>C56</f>
        <v>1197.4</v>
      </c>
      <c r="D55" s="32">
        <f t="shared" si="10"/>
        <v>738.2747999999999</v>
      </c>
      <c r="E55" s="4">
        <f aca="true" t="shared" si="24" ref="E55:S55">E56</f>
        <v>738.2747999999999</v>
      </c>
      <c r="F55" s="37">
        <f t="shared" si="24"/>
        <v>39.59214887113208</v>
      </c>
      <c r="G55" s="28">
        <f t="shared" si="24"/>
        <v>61.65648905962918</v>
      </c>
      <c r="H55" s="32">
        <f t="shared" si="24"/>
        <v>127.8</v>
      </c>
      <c r="I55" s="4">
        <f t="shared" si="24"/>
        <v>60.27</v>
      </c>
      <c r="J55" s="32">
        <f t="shared" si="24"/>
        <v>278.8</v>
      </c>
      <c r="K55" s="4">
        <f t="shared" si="24"/>
        <v>142</v>
      </c>
      <c r="L55" s="32">
        <f>L56</f>
        <v>36</v>
      </c>
      <c r="M55" s="4">
        <f t="shared" si="24"/>
        <v>152.492</v>
      </c>
      <c r="N55" s="32">
        <f>N56</f>
        <v>728.3</v>
      </c>
      <c r="O55" s="4">
        <f t="shared" si="24"/>
        <v>153.3868</v>
      </c>
      <c r="P55" s="32">
        <f>P56</f>
        <v>26.5</v>
      </c>
      <c r="Q55" s="4">
        <f t="shared" si="24"/>
        <v>130</v>
      </c>
      <c r="R55" s="32">
        <f>R56</f>
        <v>0</v>
      </c>
      <c r="S55" s="4">
        <f t="shared" si="24"/>
        <v>100.126</v>
      </c>
      <c r="T55" s="32">
        <f>T56</f>
        <v>334.6</v>
      </c>
      <c r="U55" s="4"/>
      <c r="V55" s="32">
        <f>V56</f>
        <v>0</v>
      </c>
      <c r="W55" s="4"/>
      <c r="X55" s="32">
        <f>X56</f>
        <v>0</v>
      </c>
      <c r="Y55" s="4"/>
      <c r="Z55" s="32">
        <f>Z56</f>
        <v>332.7</v>
      </c>
      <c r="AA55" s="4"/>
      <c r="AB55" s="32">
        <f>AB56</f>
        <v>0</v>
      </c>
      <c r="AC55" s="4"/>
      <c r="AD55" s="32">
        <f>AD56</f>
        <v>0</v>
      </c>
      <c r="AE55" s="5"/>
      <c r="AF55" s="101" t="s">
        <v>53</v>
      </c>
    </row>
    <row r="56" spans="1:32" s="39" customFormat="1" ht="18.75">
      <c r="A56" s="48" t="s">
        <v>17</v>
      </c>
      <c r="B56" s="36">
        <f>B57+B58+B59+B60</f>
        <v>1864.7</v>
      </c>
      <c r="C56" s="36">
        <f>C57+C58+C59+C60</f>
        <v>1197.4</v>
      </c>
      <c r="D56" s="32">
        <f t="shared" si="10"/>
        <v>738.2747999999999</v>
      </c>
      <c r="E56" s="36">
        <f>E57+E58+E59+E60</f>
        <v>738.2747999999999</v>
      </c>
      <c r="F56" s="37">
        <f>F57+F58+F59+F60</f>
        <v>39.59214887113208</v>
      </c>
      <c r="G56" s="28">
        <f>E56/C56*100</f>
        <v>61.65648905962918</v>
      </c>
      <c r="H56" s="36">
        <f aca="true" t="shared" si="25" ref="H56:N56">H57+H58+H59+H60</f>
        <v>127.8</v>
      </c>
      <c r="I56" s="36">
        <f t="shared" si="25"/>
        <v>60.27</v>
      </c>
      <c r="J56" s="36">
        <f t="shared" si="25"/>
        <v>278.8</v>
      </c>
      <c r="K56" s="36">
        <f>K57+K58+K59+K60</f>
        <v>142</v>
      </c>
      <c r="L56" s="36">
        <f t="shared" si="25"/>
        <v>36</v>
      </c>
      <c r="M56" s="36">
        <f t="shared" si="25"/>
        <v>152.492</v>
      </c>
      <c r="N56" s="36">
        <f t="shared" si="25"/>
        <v>728.3</v>
      </c>
      <c r="O56" s="36">
        <f aca="true" t="shared" si="26" ref="O56:T56">O57+O58+O59+O60</f>
        <v>153.3868</v>
      </c>
      <c r="P56" s="36">
        <f t="shared" si="26"/>
        <v>26.5</v>
      </c>
      <c r="Q56" s="36">
        <f t="shared" si="26"/>
        <v>130</v>
      </c>
      <c r="R56" s="36">
        <f t="shared" si="26"/>
        <v>0</v>
      </c>
      <c r="S56" s="36">
        <f t="shared" si="26"/>
        <v>100.126</v>
      </c>
      <c r="T56" s="36">
        <f t="shared" si="26"/>
        <v>334.6</v>
      </c>
      <c r="U56" s="36"/>
      <c r="V56" s="36">
        <f>V57+V58+V59+V60</f>
        <v>0</v>
      </c>
      <c r="W56" s="36"/>
      <c r="X56" s="36">
        <f>X57+X58+X59+X60</f>
        <v>0</v>
      </c>
      <c r="Y56" s="36"/>
      <c r="Z56" s="36">
        <f>Z57+Z58+Z59+Z60</f>
        <v>332.7</v>
      </c>
      <c r="AA56" s="36"/>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c r="V57" s="32">
        <v>0</v>
      </c>
      <c r="W57" s="32"/>
      <c r="X57" s="32">
        <v>0</v>
      </c>
      <c r="Y57" s="32"/>
      <c r="Z57" s="32">
        <v>0</v>
      </c>
      <c r="AA57" s="32"/>
      <c r="AB57" s="32">
        <v>0</v>
      </c>
      <c r="AC57" s="32"/>
      <c r="AD57" s="32">
        <v>0</v>
      </c>
      <c r="AE57" s="32"/>
      <c r="AF57" s="91"/>
    </row>
    <row r="58" spans="1:32" s="39"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H59+J59+L59+N59+P59+R59</f>
        <v>1197.4</v>
      </c>
      <c r="D59" s="33">
        <f>I59+K59+M59+O59+Q59+S59</f>
        <v>738.2747999999999</v>
      </c>
      <c r="E59" s="4">
        <f>D59</f>
        <v>738.2747999999999</v>
      </c>
      <c r="F59" s="37">
        <f>E59/B59*100</f>
        <v>39.59214887113208</v>
      </c>
      <c r="G59" s="28">
        <f>E59/C59*100</f>
        <v>61.65648905962918</v>
      </c>
      <c r="H59" s="32">
        <v>127.8</v>
      </c>
      <c r="I59" s="32">
        <v>60.27</v>
      </c>
      <c r="J59" s="32">
        <v>278.8</v>
      </c>
      <c r="K59" s="32">
        <v>142</v>
      </c>
      <c r="L59" s="32">
        <v>36</v>
      </c>
      <c r="M59" s="32">
        <v>152.492</v>
      </c>
      <c r="N59" s="32">
        <v>728.3</v>
      </c>
      <c r="O59" s="32">
        <v>153.3868</v>
      </c>
      <c r="P59" s="32">
        <v>26.5</v>
      </c>
      <c r="Q59" s="32">
        <v>130</v>
      </c>
      <c r="R59" s="32">
        <v>0</v>
      </c>
      <c r="S59" s="32">
        <v>100.126</v>
      </c>
      <c r="T59" s="32">
        <v>334.6</v>
      </c>
      <c r="U59" s="32"/>
      <c r="V59" s="32">
        <v>0</v>
      </c>
      <c r="W59" s="32"/>
      <c r="X59" s="32">
        <v>0</v>
      </c>
      <c r="Y59" s="32"/>
      <c r="Z59" s="32">
        <v>332.7</v>
      </c>
      <c r="AA59" s="32"/>
      <c r="AB59" s="32">
        <v>0</v>
      </c>
      <c r="AC59" s="32"/>
      <c r="AD59" s="32">
        <v>0</v>
      </c>
      <c r="AE59" s="32"/>
      <c r="AF59" s="91"/>
    </row>
    <row r="60" spans="1:32" s="39"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c r="V60" s="32">
        <v>0</v>
      </c>
      <c r="W60" s="32"/>
      <c r="X60" s="32">
        <v>0</v>
      </c>
      <c r="Y60" s="32"/>
      <c r="Z60" s="32">
        <v>0</v>
      </c>
      <c r="AA60" s="32"/>
      <c r="AB60" s="32">
        <v>0</v>
      </c>
      <c r="AC60" s="32"/>
      <c r="AD60" s="32">
        <v>0</v>
      </c>
      <c r="AE60" s="32"/>
      <c r="AF60" s="92"/>
    </row>
    <row r="61" spans="1:32" s="30" customFormat="1" ht="69.75" customHeight="1">
      <c r="A61" s="51" t="s">
        <v>64</v>
      </c>
      <c r="B61" s="32">
        <f>B62</f>
        <v>1135.6</v>
      </c>
      <c r="C61" s="36">
        <f>C62</f>
        <v>295.4</v>
      </c>
      <c r="D61" s="32">
        <f t="shared" si="10"/>
        <v>0</v>
      </c>
      <c r="E61" s="4">
        <f>E62</f>
        <v>0</v>
      </c>
      <c r="F61" s="37">
        <v>0</v>
      </c>
      <c r="G61" s="28">
        <v>0</v>
      </c>
      <c r="H61" s="32">
        <f aca="true" t="shared" si="27" ref="H61:S61">H62</f>
        <v>0</v>
      </c>
      <c r="I61" s="4">
        <f t="shared" si="27"/>
        <v>0</v>
      </c>
      <c r="J61" s="32">
        <f t="shared" si="27"/>
        <v>0</v>
      </c>
      <c r="K61" s="4">
        <f>K62</f>
        <v>0</v>
      </c>
      <c r="L61" s="32">
        <f t="shared" si="27"/>
        <v>0</v>
      </c>
      <c r="M61" s="4">
        <f t="shared" si="27"/>
        <v>0</v>
      </c>
      <c r="N61" s="32">
        <f t="shared" si="27"/>
        <v>95.2</v>
      </c>
      <c r="O61" s="4">
        <f t="shared" si="27"/>
        <v>0</v>
      </c>
      <c r="P61" s="32">
        <f>P62</f>
        <v>200.2</v>
      </c>
      <c r="Q61" s="4">
        <f t="shared" si="27"/>
        <v>0</v>
      </c>
      <c r="R61" s="32">
        <f>R62</f>
        <v>0</v>
      </c>
      <c r="S61" s="4">
        <f t="shared" si="27"/>
        <v>0</v>
      </c>
      <c r="T61" s="32">
        <f>T62</f>
        <v>0</v>
      </c>
      <c r="U61" s="4"/>
      <c r="V61" s="32">
        <f>V62</f>
        <v>0</v>
      </c>
      <c r="W61" s="4"/>
      <c r="X61" s="32">
        <f>X62</f>
        <v>0</v>
      </c>
      <c r="Y61" s="4"/>
      <c r="Z61" s="32">
        <f>Z62</f>
        <v>142.8</v>
      </c>
      <c r="AA61" s="4"/>
      <c r="AB61" s="32">
        <f>AB62</f>
        <v>100</v>
      </c>
      <c r="AC61" s="4"/>
      <c r="AD61" s="32">
        <f>AD62</f>
        <v>597.4</v>
      </c>
      <c r="AE61" s="5"/>
      <c r="AF61" s="101" t="s">
        <v>69</v>
      </c>
    </row>
    <row r="62" spans="1:32" s="30" customFormat="1" ht="20.25" customHeight="1">
      <c r="A62" s="48" t="s">
        <v>17</v>
      </c>
      <c r="B62" s="36">
        <f>B63+B64+B65+B66</f>
        <v>1135.6</v>
      </c>
      <c r="C62" s="36">
        <f>C63+C64+C65+C66</f>
        <v>295.4</v>
      </c>
      <c r="D62" s="32">
        <f t="shared" si="10"/>
        <v>0</v>
      </c>
      <c r="E62" s="36">
        <f>E63+E64+E65+E66</f>
        <v>0</v>
      </c>
      <c r="F62" s="37">
        <v>0</v>
      </c>
      <c r="G62" s="28">
        <v>0</v>
      </c>
      <c r="H62" s="36">
        <f aca="true" t="shared" si="28" ref="H62:N62">H63+H64+H65+H66</f>
        <v>0</v>
      </c>
      <c r="I62" s="36">
        <f t="shared" si="28"/>
        <v>0</v>
      </c>
      <c r="J62" s="36">
        <f t="shared" si="28"/>
        <v>0</v>
      </c>
      <c r="K62" s="36">
        <f>K63+K64+K65+K66</f>
        <v>0</v>
      </c>
      <c r="L62" s="36">
        <f t="shared" si="28"/>
        <v>0</v>
      </c>
      <c r="M62" s="36">
        <f t="shared" si="28"/>
        <v>0</v>
      </c>
      <c r="N62" s="36">
        <f t="shared" si="28"/>
        <v>95.2</v>
      </c>
      <c r="O62" s="36">
        <f aca="true" t="shared" si="29" ref="O62:T62">O63+O64+O65+O66</f>
        <v>0</v>
      </c>
      <c r="P62" s="36">
        <f t="shared" si="29"/>
        <v>200.2</v>
      </c>
      <c r="Q62" s="36">
        <f t="shared" si="29"/>
        <v>0</v>
      </c>
      <c r="R62" s="36">
        <f t="shared" si="29"/>
        <v>0</v>
      </c>
      <c r="S62" s="36">
        <f t="shared" si="29"/>
        <v>0</v>
      </c>
      <c r="T62" s="36">
        <f t="shared" si="29"/>
        <v>0</v>
      </c>
      <c r="U62" s="36"/>
      <c r="V62" s="36">
        <f>V63+V64+V65+V66</f>
        <v>0</v>
      </c>
      <c r="W62" s="36"/>
      <c r="X62" s="36">
        <f>X63+X64+X65+X66</f>
        <v>0</v>
      </c>
      <c r="Y62" s="36"/>
      <c r="Z62" s="36">
        <f>Z63+Z64+Z65+Z66</f>
        <v>142.8</v>
      </c>
      <c r="AA62" s="36"/>
      <c r="AB62" s="36">
        <f>AB63+AB64+AB65+AB66</f>
        <v>100</v>
      </c>
      <c r="AC62" s="36"/>
      <c r="AD62" s="36">
        <f>AD63+AD64+AD65+AD66</f>
        <v>597.4</v>
      </c>
      <c r="AE62" s="36"/>
      <c r="AF62" s="91"/>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H65+J65+L65+N65+P65+R65</f>
        <v>295.4</v>
      </c>
      <c r="D65" s="33">
        <f>I65+K65+M65+O65+Q65+S65</f>
        <v>0</v>
      </c>
      <c r="E65" s="4">
        <f>D65</f>
        <v>0</v>
      </c>
      <c r="F65" s="37">
        <v>0</v>
      </c>
      <c r="G65" s="28">
        <v>0</v>
      </c>
      <c r="H65" s="32">
        <v>0</v>
      </c>
      <c r="I65" s="32">
        <v>0</v>
      </c>
      <c r="J65" s="32">
        <v>0</v>
      </c>
      <c r="K65" s="32">
        <v>0</v>
      </c>
      <c r="L65" s="32">
        <v>0</v>
      </c>
      <c r="M65" s="32">
        <v>0</v>
      </c>
      <c r="N65" s="32">
        <v>95.2</v>
      </c>
      <c r="O65" s="32">
        <v>0</v>
      </c>
      <c r="P65" s="32">
        <v>200.2</v>
      </c>
      <c r="Q65" s="32">
        <v>0</v>
      </c>
      <c r="R65" s="32">
        <v>0</v>
      </c>
      <c r="S65" s="32">
        <v>0</v>
      </c>
      <c r="T65" s="32">
        <v>0</v>
      </c>
      <c r="U65" s="32"/>
      <c r="V65" s="32">
        <v>0</v>
      </c>
      <c r="W65" s="32"/>
      <c r="X65" s="32">
        <v>0</v>
      </c>
      <c r="Y65" s="32"/>
      <c r="Z65" s="32">
        <v>142.8</v>
      </c>
      <c r="AA65" s="32"/>
      <c r="AB65" s="32">
        <v>100</v>
      </c>
      <c r="AC65" s="32"/>
      <c r="AD65" s="32">
        <v>597.4</v>
      </c>
      <c r="AE65" s="32"/>
      <c r="AF65" s="91"/>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c r="V66" s="32">
        <v>0</v>
      </c>
      <c r="W66" s="32"/>
      <c r="X66" s="32">
        <v>0</v>
      </c>
      <c r="Y66" s="32"/>
      <c r="Z66" s="32">
        <v>0</v>
      </c>
      <c r="AA66" s="32"/>
      <c r="AB66" s="32">
        <v>0</v>
      </c>
      <c r="AC66" s="32"/>
      <c r="AD66" s="32">
        <v>0</v>
      </c>
      <c r="AE66" s="32"/>
      <c r="AF66" s="92"/>
    </row>
    <row r="67" spans="1:32" s="70" customFormat="1" ht="63" customHeight="1">
      <c r="A67" s="51" t="s">
        <v>40</v>
      </c>
      <c r="B67" s="36">
        <f>B68</f>
        <v>87510.29999999999</v>
      </c>
      <c r="C67" s="36">
        <f>C68</f>
        <v>54650.541</v>
      </c>
      <c r="D67" s="32">
        <f t="shared" si="10"/>
        <v>51371.44945000001</v>
      </c>
      <c r="E67" s="36">
        <f>E68</f>
        <v>51371.44945000001</v>
      </c>
      <c r="F67" s="28">
        <f>E67/B67*100</f>
        <v>58.70331772374225</v>
      </c>
      <c r="G67" s="28">
        <f>E67/C67*100</f>
        <v>93.9998918766422</v>
      </c>
      <c r="H67" s="36">
        <f>H68</f>
        <v>18518.675</v>
      </c>
      <c r="I67" s="36">
        <f>I68</f>
        <v>16200.47967</v>
      </c>
      <c r="J67" s="36">
        <f aca="true" t="shared" si="30" ref="J67:AD67">J68</f>
        <v>9359.276</v>
      </c>
      <c r="K67" s="36">
        <f>K68</f>
        <v>9577.06478</v>
      </c>
      <c r="L67" s="36">
        <f t="shared" si="30"/>
        <v>4417.871</v>
      </c>
      <c r="M67" s="36">
        <f>M68</f>
        <v>4662.95625</v>
      </c>
      <c r="N67" s="36">
        <f t="shared" si="30"/>
        <v>8725.128</v>
      </c>
      <c r="O67" s="36">
        <f>O68</f>
        <v>7301.85722</v>
      </c>
      <c r="P67" s="36">
        <f t="shared" si="30"/>
        <v>6980.292</v>
      </c>
      <c r="Q67" s="36">
        <f>Q68</f>
        <v>7192.89263</v>
      </c>
      <c r="R67" s="36">
        <f t="shared" si="30"/>
        <v>6649.299</v>
      </c>
      <c r="S67" s="36">
        <f>S68</f>
        <v>6436.1989</v>
      </c>
      <c r="T67" s="36">
        <f t="shared" si="30"/>
        <v>9496.495</v>
      </c>
      <c r="U67" s="36"/>
      <c r="V67" s="36">
        <f t="shared" si="30"/>
        <v>4574.566</v>
      </c>
      <c r="W67" s="36"/>
      <c r="X67" s="36">
        <f t="shared" si="30"/>
        <v>2451.792</v>
      </c>
      <c r="Y67" s="36"/>
      <c r="Z67" s="36">
        <f t="shared" si="30"/>
        <v>6250.415</v>
      </c>
      <c r="AA67" s="36"/>
      <c r="AB67" s="36">
        <f t="shared" si="30"/>
        <v>3540.091</v>
      </c>
      <c r="AC67" s="36"/>
      <c r="AD67" s="36">
        <f t="shared" si="30"/>
        <v>6546.4</v>
      </c>
      <c r="AE67" s="36"/>
      <c r="AF67" s="101" t="s">
        <v>65</v>
      </c>
    </row>
    <row r="68" spans="1:32" s="70" customFormat="1" ht="24" customHeight="1">
      <c r="A68" s="48" t="s">
        <v>17</v>
      </c>
      <c r="B68" s="36">
        <f>B69+B70+B71+B72</f>
        <v>87510.29999999999</v>
      </c>
      <c r="C68" s="36">
        <f>C69+C70+C71+C72</f>
        <v>54650.541</v>
      </c>
      <c r="D68" s="32">
        <f t="shared" si="10"/>
        <v>51371.44945000001</v>
      </c>
      <c r="E68" s="36">
        <f>E69+E70+E71+E72</f>
        <v>51371.44945000001</v>
      </c>
      <c r="F68" s="37">
        <f>F69+F70+F71+F72</f>
        <v>58.70331772374225</v>
      </c>
      <c r="G68" s="28">
        <f>E68/C68*100</f>
        <v>93.9998918766422</v>
      </c>
      <c r="H68" s="36">
        <f>H69+H70+H71+H72</f>
        <v>18518.675</v>
      </c>
      <c r="I68" s="36">
        <f>I69+I70+I71+I72</f>
        <v>16200.47967</v>
      </c>
      <c r="J68" s="36">
        <f aca="true" t="shared" si="31" ref="J68:AD68">J69+J70+J71+J72</f>
        <v>9359.276</v>
      </c>
      <c r="K68" s="36">
        <f>K69+K70+K71+K72</f>
        <v>9577.06478</v>
      </c>
      <c r="L68" s="36">
        <f t="shared" si="31"/>
        <v>4417.871</v>
      </c>
      <c r="M68" s="36">
        <f>M69+M70+M71+M72</f>
        <v>4662.95625</v>
      </c>
      <c r="N68" s="36">
        <f t="shared" si="31"/>
        <v>8725.128</v>
      </c>
      <c r="O68" s="36">
        <f>O69+O70+O71+O72</f>
        <v>7301.85722</v>
      </c>
      <c r="P68" s="36">
        <f t="shared" si="31"/>
        <v>6980.292</v>
      </c>
      <c r="Q68" s="36">
        <f>Q69+Q70+Q71+Q72</f>
        <v>7192.89263</v>
      </c>
      <c r="R68" s="36">
        <f t="shared" si="31"/>
        <v>6649.299</v>
      </c>
      <c r="S68" s="36">
        <f>S69+S70+S71+S72</f>
        <v>6436.1989</v>
      </c>
      <c r="T68" s="36">
        <f t="shared" si="31"/>
        <v>9496.495</v>
      </c>
      <c r="U68" s="36"/>
      <c r="V68" s="36">
        <f t="shared" si="31"/>
        <v>4574.566</v>
      </c>
      <c r="W68" s="36"/>
      <c r="X68" s="36">
        <f t="shared" si="31"/>
        <v>2451.792</v>
      </c>
      <c r="Y68" s="36"/>
      <c r="Z68" s="36">
        <f t="shared" si="31"/>
        <v>6250.415</v>
      </c>
      <c r="AA68" s="36"/>
      <c r="AB68" s="36">
        <f t="shared" si="31"/>
        <v>3540.091</v>
      </c>
      <c r="AC68" s="36"/>
      <c r="AD68" s="36">
        <f t="shared" si="31"/>
        <v>6546.4</v>
      </c>
      <c r="AE68" s="36"/>
      <c r="AF68" s="91"/>
    </row>
    <row r="69" spans="1:32" s="70"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c r="V69" s="32">
        <v>0</v>
      </c>
      <c r="W69" s="32"/>
      <c r="X69" s="32">
        <v>0</v>
      </c>
      <c r="Y69" s="32"/>
      <c r="Z69" s="32">
        <v>0</v>
      </c>
      <c r="AA69" s="32"/>
      <c r="AB69" s="32">
        <v>0</v>
      </c>
      <c r="AC69" s="32"/>
      <c r="AD69" s="32">
        <v>0</v>
      </c>
      <c r="AE69" s="32"/>
      <c r="AF69" s="91"/>
    </row>
    <row r="70" spans="1:32" s="70"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c r="V70" s="32">
        <v>0</v>
      </c>
      <c r="W70" s="32"/>
      <c r="X70" s="32">
        <v>0</v>
      </c>
      <c r="Y70" s="32"/>
      <c r="Z70" s="32">
        <v>0</v>
      </c>
      <c r="AA70" s="32"/>
      <c r="AB70" s="32">
        <v>0</v>
      </c>
      <c r="AC70" s="32"/>
      <c r="AD70" s="32">
        <v>0</v>
      </c>
      <c r="AE70" s="32"/>
      <c r="AF70" s="91"/>
    </row>
    <row r="71" spans="1:32" s="70" customFormat="1" ht="18.75">
      <c r="A71" s="49" t="s">
        <v>13</v>
      </c>
      <c r="B71" s="32">
        <f>H71+J71+L71+N71+P71+R71+T71+V71+X71+Z71+AB71+AD71</f>
        <v>87510.29999999999</v>
      </c>
      <c r="C71" s="33">
        <f>H71+J71+L71+N71+P71+R71</f>
        <v>54650.541</v>
      </c>
      <c r="D71" s="33">
        <f>I71+K71+M71+O71+Q71+S71</f>
        <v>51371.44945000001</v>
      </c>
      <c r="E71" s="4">
        <f>I71+K71+M71+O71+Q71+S71</f>
        <v>51371.44945000001</v>
      </c>
      <c r="F71" s="37">
        <f>E71/B71*100</f>
        <v>58.70331772374225</v>
      </c>
      <c r="G71" s="28">
        <f>E71/C71*100</f>
        <v>93.9998918766422</v>
      </c>
      <c r="H71" s="36">
        <v>18518.675</v>
      </c>
      <c r="I71" s="36">
        <v>16200.47967</v>
      </c>
      <c r="J71" s="36">
        <v>9359.276</v>
      </c>
      <c r="K71" s="36">
        <v>9577.06478</v>
      </c>
      <c r="L71" s="36">
        <v>4417.871</v>
      </c>
      <c r="M71" s="36">
        <v>4662.95625</v>
      </c>
      <c r="N71" s="36">
        <v>8725.128</v>
      </c>
      <c r="O71" s="36">
        <v>7301.85722</v>
      </c>
      <c r="P71" s="36">
        <v>6980.292</v>
      </c>
      <c r="Q71" s="36">
        <v>7192.89263</v>
      </c>
      <c r="R71" s="36">
        <v>6649.299</v>
      </c>
      <c r="S71" s="36">
        <v>6436.1989</v>
      </c>
      <c r="T71" s="36">
        <v>9496.495</v>
      </c>
      <c r="U71" s="36"/>
      <c r="V71" s="36">
        <v>4574.566</v>
      </c>
      <c r="W71" s="36"/>
      <c r="X71" s="36">
        <v>2451.792</v>
      </c>
      <c r="Y71" s="36"/>
      <c r="Z71" s="36">
        <v>6250.415</v>
      </c>
      <c r="AA71" s="36"/>
      <c r="AB71" s="36">
        <v>3540.091</v>
      </c>
      <c r="AC71" s="36"/>
      <c r="AD71" s="36">
        <v>6546.4</v>
      </c>
      <c r="AE71" s="36"/>
      <c r="AF71" s="91"/>
    </row>
    <row r="72" spans="1:32" s="70" customFormat="1" ht="29.25" customHeight="1">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c r="V72" s="32">
        <v>0</v>
      </c>
      <c r="W72" s="32"/>
      <c r="X72" s="32">
        <v>0</v>
      </c>
      <c r="Y72" s="32"/>
      <c r="Z72" s="32">
        <v>0</v>
      </c>
      <c r="AA72" s="32"/>
      <c r="AB72" s="32">
        <v>0</v>
      </c>
      <c r="AC72" s="32"/>
      <c r="AD72" s="32">
        <v>0</v>
      </c>
      <c r="AE72" s="32"/>
      <c r="AF72" s="92"/>
    </row>
    <row r="73" spans="1:32" s="70" customFormat="1" ht="56.25">
      <c r="A73" s="52" t="s">
        <v>41</v>
      </c>
      <c r="B73" s="36">
        <f aca="true" t="shared" si="32" ref="B73:AD73">B74</f>
        <v>6884.599999999999</v>
      </c>
      <c r="C73" s="36">
        <f t="shared" si="32"/>
        <v>3837.2180000000008</v>
      </c>
      <c r="D73" s="36">
        <f t="shared" si="32"/>
        <v>188.7093</v>
      </c>
      <c r="E73" s="36">
        <f t="shared" si="32"/>
        <v>3841.1830099999997</v>
      </c>
      <c r="F73" s="37">
        <f t="shared" si="32"/>
        <v>55.79384437730587</v>
      </c>
      <c r="G73" s="28">
        <f t="shared" si="32"/>
        <v>100.10333032942091</v>
      </c>
      <c r="H73" s="36">
        <f t="shared" si="32"/>
        <v>1489.9378000000002</v>
      </c>
      <c r="I73" s="36">
        <f t="shared" si="32"/>
        <v>1041.0378</v>
      </c>
      <c r="J73" s="36">
        <f t="shared" si="32"/>
        <v>132.0512</v>
      </c>
      <c r="K73" s="36">
        <f t="shared" si="32"/>
        <v>620.31483</v>
      </c>
      <c r="L73" s="36">
        <f t="shared" si="32"/>
        <v>346.45</v>
      </c>
      <c r="M73" s="36">
        <f t="shared" si="32"/>
        <v>286.32871</v>
      </c>
      <c r="N73" s="36">
        <f t="shared" si="32"/>
        <v>1022.364</v>
      </c>
      <c r="O73" s="36">
        <f t="shared" si="32"/>
        <v>1026.1242</v>
      </c>
      <c r="P73" s="36">
        <f t="shared" si="32"/>
        <v>451.293</v>
      </c>
      <c r="Q73" s="36">
        <f t="shared" si="32"/>
        <v>425.79362</v>
      </c>
      <c r="R73" s="36">
        <f t="shared" si="32"/>
        <v>395.122</v>
      </c>
      <c r="S73" s="36">
        <f t="shared" si="32"/>
        <v>441.58385</v>
      </c>
      <c r="T73" s="36">
        <f t="shared" si="32"/>
        <v>821.234</v>
      </c>
      <c r="U73" s="36"/>
      <c r="V73" s="36">
        <f t="shared" si="32"/>
        <v>371.112</v>
      </c>
      <c r="W73" s="36"/>
      <c r="X73" s="36">
        <f t="shared" si="32"/>
        <v>317.995</v>
      </c>
      <c r="Y73" s="36"/>
      <c r="Z73" s="36">
        <f t="shared" si="32"/>
        <v>428.563</v>
      </c>
      <c r="AA73" s="36"/>
      <c r="AB73" s="36">
        <f t="shared" si="32"/>
        <v>122.77199999999999</v>
      </c>
      <c r="AC73" s="36"/>
      <c r="AD73" s="36">
        <f t="shared" si="32"/>
        <v>985.7059999999999</v>
      </c>
      <c r="AE73" s="36"/>
      <c r="AF73" s="101" t="s">
        <v>52</v>
      </c>
    </row>
    <row r="74" spans="1:32" s="70" customFormat="1" ht="18.75">
      <c r="A74" s="48" t="s">
        <v>17</v>
      </c>
      <c r="B74" s="36">
        <f aca="true" t="shared" si="33" ref="B74:AD74">B75+B76+B77+B78</f>
        <v>6884.599999999999</v>
      </c>
      <c r="C74" s="36">
        <f t="shared" si="33"/>
        <v>3837.2180000000008</v>
      </c>
      <c r="D74" s="36">
        <f t="shared" si="33"/>
        <v>188.7093</v>
      </c>
      <c r="E74" s="36">
        <f t="shared" si="33"/>
        <v>3841.1830099999997</v>
      </c>
      <c r="F74" s="28">
        <f>E74/B74*100</f>
        <v>55.79384437730587</v>
      </c>
      <c r="G74" s="28">
        <f>E74/C74*100</f>
        <v>100.10333032942091</v>
      </c>
      <c r="H74" s="36">
        <f t="shared" si="33"/>
        <v>1489.9378000000002</v>
      </c>
      <c r="I74" s="36">
        <f t="shared" si="33"/>
        <v>1041.0378</v>
      </c>
      <c r="J74" s="36">
        <f t="shared" si="33"/>
        <v>132.0512</v>
      </c>
      <c r="K74" s="36">
        <f>K75+K76+K77+K78</f>
        <v>620.31483</v>
      </c>
      <c r="L74" s="36">
        <f t="shared" si="33"/>
        <v>346.45</v>
      </c>
      <c r="M74" s="36">
        <f>M75+M76+M77+M78</f>
        <v>286.32871</v>
      </c>
      <c r="N74" s="36">
        <f t="shared" si="33"/>
        <v>1022.364</v>
      </c>
      <c r="O74" s="36">
        <f>O75+O76+O77+O78</f>
        <v>1026.1242</v>
      </c>
      <c r="P74" s="36">
        <f t="shared" si="33"/>
        <v>451.293</v>
      </c>
      <c r="Q74" s="36">
        <f>Q75+Q76+Q77+Q78</f>
        <v>425.79362</v>
      </c>
      <c r="R74" s="36">
        <f t="shared" si="33"/>
        <v>395.122</v>
      </c>
      <c r="S74" s="36">
        <f>S75+S76+S77+S78</f>
        <v>441.58385</v>
      </c>
      <c r="T74" s="36">
        <f t="shared" si="33"/>
        <v>821.234</v>
      </c>
      <c r="U74" s="36"/>
      <c r="V74" s="36">
        <f t="shared" si="33"/>
        <v>371.112</v>
      </c>
      <c r="W74" s="36"/>
      <c r="X74" s="36">
        <f t="shared" si="33"/>
        <v>317.995</v>
      </c>
      <c r="Y74" s="36"/>
      <c r="Z74" s="36">
        <f t="shared" si="33"/>
        <v>428.563</v>
      </c>
      <c r="AA74" s="36"/>
      <c r="AB74" s="36">
        <f t="shared" si="33"/>
        <v>122.77199999999999</v>
      </c>
      <c r="AC74" s="36"/>
      <c r="AD74" s="36">
        <f t="shared" si="33"/>
        <v>985.7059999999999</v>
      </c>
      <c r="AE74" s="36"/>
      <c r="AF74" s="91"/>
    </row>
    <row r="75" spans="1:32" s="71" customFormat="1" ht="18.75">
      <c r="A75" s="49" t="s">
        <v>24</v>
      </c>
      <c r="B75" s="32">
        <f>H75+J75+L75+N75+P75+R75+T75+V75+X75+Z75+AB75+AD75</f>
        <v>5715.099999999999</v>
      </c>
      <c r="C75" s="33">
        <f>H75+J75+L75+N75+P75+R75</f>
        <v>3143.9890000000005</v>
      </c>
      <c r="D75" s="32">
        <v>188.7093</v>
      </c>
      <c r="E75" s="32">
        <f>I75+K75+M75+O75+Q75+S75</f>
        <v>3137.40784</v>
      </c>
      <c r="F75" s="28">
        <f>E75/B75*100</f>
        <v>54.89681440394744</v>
      </c>
      <c r="G75" s="28">
        <f>E75/C75*100</f>
        <v>99.79067484014732</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c r="V75" s="32">
        <v>371.112</v>
      </c>
      <c r="W75" s="32"/>
      <c r="X75" s="32">
        <v>123.079</v>
      </c>
      <c r="Y75" s="32"/>
      <c r="Z75" s="32">
        <v>428.563</v>
      </c>
      <c r="AA75" s="32"/>
      <c r="AB75" s="32">
        <v>115.222</v>
      </c>
      <c r="AC75" s="32"/>
      <c r="AD75" s="32">
        <v>711.901</v>
      </c>
      <c r="AE75" s="32"/>
      <c r="AF75" s="91"/>
    </row>
    <row r="76" spans="1:32" s="70" customFormat="1" ht="18.75">
      <c r="A76" s="49" t="s">
        <v>22</v>
      </c>
      <c r="B76" s="32">
        <f>H76+J76+L76+N76+P76+R76+T76+V76+X76+Z76+AB76+AD76</f>
        <v>1169.5</v>
      </c>
      <c r="C76" s="33">
        <f>H76+J76+L76+N76+P76+R76</f>
        <v>693.229</v>
      </c>
      <c r="D76" s="32">
        <v>0</v>
      </c>
      <c r="E76" s="32">
        <f>I76+K76+M76+O76+Q76+S76</f>
        <v>703.7751699999999</v>
      </c>
      <c r="F76" s="37">
        <f>E76/B76*100</f>
        <v>60.17744078666095</v>
      </c>
      <c r="G76" s="28">
        <f>E76/C76*100</f>
        <v>101.52131113960895</v>
      </c>
      <c r="H76" s="32">
        <v>448.9</v>
      </c>
      <c r="I76" s="32">
        <v>0</v>
      </c>
      <c r="J76" s="32">
        <v>0</v>
      </c>
      <c r="K76" s="32">
        <v>488.26363</v>
      </c>
      <c r="L76" s="32">
        <v>59.75</v>
      </c>
      <c r="M76" s="32">
        <v>0</v>
      </c>
      <c r="N76" s="32">
        <v>0</v>
      </c>
      <c r="O76" s="32">
        <v>5.52984</v>
      </c>
      <c r="P76" s="32">
        <v>0</v>
      </c>
      <c r="Q76" s="32">
        <v>0</v>
      </c>
      <c r="R76" s="32">
        <v>184.579</v>
      </c>
      <c r="S76" s="32">
        <v>209.9817</v>
      </c>
      <c r="T76" s="32">
        <v>0</v>
      </c>
      <c r="U76" s="32"/>
      <c r="V76" s="32">
        <v>0</v>
      </c>
      <c r="W76" s="32"/>
      <c r="X76" s="32">
        <v>194.916</v>
      </c>
      <c r="Y76" s="32"/>
      <c r="Z76" s="32">
        <v>0</v>
      </c>
      <c r="AA76" s="32"/>
      <c r="AB76" s="32">
        <v>7.55</v>
      </c>
      <c r="AC76" s="32"/>
      <c r="AD76" s="32">
        <v>273.805</v>
      </c>
      <c r="AE76" s="32"/>
      <c r="AF76" s="91"/>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v>0</v>
      </c>
      <c r="T77" s="36">
        <v>0</v>
      </c>
      <c r="U77" s="36"/>
      <c r="V77" s="36">
        <v>0</v>
      </c>
      <c r="W77" s="36"/>
      <c r="X77" s="36">
        <v>0</v>
      </c>
      <c r="Y77" s="36"/>
      <c r="Z77" s="36">
        <v>0</v>
      </c>
      <c r="AA77" s="36"/>
      <c r="AB77" s="36">
        <v>0</v>
      </c>
      <c r="AC77" s="36"/>
      <c r="AD77" s="36">
        <v>0</v>
      </c>
      <c r="AE77" s="36"/>
      <c r="AF77" s="91"/>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v>0</v>
      </c>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120130.79999999999</v>
      </c>
      <c r="C79" s="54">
        <f>C80+C81+C82+C83</f>
        <v>71573.33496000001</v>
      </c>
      <c r="D79" s="54">
        <f>D80+D81+D82+D83</f>
        <v>60586.99095000001</v>
      </c>
      <c r="E79" s="54">
        <f>E80+E81+E82+E83</f>
        <v>64239.464660000005</v>
      </c>
      <c r="F79" s="37">
        <f>E79/B79*100</f>
        <v>53.47459990277266</v>
      </c>
      <c r="G79" s="28">
        <f>E79/C79*100</f>
        <v>89.75334836067277</v>
      </c>
      <c r="H79" s="54">
        <f>H80+H81+H82+H83</f>
        <v>21834.25446</v>
      </c>
      <c r="I79" s="54">
        <f aca="true" t="shared" si="34" ref="I79:AD79">I80+I81+I82+I83</f>
        <v>17858.660860000004</v>
      </c>
      <c r="J79" s="54">
        <f t="shared" si="34"/>
        <v>10361.468859999999</v>
      </c>
      <c r="K79" s="54">
        <f>K80+K81+K82+K83</f>
        <v>10748.99455</v>
      </c>
      <c r="L79" s="54">
        <f t="shared" si="34"/>
        <v>5542.96266</v>
      </c>
      <c r="M79" s="54">
        <f>M80+M81+M82+M83</f>
        <v>6540.81208</v>
      </c>
      <c r="N79" s="54">
        <f t="shared" si="34"/>
        <v>15222.18366</v>
      </c>
      <c r="O79" s="54">
        <f>O80+O81+O82+O83</f>
        <v>10115.2868</v>
      </c>
      <c r="P79" s="54">
        <f t="shared" si="34"/>
        <v>9468.51866</v>
      </c>
      <c r="Q79" s="54">
        <f>Q80+Q81+Q82+Q83</f>
        <v>9612.358520000002</v>
      </c>
      <c r="R79" s="54">
        <f t="shared" si="34"/>
        <v>9143.94666</v>
      </c>
      <c r="S79" s="54">
        <f>S80+S81+S82+S83</f>
        <v>9363.35185</v>
      </c>
      <c r="T79" s="54">
        <f t="shared" si="34"/>
        <v>15256.62066</v>
      </c>
      <c r="U79" s="54"/>
      <c r="V79" s="54">
        <f t="shared" si="34"/>
        <v>5333.119659999999</v>
      </c>
      <c r="W79" s="54"/>
      <c r="X79" s="54">
        <f t="shared" si="34"/>
        <v>3151.5406599999997</v>
      </c>
      <c r="Y79" s="54"/>
      <c r="Z79" s="54">
        <f t="shared" si="34"/>
        <v>9934.85766</v>
      </c>
      <c r="AA79" s="54"/>
      <c r="AB79" s="54">
        <f t="shared" si="34"/>
        <v>4782.05466</v>
      </c>
      <c r="AC79" s="54"/>
      <c r="AD79" s="54">
        <f t="shared" si="34"/>
        <v>10099.27174</v>
      </c>
      <c r="AE79" s="54"/>
      <c r="AF79" s="55"/>
    </row>
    <row r="80" spans="1:32" s="30" customFormat="1" ht="18.75">
      <c r="A80" s="53" t="s">
        <v>24</v>
      </c>
      <c r="B80" s="54">
        <f aca="true" t="shared" si="35" ref="B80:E81">B75</f>
        <v>5715.099999999999</v>
      </c>
      <c r="C80" s="54">
        <f t="shared" si="35"/>
        <v>3143.9890000000005</v>
      </c>
      <c r="D80" s="54">
        <f t="shared" si="35"/>
        <v>188.7093</v>
      </c>
      <c r="E80" s="54">
        <f>E75</f>
        <v>3137.40784</v>
      </c>
      <c r="F80" s="37">
        <f>E80/B80*100</f>
        <v>54.89681440394744</v>
      </c>
      <c r="G80" s="28">
        <f>E80/C80*100</f>
        <v>99.79067484014732</v>
      </c>
      <c r="H80" s="54">
        <f>H75</f>
        <v>1041.0378</v>
      </c>
      <c r="I80" s="54">
        <f aca="true" t="shared" si="36" ref="I80:AD81">I75</f>
        <v>1041.0378</v>
      </c>
      <c r="J80" s="54">
        <f t="shared" si="36"/>
        <v>132.0512</v>
      </c>
      <c r="K80" s="54">
        <f>K75</f>
        <v>132.0512</v>
      </c>
      <c r="L80" s="54">
        <f t="shared" si="36"/>
        <v>286.7</v>
      </c>
      <c r="M80" s="54">
        <f>M75</f>
        <v>286.32871</v>
      </c>
      <c r="N80" s="54">
        <f t="shared" si="36"/>
        <v>1022.364</v>
      </c>
      <c r="O80" s="54">
        <f>O75</f>
        <v>1020.59436</v>
      </c>
      <c r="P80" s="54">
        <f t="shared" si="36"/>
        <v>451.293</v>
      </c>
      <c r="Q80" s="54">
        <f>Q75</f>
        <v>425.79362</v>
      </c>
      <c r="R80" s="54">
        <f t="shared" si="36"/>
        <v>210.543</v>
      </c>
      <c r="S80" s="54">
        <f>S75</f>
        <v>231.60215</v>
      </c>
      <c r="T80" s="54">
        <f t="shared" si="36"/>
        <v>821.234</v>
      </c>
      <c r="U80" s="54"/>
      <c r="V80" s="54">
        <f t="shared" si="36"/>
        <v>371.112</v>
      </c>
      <c r="W80" s="54"/>
      <c r="X80" s="54">
        <f t="shared" si="36"/>
        <v>123.079</v>
      </c>
      <c r="Y80" s="54"/>
      <c r="Z80" s="54">
        <f t="shared" si="36"/>
        <v>428.563</v>
      </c>
      <c r="AA80" s="54"/>
      <c r="AB80" s="54">
        <f t="shared" si="36"/>
        <v>115.222</v>
      </c>
      <c r="AC80" s="54"/>
      <c r="AD80" s="54">
        <f t="shared" si="36"/>
        <v>711.901</v>
      </c>
      <c r="AE80" s="54"/>
      <c r="AF80" s="55"/>
    </row>
    <row r="81" spans="1:32" s="30" customFormat="1" ht="18.75">
      <c r="A81" s="53" t="s">
        <v>22</v>
      </c>
      <c r="B81" s="54">
        <f t="shared" si="35"/>
        <v>1169.5</v>
      </c>
      <c r="C81" s="54">
        <f t="shared" si="35"/>
        <v>693.229</v>
      </c>
      <c r="D81" s="54">
        <f t="shared" si="35"/>
        <v>0</v>
      </c>
      <c r="E81" s="54">
        <f t="shared" si="35"/>
        <v>703.7751699999999</v>
      </c>
      <c r="F81" s="37">
        <f>E81/B81*100</f>
        <v>60.17744078666095</v>
      </c>
      <c r="G81" s="28">
        <f>E81/C81*100</f>
        <v>101.52131113960895</v>
      </c>
      <c r="H81" s="54">
        <f>H76</f>
        <v>448.9</v>
      </c>
      <c r="I81" s="54">
        <f t="shared" si="36"/>
        <v>0</v>
      </c>
      <c r="J81" s="54">
        <f t="shared" si="36"/>
        <v>0</v>
      </c>
      <c r="K81" s="54">
        <f>K76</f>
        <v>488.26363</v>
      </c>
      <c r="L81" s="54">
        <f t="shared" si="36"/>
        <v>59.75</v>
      </c>
      <c r="M81" s="54">
        <f>M76</f>
        <v>0</v>
      </c>
      <c r="N81" s="54">
        <f t="shared" si="36"/>
        <v>0</v>
      </c>
      <c r="O81" s="54">
        <f>O76</f>
        <v>5.52984</v>
      </c>
      <c r="P81" s="54">
        <f t="shared" si="36"/>
        <v>0</v>
      </c>
      <c r="Q81" s="54">
        <f>Q76</f>
        <v>0</v>
      </c>
      <c r="R81" s="54">
        <f t="shared" si="36"/>
        <v>184.579</v>
      </c>
      <c r="S81" s="54">
        <f>S76</f>
        <v>209.9817</v>
      </c>
      <c r="T81" s="54">
        <f t="shared" si="36"/>
        <v>0</v>
      </c>
      <c r="U81" s="54"/>
      <c r="V81" s="54">
        <f t="shared" si="36"/>
        <v>0</v>
      </c>
      <c r="W81" s="54"/>
      <c r="X81" s="54">
        <f t="shared" si="36"/>
        <v>194.916</v>
      </c>
      <c r="Y81" s="54"/>
      <c r="Z81" s="54">
        <f t="shared" si="36"/>
        <v>0</v>
      </c>
      <c r="AA81" s="54"/>
      <c r="AB81" s="54">
        <f t="shared" si="36"/>
        <v>7.55</v>
      </c>
      <c r="AC81" s="54"/>
      <c r="AD81" s="54">
        <f t="shared" si="36"/>
        <v>273.805</v>
      </c>
      <c r="AE81" s="54"/>
      <c r="AF81" s="56"/>
    </row>
    <row r="82" spans="1:32" s="30" customFormat="1" ht="18.75">
      <c r="A82" s="53" t="s">
        <v>13</v>
      </c>
      <c r="B82" s="54">
        <f>B71+B65+B35+B29+B23+B16</f>
        <v>113246.19999999998</v>
      </c>
      <c r="C82" s="54">
        <f aca="true" t="shared" si="37" ref="C82:E83">C16+C23+C29+C35+C65+C71+C77</f>
        <v>67736.11696</v>
      </c>
      <c r="D82" s="54">
        <f t="shared" si="37"/>
        <v>60398.281650000004</v>
      </c>
      <c r="E82" s="54">
        <f>E16+E23+E29+E35+E65+E71+E77</f>
        <v>60398.281650000004</v>
      </c>
      <c r="F82" s="37">
        <f>E82/B82*100</f>
        <v>53.33360558676584</v>
      </c>
      <c r="G82" s="28">
        <f>E82/C82*100</f>
        <v>89.16702692843586</v>
      </c>
      <c r="H82" s="54">
        <f>H16+H23+H29+H35+H65+H71+H77</f>
        <v>20344.31666</v>
      </c>
      <c r="I82" s="54">
        <f aca="true" t="shared" si="38" ref="I82:AD83">I16+I23+I29+I35+I65+I71+I77</f>
        <v>16817.62306</v>
      </c>
      <c r="J82" s="54">
        <f t="shared" si="38"/>
        <v>10229.41766</v>
      </c>
      <c r="K82" s="54">
        <f>K16+K23+K29+K35+K65+K71+K77</f>
        <v>10128.67972</v>
      </c>
      <c r="L82" s="54">
        <f t="shared" si="38"/>
        <v>5196.51266</v>
      </c>
      <c r="M82" s="54">
        <f>M16+M23+M29+M35+M65+M71+M77</f>
        <v>6254.48337</v>
      </c>
      <c r="N82" s="54">
        <f t="shared" si="38"/>
        <v>14199.819660000001</v>
      </c>
      <c r="O82" s="54">
        <f>O16+O23+O29+O35+O65+O71+O77</f>
        <v>9089.1626</v>
      </c>
      <c r="P82" s="54">
        <f t="shared" si="38"/>
        <v>9017.22566</v>
      </c>
      <c r="Q82" s="54">
        <f>Q16+Q23+Q29+Q35+Q65+Q71+Q77</f>
        <v>9186.564900000001</v>
      </c>
      <c r="R82" s="54">
        <f t="shared" si="38"/>
        <v>8748.82466</v>
      </c>
      <c r="S82" s="54">
        <f>S16+S23+S29+S35+S65+S71+S77</f>
        <v>8921.768</v>
      </c>
      <c r="T82" s="54">
        <f t="shared" si="38"/>
        <v>14435.38666</v>
      </c>
      <c r="U82" s="54"/>
      <c r="V82" s="54">
        <f t="shared" si="38"/>
        <v>4962.007659999999</v>
      </c>
      <c r="W82" s="54"/>
      <c r="X82" s="54">
        <f t="shared" si="38"/>
        <v>2833.5456599999998</v>
      </c>
      <c r="Y82" s="54"/>
      <c r="Z82" s="54">
        <f t="shared" si="38"/>
        <v>9506.29466</v>
      </c>
      <c r="AA82" s="54"/>
      <c r="AB82" s="54">
        <f t="shared" si="38"/>
        <v>4659.28266</v>
      </c>
      <c r="AC82" s="54"/>
      <c r="AD82" s="54">
        <f t="shared" si="38"/>
        <v>9113.56574</v>
      </c>
      <c r="AE82" s="54"/>
      <c r="AF82" s="56"/>
    </row>
    <row r="83" spans="1:32" s="30" customFormat="1" ht="18.75" customHeight="1">
      <c r="A83" s="57" t="s">
        <v>33</v>
      </c>
      <c r="B83" s="54">
        <f>B78+B72+B66+B36+B30+B24+B17</f>
        <v>0</v>
      </c>
      <c r="C83" s="54">
        <f t="shared" si="37"/>
        <v>0</v>
      </c>
      <c r="D83" s="54">
        <f t="shared" si="37"/>
        <v>0</v>
      </c>
      <c r="E83" s="54">
        <f t="shared" si="37"/>
        <v>0</v>
      </c>
      <c r="F83" s="37">
        <v>0</v>
      </c>
      <c r="G83" s="28">
        <v>0</v>
      </c>
      <c r="H83" s="54">
        <f>H17+H24+H30+H36+H66+H72+H78</f>
        <v>0</v>
      </c>
      <c r="I83" s="54">
        <f t="shared" si="38"/>
        <v>0</v>
      </c>
      <c r="J83" s="54">
        <f t="shared" si="38"/>
        <v>0</v>
      </c>
      <c r="K83" s="54">
        <f>K17+K24+K30+K36+K66+K72+K78</f>
        <v>0</v>
      </c>
      <c r="L83" s="54">
        <f t="shared" si="38"/>
        <v>0</v>
      </c>
      <c r="M83" s="54">
        <f>M17+M24+M30+M36+M66+M72+M78</f>
        <v>0</v>
      </c>
      <c r="N83" s="54">
        <f t="shared" si="38"/>
        <v>0</v>
      </c>
      <c r="O83" s="54">
        <f>O17+O24+O30+O36+O66+O72+O78</f>
        <v>0</v>
      </c>
      <c r="P83" s="54">
        <f t="shared" si="38"/>
        <v>0</v>
      </c>
      <c r="Q83" s="54">
        <f>Q17+Q24+Q30+Q36+Q66+Q72+Q78</f>
        <v>0</v>
      </c>
      <c r="R83" s="54">
        <f t="shared" si="38"/>
        <v>0</v>
      </c>
      <c r="S83" s="54">
        <f>S17+S24+S30+S36+S66+S72+S78</f>
        <v>0</v>
      </c>
      <c r="T83" s="54">
        <f t="shared" si="38"/>
        <v>0</v>
      </c>
      <c r="U83" s="54"/>
      <c r="V83" s="54">
        <f t="shared" si="38"/>
        <v>0</v>
      </c>
      <c r="W83" s="54"/>
      <c r="X83" s="54">
        <f t="shared" si="38"/>
        <v>0</v>
      </c>
      <c r="Y83" s="54"/>
      <c r="Z83" s="54">
        <f t="shared" si="38"/>
        <v>0</v>
      </c>
      <c r="AA83" s="54"/>
      <c r="AB83" s="54">
        <f t="shared" si="38"/>
        <v>0</v>
      </c>
      <c r="AC83" s="54"/>
      <c r="AD83" s="54">
        <f t="shared" si="38"/>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30" r:id="rId1"/>
</worksheet>
</file>

<file path=xl/worksheets/sheet9.xml><?xml version="1.0" encoding="utf-8"?>
<worksheet xmlns="http://schemas.openxmlformats.org/spreadsheetml/2006/main" xmlns:r="http://schemas.openxmlformats.org/officeDocument/2006/relationships">
  <dimension ref="A1:AQ93"/>
  <sheetViews>
    <sheetView showGridLines="0" view="pageBreakPreview" zoomScale="106" zoomScaleNormal="70" zoomScaleSheetLayoutView="106" zoomScalePageLayoutView="0" workbookViewId="0" topLeftCell="W19">
      <selection activeCell="AF25" sqref="AF25:AF30"/>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112"/>
      <c r="AC2" s="112"/>
      <c r="AD2" s="112"/>
      <c r="AE2" s="12"/>
    </row>
    <row r="3" spans="1:31" ht="54" customHeight="1">
      <c r="A3" s="13"/>
      <c r="B3" s="10"/>
      <c r="C3" s="10"/>
      <c r="D3" s="10"/>
      <c r="E3" s="10"/>
      <c r="F3" s="7"/>
      <c r="G3" s="7"/>
      <c r="H3" s="7"/>
      <c r="I3" s="7"/>
      <c r="J3" s="7"/>
      <c r="K3" s="6"/>
      <c r="L3" s="7"/>
      <c r="M3" s="7"/>
      <c r="N3" s="7"/>
      <c r="O3" s="7"/>
      <c r="P3" s="7"/>
      <c r="Q3" s="7"/>
      <c r="R3" s="7"/>
      <c r="S3" s="7"/>
      <c r="T3" s="11"/>
      <c r="U3" s="11"/>
      <c r="V3" s="11"/>
      <c r="W3" s="11"/>
      <c r="X3" s="113"/>
      <c r="Y3" s="113"/>
      <c r="Z3" s="113"/>
      <c r="AA3" s="113"/>
      <c r="AB3" s="113"/>
      <c r="AC3" s="113"/>
      <c r="AD3" s="113"/>
      <c r="AE3" s="14"/>
    </row>
    <row r="4" spans="1:31" ht="32.25" customHeight="1">
      <c r="A4" s="9"/>
      <c r="B4" s="10"/>
      <c r="C4" s="10"/>
      <c r="D4" s="10"/>
      <c r="E4" s="10"/>
      <c r="F4" s="7"/>
      <c r="G4" s="7"/>
      <c r="H4" s="7"/>
      <c r="I4" s="7"/>
      <c r="J4" s="7"/>
      <c r="K4" s="6"/>
      <c r="L4" s="7"/>
      <c r="M4" s="7"/>
      <c r="N4" s="7"/>
      <c r="O4" s="7"/>
      <c r="P4" s="7"/>
      <c r="Q4" s="7"/>
      <c r="R4" s="7"/>
      <c r="S4" s="7"/>
      <c r="T4" s="11"/>
      <c r="U4" s="11"/>
      <c r="V4" s="15"/>
      <c r="W4" s="15"/>
      <c r="X4" s="113"/>
      <c r="Y4" s="113"/>
      <c r="Z4" s="113"/>
      <c r="AA4" s="113"/>
      <c r="AB4" s="113"/>
      <c r="AC4" s="113"/>
      <c r="AD4" s="113"/>
      <c r="AE4" s="14"/>
    </row>
    <row r="5" spans="1:31" ht="32.25" customHeight="1">
      <c r="A5" s="114" t="s">
        <v>47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6"/>
    </row>
    <row r="6" spans="1:31" ht="51" customHeight="1">
      <c r="A6" s="115" t="s">
        <v>29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116" t="s">
        <v>23</v>
      </c>
      <c r="AC7" s="116"/>
      <c r="AD7" s="116"/>
      <c r="AE7" s="20"/>
    </row>
    <row r="8" spans="1:32" s="21" customFormat="1" ht="18.75" customHeight="1">
      <c r="A8" s="117" t="s">
        <v>20</v>
      </c>
      <c r="B8" s="118" t="s">
        <v>27</v>
      </c>
      <c r="C8" s="119" t="s">
        <v>86</v>
      </c>
      <c r="D8" s="119" t="s">
        <v>87</v>
      </c>
      <c r="E8" s="121" t="s">
        <v>88</v>
      </c>
      <c r="F8" s="111" t="s">
        <v>42</v>
      </c>
      <c r="G8" s="111"/>
      <c r="H8" s="111" t="s">
        <v>0</v>
      </c>
      <c r="I8" s="111"/>
      <c r="J8" s="102" t="s">
        <v>1</v>
      </c>
      <c r="K8" s="103"/>
      <c r="L8" s="102" t="s">
        <v>2</v>
      </c>
      <c r="M8" s="103"/>
      <c r="N8" s="102" t="s">
        <v>3</v>
      </c>
      <c r="O8" s="103"/>
      <c r="P8" s="102" t="s">
        <v>4</v>
      </c>
      <c r="Q8" s="103"/>
      <c r="R8" s="102" t="s">
        <v>5</v>
      </c>
      <c r="S8" s="103"/>
      <c r="T8" s="102" t="s">
        <v>6</v>
      </c>
      <c r="U8" s="103"/>
      <c r="V8" s="102" t="s">
        <v>7</v>
      </c>
      <c r="W8" s="103"/>
      <c r="X8" s="102" t="s">
        <v>8</v>
      </c>
      <c r="Y8" s="103"/>
      <c r="Z8" s="102" t="s">
        <v>9</v>
      </c>
      <c r="AA8" s="103"/>
      <c r="AB8" s="102" t="s">
        <v>10</v>
      </c>
      <c r="AC8" s="103"/>
      <c r="AD8" s="102" t="s">
        <v>11</v>
      </c>
      <c r="AE8" s="103"/>
      <c r="AF8" s="104" t="s">
        <v>46</v>
      </c>
    </row>
    <row r="9" spans="1:32" s="22" customFormat="1" ht="76.5" customHeight="1">
      <c r="A9" s="117"/>
      <c r="B9" s="118"/>
      <c r="C9" s="120"/>
      <c r="D9" s="120"/>
      <c r="E9" s="122"/>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10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Q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c r="T12" s="32">
        <f>T13</f>
        <v>0</v>
      </c>
      <c r="U12" s="4"/>
      <c r="V12" s="32">
        <f>V13</f>
        <v>0</v>
      </c>
      <c r="W12" s="4"/>
      <c r="X12" s="32">
        <f>X13</f>
        <v>0</v>
      </c>
      <c r="Y12" s="4"/>
      <c r="Z12" s="32">
        <f>Z13</f>
        <v>0</v>
      </c>
      <c r="AA12" s="4"/>
      <c r="AB12" s="32">
        <f>AB13</f>
        <v>513.4</v>
      </c>
      <c r="AC12" s="4"/>
      <c r="AD12" s="32">
        <f>AD13</f>
        <v>0</v>
      </c>
      <c r="AE12" s="5"/>
      <c r="AF12" s="101"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9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c r="T14" s="36">
        <v>0</v>
      </c>
      <c r="U14" s="36"/>
      <c r="V14" s="36">
        <v>0</v>
      </c>
      <c r="W14" s="36"/>
      <c r="X14" s="36">
        <v>0</v>
      </c>
      <c r="Y14" s="36"/>
      <c r="Z14" s="36">
        <v>0</v>
      </c>
      <c r="AA14" s="36"/>
      <c r="AB14" s="36">
        <v>0</v>
      </c>
      <c r="AC14" s="36"/>
      <c r="AD14" s="36">
        <v>0</v>
      </c>
      <c r="AE14" s="36"/>
      <c r="AF14" s="9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c r="T15" s="36">
        <v>0</v>
      </c>
      <c r="U15" s="36"/>
      <c r="V15" s="36">
        <v>0</v>
      </c>
      <c r="W15" s="36"/>
      <c r="X15" s="36">
        <v>0</v>
      </c>
      <c r="Y15" s="36"/>
      <c r="Z15" s="36">
        <v>0</v>
      </c>
      <c r="AA15" s="36"/>
      <c r="AB15" s="36">
        <v>0</v>
      </c>
      <c r="AC15" s="36"/>
      <c r="AD15" s="36">
        <v>0</v>
      </c>
      <c r="AE15" s="36"/>
      <c r="AF15" s="91"/>
    </row>
    <row r="16" spans="1:32" s="39" customFormat="1" ht="18.75">
      <c r="A16" s="38" t="s">
        <v>13</v>
      </c>
      <c r="B16" s="32">
        <f>H16+J16+L16+N16+P16+R16+T16+V16+X16+Z16+AB16+AD16</f>
        <v>713.4</v>
      </c>
      <c r="C16" s="33">
        <f>H16+J16+L16+N16+P16</f>
        <v>200</v>
      </c>
      <c r="D16" s="33">
        <f>E16</f>
        <v>64.4</v>
      </c>
      <c r="E16" s="4">
        <f>I16+K16+M16+O16+Q16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c r="T16" s="4">
        <v>0</v>
      </c>
      <c r="U16" s="4"/>
      <c r="V16" s="4">
        <v>0</v>
      </c>
      <c r="W16" s="4"/>
      <c r="X16" s="5">
        <v>0</v>
      </c>
      <c r="Y16" s="4"/>
      <c r="Z16" s="4">
        <v>0</v>
      </c>
      <c r="AA16" s="4"/>
      <c r="AB16" s="4">
        <v>513.4</v>
      </c>
      <c r="AC16" s="4"/>
      <c r="AD16" s="5">
        <v>0</v>
      </c>
      <c r="AE16" s="5"/>
      <c r="AF16" s="9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c r="T17" s="36">
        <v>0</v>
      </c>
      <c r="U17" s="36"/>
      <c r="V17" s="36">
        <v>0</v>
      </c>
      <c r="W17" s="36"/>
      <c r="X17" s="36">
        <v>0</v>
      </c>
      <c r="Y17" s="36"/>
      <c r="Z17" s="36">
        <v>0</v>
      </c>
      <c r="AA17" s="36"/>
      <c r="AB17" s="36">
        <v>0</v>
      </c>
      <c r="AC17" s="36"/>
      <c r="AD17" s="36">
        <v>0</v>
      </c>
      <c r="AE17" s="36"/>
      <c r="AF17" s="92"/>
    </row>
    <row r="18" spans="1:32" s="30" customFormat="1" ht="79.5" customHeight="1">
      <c r="A18" s="40" t="s">
        <v>31</v>
      </c>
      <c r="B18" s="41">
        <f>B20+B26+B32+B62+B68+B74</f>
        <v>119136.40000000001</v>
      </c>
      <c r="C18" s="41">
        <f>C20+C26+C32+C62+C68+C74</f>
        <v>62223.688299999994</v>
      </c>
      <c r="D18" s="41">
        <f>D19+D25+D31+D61+D67+D73</f>
        <v>52083.71848</v>
      </c>
      <c r="E18" s="41">
        <f>E19+E25+E31+E61+E67+E73</f>
        <v>54811.712810000005</v>
      </c>
      <c r="F18" s="37">
        <f>E18/B18*100</f>
        <v>46.007528186179876</v>
      </c>
      <c r="G18" s="28">
        <f>E18/C18*100</f>
        <v>88.08817719987199</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O20+O26+O32+O62+O68+O74</f>
        <v>10072.3868</v>
      </c>
      <c r="P18" s="41">
        <f>P20+P26+P32+P62+P68+P74</f>
        <v>9481.16866</v>
      </c>
      <c r="Q18" s="41">
        <f>Q20+Q26+Q32+Q62+Q68+Q74</f>
        <v>9590.858520000002</v>
      </c>
      <c r="R18" s="41">
        <f>R20+R26+R32+R62+R68+R74</f>
        <v>7118.34666</v>
      </c>
      <c r="S18" s="41"/>
      <c r="T18" s="41">
        <f>T20+T26+T32+T62+T68+T74</f>
        <v>15555.62066</v>
      </c>
      <c r="U18" s="41"/>
      <c r="V18" s="41">
        <f>V20+V26+V32+V62+V68+V74</f>
        <v>5333.119659999999</v>
      </c>
      <c r="W18" s="41"/>
      <c r="X18" s="41">
        <f>X20+X26+X32+X62+X68+X74</f>
        <v>3157.2286599999998</v>
      </c>
      <c r="Y18" s="41"/>
      <c r="Z18" s="41">
        <f>Z20+Z26+Z32+Z62+Z68+Z74</f>
        <v>10852.68766</v>
      </c>
      <c r="AA18" s="41"/>
      <c r="AB18" s="41">
        <f>AB20+AB26+AB32+AB62+AB68+AB74</f>
        <v>4206.95766</v>
      </c>
      <c r="AC18" s="41"/>
      <c r="AD18" s="41">
        <f>AD20+AD26+AD32+AD62+AD68+AD74</f>
        <v>10807.10074</v>
      </c>
      <c r="AE18" s="41"/>
      <c r="AF18" s="42"/>
    </row>
    <row r="19" spans="1:32" s="30" customFormat="1" ht="74.25" customHeight="1">
      <c r="A19" s="43" t="s">
        <v>32</v>
      </c>
      <c r="B19" s="32">
        <f aca="true" t="shared" si="4" ref="B19:Q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c r="T19" s="32">
        <f>T20</f>
        <v>0</v>
      </c>
      <c r="U19" s="4"/>
      <c r="V19" s="32">
        <f>V20</f>
        <v>0</v>
      </c>
      <c r="W19" s="4"/>
      <c r="X19" s="32">
        <f>X20</f>
        <v>0</v>
      </c>
      <c r="Y19" s="4"/>
      <c r="Z19" s="32">
        <f>Z20</f>
        <v>0</v>
      </c>
      <c r="AA19" s="4"/>
      <c r="AB19" s="32">
        <f>AB20</f>
        <v>0</v>
      </c>
      <c r="AC19" s="4"/>
      <c r="AD19" s="32">
        <f>AD20</f>
        <v>0</v>
      </c>
      <c r="AE19" s="5"/>
      <c r="AF19" s="101" t="s">
        <v>50</v>
      </c>
    </row>
    <row r="20" spans="1:32" s="30" customFormat="1" ht="19.5" customHeight="1">
      <c r="A20" s="35" t="s">
        <v>17</v>
      </c>
      <c r="B20" s="36">
        <f aca="true" t="shared" si="5" ref="B20:P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Q21+Q22+Q23+Q24</f>
        <v>0</v>
      </c>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c r="T21" s="36">
        <v>0</v>
      </c>
      <c r="U21" s="36"/>
      <c r="V21" s="36">
        <v>0</v>
      </c>
      <c r="W21" s="36"/>
      <c r="X21" s="36">
        <v>0</v>
      </c>
      <c r="Y21" s="36"/>
      <c r="Z21" s="36">
        <v>0</v>
      </c>
      <c r="AA21" s="36"/>
      <c r="AB21" s="36">
        <v>0</v>
      </c>
      <c r="AC21" s="36"/>
      <c r="AD21" s="36">
        <v>0</v>
      </c>
      <c r="AE21" s="36"/>
      <c r="AF21" s="9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c r="T22" s="36">
        <v>0</v>
      </c>
      <c r="U22" s="36"/>
      <c r="V22" s="36">
        <v>0</v>
      </c>
      <c r="W22" s="36"/>
      <c r="X22" s="36">
        <v>0</v>
      </c>
      <c r="Y22" s="36"/>
      <c r="Z22" s="36">
        <v>0</v>
      </c>
      <c r="AA22" s="36"/>
      <c r="AB22" s="36">
        <v>0</v>
      </c>
      <c r="AC22" s="36"/>
      <c r="AD22" s="36">
        <v>0</v>
      </c>
      <c r="AE22" s="36"/>
      <c r="AF22" s="9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c r="T23" s="4">
        <v>0</v>
      </c>
      <c r="U23" s="4"/>
      <c r="V23" s="4">
        <v>0</v>
      </c>
      <c r="W23" s="4"/>
      <c r="X23" s="4">
        <v>0</v>
      </c>
      <c r="Y23" s="4"/>
      <c r="Z23" s="4">
        <v>0</v>
      </c>
      <c r="AA23" s="4"/>
      <c r="AB23" s="4">
        <v>0</v>
      </c>
      <c r="AC23" s="4"/>
      <c r="AD23" s="4">
        <v>0</v>
      </c>
      <c r="AE23" s="5"/>
      <c r="AF23" s="9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c r="T24" s="36">
        <v>0</v>
      </c>
      <c r="U24" s="36"/>
      <c r="V24" s="36">
        <v>0</v>
      </c>
      <c r="W24" s="36"/>
      <c r="X24" s="36">
        <v>0</v>
      </c>
      <c r="Y24" s="36"/>
      <c r="Z24" s="36">
        <v>0</v>
      </c>
      <c r="AA24" s="36"/>
      <c r="AB24" s="36">
        <v>0</v>
      </c>
      <c r="AC24" s="36"/>
      <c r="AD24" s="36">
        <v>0</v>
      </c>
      <c r="AE24" s="36"/>
      <c r="AF24" s="92"/>
    </row>
    <row r="25" spans="1:32" s="30" customFormat="1" ht="74.25" customHeight="1">
      <c r="A25" s="43" t="s">
        <v>34</v>
      </c>
      <c r="B25" s="32">
        <f>B26</f>
        <v>0</v>
      </c>
      <c r="C25" s="33">
        <f>C26</f>
        <v>0</v>
      </c>
      <c r="D25" s="33">
        <f>D26</f>
        <v>0</v>
      </c>
      <c r="E25" s="32">
        <f>E26</f>
        <v>0</v>
      </c>
      <c r="F25" s="44">
        <f>F26</f>
        <v>0</v>
      </c>
      <c r="G25" s="34">
        <v>0</v>
      </c>
      <c r="H25" s="32">
        <f aca="true" t="shared" si="6" ref="H25:Q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4"/>
      <c r="T25" s="32">
        <f>T26</f>
        <v>0</v>
      </c>
      <c r="U25" s="4"/>
      <c r="V25" s="32">
        <f>V26</f>
        <v>0</v>
      </c>
      <c r="W25" s="4"/>
      <c r="X25" s="32">
        <f>X26</f>
        <v>0</v>
      </c>
      <c r="Y25" s="4"/>
      <c r="Z25" s="32">
        <f>Z26</f>
        <v>0</v>
      </c>
      <c r="AA25" s="4"/>
      <c r="AB25" s="32">
        <f>AB26</f>
        <v>0</v>
      </c>
      <c r="AC25" s="4"/>
      <c r="AD25" s="32">
        <f>AD26</f>
        <v>0</v>
      </c>
      <c r="AE25" s="5"/>
      <c r="AF25" s="101" t="s">
        <v>96</v>
      </c>
    </row>
    <row r="26" spans="1:32" s="30" customFormat="1" ht="19.5" customHeight="1">
      <c r="A26" s="35" t="s">
        <v>17</v>
      </c>
      <c r="B26" s="36">
        <f aca="true" t="shared" si="7" ref="B26:P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Q27+Q28+Q29+Q30</f>
        <v>0</v>
      </c>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c r="T27" s="36">
        <v>0</v>
      </c>
      <c r="U27" s="36"/>
      <c r="V27" s="36">
        <v>0</v>
      </c>
      <c r="W27" s="36"/>
      <c r="X27" s="36">
        <v>0</v>
      </c>
      <c r="Y27" s="36"/>
      <c r="Z27" s="36">
        <v>0</v>
      </c>
      <c r="AA27" s="36"/>
      <c r="AB27" s="36">
        <v>0</v>
      </c>
      <c r="AC27" s="36"/>
      <c r="AD27" s="36">
        <v>0</v>
      </c>
      <c r="AE27" s="36"/>
      <c r="AF27" s="9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c r="T28" s="36">
        <v>0</v>
      </c>
      <c r="U28" s="36"/>
      <c r="V28" s="36">
        <v>0</v>
      </c>
      <c r="W28" s="36"/>
      <c r="X28" s="36">
        <v>0</v>
      </c>
      <c r="Y28" s="36"/>
      <c r="Z28" s="36">
        <v>0</v>
      </c>
      <c r="AA28" s="36"/>
      <c r="AB28" s="36">
        <v>0</v>
      </c>
      <c r="AC28" s="36"/>
      <c r="AD28" s="36">
        <v>0</v>
      </c>
      <c r="AE28" s="36"/>
      <c r="AF28" s="9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c r="T29" s="4">
        <v>0</v>
      </c>
      <c r="U29" s="4"/>
      <c r="V29" s="4">
        <v>0</v>
      </c>
      <c r="W29" s="4"/>
      <c r="X29" s="4">
        <v>0</v>
      </c>
      <c r="Y29" s="4"/>
      <c r="Z29" s="4">
        <v>0</v>
      </c>
      <c r="AA29" s="4"/>
      <c r="AB29" s="4">
        <v>0</v>
      </c>
      <c r="AC29" s="4"/>
      <c r="AD29" s="4">
        <v>0</v>
      </c>
      <c r="AE29" s="5"/>
      <c r="AF29" s="9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c r="T30" s="36">
        <v>0</v>
      </c>
      <c r="U30" s="36"/>
      <c r="V30" s="36">
        <v>0</v>
      </c>
      <c r="W30" s="36"/>
      <c r="X30" s="36">
        <v>0</v>
      </c>
      <c r="Y30" s="36"/>
      <c r="Z30" s="36">
        <v>0</v>
      </c>
      <c r="AA30" s="36"/>
      <c r="AB30" s="36">
        <v>0</v>
      </c>
      <c r="AC30" s="36"/>
      <c r="AD30" s="36">
        <v>0</v>
      </c>
      <c r="AE30" s="36"/>
      <c r="AF30" s="92"/>
    </row>
    <row r="31" spans="1:32" s="39" customFormat="1" ht="66.75" customHeight="1">
      <c r="A31" s="46" t="s">
        <v>35</v>
      </c>
      <c r="B31" s="32">
        <f>B32</f>
        <v>23605.899999999998</v>
      </c>
      <c r="C31" s="32">
        <f>C32</f>
        <v>10484.950299999999</v>
      </c>
      <c r="D31" s="32">
        <f>E31</f>
        <v>6476.8631</v>
      </c>
      <c r="E31" s="32">
        <f>E32</f>
        <v>6476.8631</v>
      </c>
      <c r="F31" s="37">
        <f>F32</f>
        <v>27.43747580054139</v>
      </c>
      <c r="G31" s="28">
        <f>G32</f>
        <v>61.77294993949567</v>
      </c>
      <c r="H31" s="32">
        <f>H32</f>
        <v>1825.64166</v>
      </c>
      <c r="I31" s="32">
        <f>I32</f>
        <v>617.14339</v>
      </c>
      <c r="J31" s="32">
        <f aca="true" t="shared" si="8" ref="J31:AD31">J32</f>
        <v>770.14166</v>
      </c>
      <c r="K31" s="32">
        <f>K32</f>
        <v>551.6149399999999</v>
      </c>
      <c r="L31" s="32">
        <f t="shared" si="8"/>
        <v>778.64166</v>
      </c>
      <c r="M31" s="32">
        <f>M32</f>
        <v>1591.52712</v>
      </c>
      <c r="N31" s="32">
        <f t="shared" si="8"/>
        <v>5479.491660000001</v>
      </c>
      <c r="O31" s="32">
        <f>O32</f>
        <v>1744.40538</v>
      </c>
      <c r="P31" s="32">
        <f t="shared" si="8"/>
        <v>1849.38366</v>
      </c>
      <c r="Q31" s="32">
        <f>Q32</f>
        <v>1972.17227</v>
      </c>
      <c r="R31" s="32">
        <f t="shared" si="8"/>
        <v>786.42566</v>
      </c>
      <c r="S31" s="32"/>
      <c r="T31" s="32">
        <f t="shared" si="8"/>
        <v>5237.89166</v>
      </c>
      <c r="U31" s="32"/>
      <c r="V31" s="32">
        <f t="shared" si="8"/>
        <v>387.44165999999996</v>
      </c>
      <c r="W31" s="32"/>
      <c r="X31" s="32">
        <f t="shared" si="8"/>
        <v>387.44165999999996</v>
      </c>
      <c r="Y31" s="32"/>
      <c r="Z31" s="32">
        <f t="shared" si="8"/>
        <v>3613.0916599999996</v>
      </c>
      <c r="AA31" s="32"/>
      <c r="AB31" s="32">
        <f t="shared" si="8"/>
        <v>624.14166</v>
      </c>
      <c r="AC31" s="32"/>
      <c r="AD31" s="32">
        <f t="shared" si="8"/>
        <v>2202.8657399999997</v>
      </c>
      <c r="AE31" s="32"/>
      <c r="AF31" s="47"/>
    </row>
    <row r="32" spans="1:32" s="39" customFormat="1" ht="18.75">
      <c r="A32" s="48" t="s">
        <v>17</v>
      </c>
      <c r="B32" s="36">
        <f>B33+B34+B35+B36</f>
        <v>23605.899999999998</v>
      </c>
      <c r="C32" s="36">
        <f>C33+C34+C35+C36</f>
        <v>10484.950299999999</v>
      </c>
      <c r="D32" s="32">
        <f aca="true" t="shared" si="9" ref="D32:D72">E32</f>
        <v>6476.8631</v>
      </c>
      <c r="E32" s="36">
        <f>E33+E34+E35+E36</f>
        <v>6476.8631</v>
      </c>
      <c r="F32" s="37">
        <f>F33+F34+F35+F36</f>
        <v>27.43747580054139</v>
      </c>
      <c r="G32" s="28">
        <f>E32/C32*100</f>
        <v>61.77294993949567</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5479.491660000001</v>
      </c>
      <c r="O32" s="36">
        <f>O33+O34+O35+O36</f>
        <v>1744.40538</v>
      </c>
      <c r="P32" s="36">
        <f t="shared" si="10"/>
        <v>1849.38366</v>
      </c>
      <c r="Q32" s="36">
        <f>Q33+Q34+Q35+Q36</f>
        <v>1972.17227</v>
      </c>
      <c r="R32" s="36">
        <f t="shared" si="10"/>
        <v>786.42566</v>
      </c>
      <c r="S32" s="36"/>
      <c r="T32" s="36">
        <f t="shared" si="10"/>
        <v>5237.89166</v>
      </c>
      <c r="U32" s="36"/>
      <c r="V32" s="36">
        <f t="shared" si="10"/>
        <v>387.44165999999996</v>
      </c>
      <c r="W32" s="36"/>
      <c r="X32" s="36">
        <f t="shared" si="10"/>
        <v>387.44165999999996</v>
      </c>
      <c r="Y32" s="36"/>
      <c r="Z32" s="36">
        <f t="shared" si="10"/>
        <v>3613.0916599999996</v>
      </c>
      <c r="AA32" s="36"/>
      <c r="AB32" s="36">
        <f t="shared" si="10"/>
        <v>624.14166</v>
      </c>
      <c r="AC32" s="36"/>
      <c r="AD32" s="36">
        <f t="shared" si="10"/>
        <v>2202.8657399999997</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100</v>
      </c>
      <c r="O33" s="32">
        <f>O39+O45+O51+O57</f>
        <v>0</v>
      </c>
      <c r="P33" s="32">
        <f t="shared" si="12"/>
        <v>118.35</v>
      </c>
      <c r="Q33" s="32">
        <f>Q39+Q45+Q51+Q57</f>
        <v>0</v>
      </c>
      <c r="R33" s="32">
        <f t="shared" si="12"/>
        <v>0</v>
      </c>
      <c r="S33" s="32"/>
      <c r="T33" s="32">
        <f t="shared" si="12"/>
        <v>0</v>
      </c>
      <c r="U33" s="32"/>
      <c r="V33" s="32">
        <f t="shared" si="12"/>
        <v>0</v>
      </c>
      <c r="W33" s="32"/>
      <c r="X33" s="32">
        <f t="shared" si="12"/>
        <v>0</v>
      </c>
      <c r="Y33" s="32"/>
      <c r="Z33" s="32">
        <f t="shared" si="12"/>
        <v>0</v>
      </c>
      <c r="AA33" s="32"/>
      <c r="AB33" s="32">
        <f t="shared" si="12"/>
        <v>118.35</v>
      </c>
      <c r="AC33" s="32"/>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c r="T34" s="32">
        <f t="shared" si="13"/>
        <v>0</v>
      </c>
      <c r="U34" s="32"/>
      <c r="V34" s="32">
        <f t="shared" si="13"/>
        <v>0</v>
      </c>
      <c r="W34" s="32"/>
      <c r="X34" s="32">
        <f t="shared" si="13"/>
        <v>0</v>
      </c>
      <c r="Y34" s="32"/>
      <c r="Z34" s="32">
        <f t="shared" si="13"/>
        <v>0</v>
      </c>
      <c r="AA34" s="32"/>
      <c r="AB34" s="32">
        <f t="shared" si="13"/>
        <v>0</v>
      </c>
      <c r="AC34" s="32"/>
      <c r="AD34" s="32">
        <f t="shared" si="13"/>
        <v>0</v>
      </c>
      <c r="AE34" s="32"/>
      <c r="AF34" s="47"/>
    </row>
    <row r="35" spans="1:32" s="39" customFormat="1" ht="18.75">
      <c r="A35" s="49" t="s">
        <v>13</v>
      </c>
      <c r="B35" s="32">
        <f t="shared" si="11"/>
        <v>23605.899999999998</v>
      </c>
      <c r="C35" s="32">
        <f>C41+C47+C53+C59</f>
        <v>10484.950299999999</v>
      </c>
      <c r="D35" s="32">
        <f>D41+D47+D53+D59</f>
        <v>6476.8631</v>
      </c>
      <c r="E35" s="32">
        <f>E41+E47+E53+E59</f>
        <v>6476.8631</v>
      </c>
      <c r="F35" s="37">
        <f>E35/B35*100</f>
        <v>27.43747580054139</v>
      </c>
      <c r="G35" s="28">
        <f>E35/C35*100</f>
        <v>61.77294993949567</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1731.03366</v>
      </c>
      <c r="Q35" s="32">
        <f>Q41+Q47+Q53+Q59</f>
        <v>1972.17227</v>
      </c>
      <c r="R35" s="32">
        <f t="shared" si="13"/>
        <v>786.42566</v>
      </c>
      <c r="S35" s="32"/>
      <c r="T35" s="32">
        <f t="shared" si="13"/>
        <v>5237.89166</v>
      </c>
      <c r="U35" s="32"/>
      <c r="V35" s="32">
        <f t="shared" si="13"/>
        <v>387.44165999999996</v>
      </c>
      <c r="W35" s="32"/>
      <c r="X35" s="32">
        <f t="shared" si="13"/>
        <v>387.44165999999996</v>
      </c>
      <c r="Y35" s="32"/>
      <c r="Z35" s="32">
        <f t="shared" si="13"/>
        <v>3613.0916599999996</v>
      </c>
      <c r="AA35" s="32"/>
      <c r="AB35" s="32">
        <f t="shared" si="13"/>
        <v>505.79166</v>
      </c>
      <c r="AC35" s="32"/>
      <c r="AD35" s="32">
        <f t="shared" si="13"/>
        <v>2202.8657399999997</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c r="T36" s="32">
        <f t="shared" si="13"/>
        <v>0</v>
      </c>
      <c r="U36" s="32"/>
      <c r="V36" s="32">
        <f t="shared" si="13"/>
        <v>0</v>
      </c>
      <c r="W36" s="32"/>
      <c r="X36" s="32">
        <f t="shared" si="13"/>
        <v>0</v>
      </c>
      <c r="Y36" s="32"/>
      <c r="Z36" s="32">
        <f t="shared" si="13"/>
        <v>0</v>
      </c>
      <c r="AA36" s="32"/>
      <c r="AB36" s="32">
        <f t="shared" si="13"/>
        <v>0</v>
      </c>
      <c r="AC36" s="32"/>
      <c r="AD36" s="32">
        <f t="shared" si="13"/>
        <v>0</v>
      </c>
      <c r="AE36" s="32"/>
      <c r="AF36" s="47"/>
    </row>
    <row r="37" spans="1:32" s="39" customFormat="1" ht="37.5">
      <c r="A37" s="50" t="s">
        <v>36</v>
      </c>
      <c r="B37" s="32">
        <f>B38</f>
        <v>336.7</v>
      </c>
      <c r="C37" s="36">
        <f>C38</f>
        <v>218.35</v>
      </c>
      <c r="D37" s="32">
        <f t="shared" si="9"/>
        <v>0</v>
      </c>
      <c r="E37" s="4">
        <f>E38</f>
        <v>0</v>
      </c>
      <c r="F37" s="28">
        <v>0</v>
      </c>
      <c r="G37" s="28">
        <v>0</v>
      </c>
      <c r="H37" s="32">
        <f aca="true" t="shared" si="14" ref="H37:Q37">H38</f>
        <v>0</v>
      </c>
      <c r="I37" s="4">
        <f t="shared" si="14"/>
        <v>0</v>
      </c>
      <c r="J37" s="32">
        <f t="shared" si="14"/>
        <v>0</v>
      </c>
      <c r="K37" s="4">
        <f>K38</f>
        <v>0</v>
      </c>
      <c r="L37" s="32">
        <f t="shared" si="14"/>
        <v>0</v>
      </c>
      <c r="M37" s="4">
        <f t="shared" si="14"/>
        <v>0</v>
      </c>
      <c r="N37" s="32">
        <f t="shared" si="14"/>
        <v>100</v>
      </c>
      <c r="O37" s="4">
        <f t="shared" si="14"/>
        <v>0</v>
      </c>
      <c r="P37" s="32">
        <f>P38</f>
        <v>118.35</v>
      </c>
      <c r="Q37" s="4">
        <f t="shared" si="14"/>
        <v>0</v>
      </c>
      <c r="R37" s="32">
        <f>R38</f>
        <v>0</v>
      </c>
      <c r="S37" s="4"/>
      <c r="T37" s="32">
        <f>T38</f>
        <v>0</v>
      </c>
      <c r="U37" s="4"/>
      <c r="V37" s="32">
        <f>V38</f>
        <v>0</v>
      </c>
      <c r="W37" s="4"/>
      <c r="X37" s="32">
        <f>X38</f>
        <v>0</v>
      </c>
      <c r="Y37" s="4"/>
      <c r="Z37" s="32">
        <f>Z38</f>
        <v>0</v>
      </c>
      <c r="AA37" s="4"/>
      <c r="AB37" s="32">
        <f>AB38</f>
        <v>118.35</v>
      </c>
      <c r="AC37" s="4"/>
      <c r="AD37" s="32">
        <f>AD38</f>
        <v>0</v>
      </c>
      <c r="AE37" s="5"/>
      <c r="AF37" s="101" t="s">
        <v>66</v>
      </c>
    </row>
    <row r="38" spans="1:32" s="39" customFormat="1" ht="18.75">
      <c r="A38" s="48" t="s">
        <v>17</v>
      </c>
      <c r="B38" s="36">
        <f>B39+B40+B41+B42</f>
        <v>336.7</v>
      </c>
      <c r="C38" s="36">
        <f>C39+C40+C41+C42</f>
        <v>218.35</v>
      </c>
      <c r="D38" s="32">
        <f t="shared" si="9"/>
        <v>0</v>
      </c>
      <c r="E38" s="36">
        <f>E39+E40+E41+E42</f>
        <v>0</v>
      </c>
      <c r="F38" s="37">
        <v>0</v>
      </c>
      <c r="G38" s="28">
        <v>0</v>
      </c>
      <c r="H38" s="36">
        <f aca="true" t="shared" si="15" ref="H38:N38">H39+H40+H41+H42</f>
        <v>0</v>
      </c>
      <c r="I38" s="36">
        <f t="shared" si="15"/>
        <v>0</v>
      </c>
      <c r="J38" s="36">
        <f t="shared" si="15"/>
        <v>0</v>
      </c>
      <c r="K38" s="36">
        <f>K39+K40+K41+K42</f>
        <v>0</v>
      </c>
      <c r="L38" s="36">
        <f t="shared" si="15"/>
        <v>0</v>
      </c>
      <c r="M38" s="36">
        <f t="shared" si="15"/>
        <v>0</v>
      </c>
      <c r="N38" s="36">
        <f t="shared" si="15"/>
        <v>100</v>
      </c>
      <c r="O38" s="36">
        <f>O39+O40+O41+O42</f>
        <v>0</v>
      </c>
      <c r="P38" s="36">
        <f>P39+P40+P41+P42</f>
        <v>118.35</v>
      </c>
      <c r="Q38" s="36">
        <f>Q39+Q40+Q41+Q42</f>
        <v>0</v>
      </c>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1"/>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c r="T39" s="32">
        <v>0</v>
      </c>
      <c r="U39" s="32"/>
      <c r="V39" s="32">
        <v>0</v>
      </c>
      <c r="W39" s="32"/>
      <c r="X39" s="32">
        <v>0</v>
      </c>
      <c r="Y39" s="32"/>
      <c r="Z39" s="32">
        <v>0</v>
      </c>
      <c r="AA39" s="32"/>
      <c r="AB39" s="32">
        <v>0</v>
      </c>
      <c r="AC39" s="32"/>
      <c r="AD39" s="32">
        <v>0</v>
      </c>
      <c r="AE39" s="32"/>
      <c r="AF39" s="91"/>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c r="T40" s="32">
        <v>0</v>
      </c>
      <c r="U40" s="32"/>
      <c r="V40" s="32">
        <v>0</v>
      </c>
      <c r="W40" s="32"/>
      <c r="X40" s="32">
        <v>0</v>
      </c>
      <c r="Y40" s="32"/>
      <c r="Z40" s="32">
        <v>0</v>
      </c>
      <c r="AA40" s="32"/>
      <c r="AB40" s="32">
        <v>0</v>
      </c>
      <c r="AC40" s="32"/>
      <c r="AD40" s="32">
        <v>0</v>
      </c>
      <c r="AE40" s="32"/>
      <c r="AF40" s="91"/>
    </row>
    <row r="41" spans="1:32" s="39" customFormat="1" ht="18.75">
      <c r="A41" s="49" t="s">
        <v>13</v>
      </c>
      <c r="B41" s="32">
        <f>H41+J41+L41+N41+P41+R41+T41+V41+X41+Z41+AB41+AD41</f>
        <v>336.7</v>
      </c>
      <c r="C41" s="33">
        <f>H41+J41+L41+N41+P41</f>
        <v>218.35</v>
      </c>
      <c r="D41" s="33">
        <f>E41</f>
        <v>0</v>
      </c>
      <c r="E41" s="4">
        <f>I41+K41+M41+O41+Q41</f>
        <v>0</v>
      </c>
      <c r="F41" s="28">
        <v>0</v>
      </c>
      <c r="G41" s="28">
        <v>0</v>
      </c>
      <c r="H41" s="32">
        <v>0</v>
      </c>
      <c r="I41" s="32">
        <v>0</v>
      </c>
      <c r="J41" s="32">
        <v>0</v>
      </c>
      <c r="K41" s="32">
        <v>0</v>
      </c>
      <c r="L41" s="32">
        <v>0</v>
      </c>
      <c r="M41" s="32">
        <v>0</v>
      </c>
      <c r="N41" s="32">
        <v>100</v>
      </c>
      <c r="O41" s="32">
        <v>0</v>
      </c>
      <c r="P41" s="32">
        <v>118.35</v>
      </c>
      <c r="Q41" s="32">
        <v>0</v>
      </c>
      <c r="R41" s="32">
        <v>0</v>
      </c>
      <c r="S41" s="32"/>
      <c r="T41" s="32">
        <v>0</v>
      </c>
      <c r="U41" s="32"/>
      <c r="V41" s="32">
        <v>0</v>
      </c>
      <c r="W41" s="32"/>
      <c r="X41" s="32">
        <v>0</v>
      </c>
      <c r="Y41" s="32"/>
      <c r="Z41" s="32">
        <v>0</v>
      </c>
      <c r="AA41" s="32"/>
      <c r="AB41" s="32">
        <v>118.35</v>
      </c>
      <c r="AC41" s="32"/>
      <c r="AD41" s="32">
        <v>0</v>
      </c>
      <c r="AE41" s="32"/>
      <c r="AF41" s="91"/>
    </row>
    <row r="42" spans="1:32" s="39" customFormat="1" ht="18.75">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c r="T42" s="32">
        <v>0</v>
      </c>
      <c r="U42" s="32"/>
      <c r="V42" s="32">
        <v>0</v>
      </c>
      <c r="W42" s="32"/>
      <c r="X42" s="32">
        <v>0</v>
      </c>
      <c r="Y42" s="32"/>
      <c r="Z42" s="32">
        <v>0</v>
      </c>
      <c r="AA42" s="32"/>
      <c r="AB42" s="32">
        <v>0</v>
      </c>
      <c r="AC42" s="32"/>
      <c r="AD42" s="32">
        <v>0</v>
      </c>
      <c r="AE42" s="32"/>
      <c r="AF42" s="92"/>
    </row>
    <row r="43" spans="1:32" s="70" customFormat="1" ht="56.25">
      <c r="A43" s="51" t="s">
        <v>37</v>
      </c>
      <c r="B43" s="32">
        <f>B44</f>
        <v>1744.1000000000004</v>
      </c>
      <c r="C43" s="36">
        <f>C44</f>
        <v>1046.5583000000001</v>
      </c>
      <c r="D43" s="32">
        <f t="shared" si="9"/>
        <v>388.1939</v>
      </c>
      <c r="E43" s="4">
        <f aca="true" t="shared" si="16" ref="E43:Q43">E44</f>
        <v>388.1939</v>
      </c>
      <c r="F43" s="37">
        <f t="shared" si="16"/>
        <v>22.25754830571641</v>
      </c>
      <c r="G43" s="28">
        <f t="shared" si="16"/>
        <v>37.092429537848005</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519.79166</v>
      </c>
      <c r="Q43" s="4">
        <f t="shared" si="16"/>
        <v>73.813</v>
      </c>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101" t="s">
        <v>67</v>
      </c>
    </row>
    <row r="44" spans="1:32" s="70" customFormat="1" ht="18.75">
      <c r="A44" s="48" t="s">
        <v>17</v>
      </c>
      <c r="B44" s="36">
        <f>B45+B46+B47+B48</f>
        <v>1744.1000000000004</v>
      </c>
      <c r="C44" s="36">
        <f>C45+C46+C47+C48</f>
        <v>1046.5583000000001</v>
      </c>
      <c r="D44" s="32">
        <f t="shared" si="9"/>
        <v>388.1939</v>
      </c>
      <c r="E44" s="36">
        <f>E45+E46+E47+E48</f>
        <v>388.1939</v>
      </c>
      <c r="F44" s="37">
        <f>F45+F46+F47+F48</f>
        <v>22.25754830571641</v>
      </c>
      <c r="G44" s="28">
        <f>E44/C44*100</f>
        <v>37.092429537848005</v>
      </c>
      <c r="H44" s="36">
        <f aca="true" t="shared" si="17" ref="H44:N44">H45+H46+H47+H48</f>
        <v>113.29166</v>
      </c>
      <c r="I44" s="36">
        <f t="shared" si="17"/>
        <v>85.31777</v>
      </c>
      <c r="J44" s="36">
        <f t="shared" si="17"/>
        <v>59.09166</v>
      </c>
      <c r="K44" s="36">
        <f>K45+K46+K47+K48</f>
        <v>57.41594</v>
      </c>
      <c r="L44" s="36">
        <f t="shared" si="17"/>
        <v>93.49166</v>
      </c>
      <c r="M44" s="36">
        <f t="shared" si="17"/>
        <v>62.00919</v>
      </c>
      <c r="N44" s="36">
        <f t="shared" si="17"/>
        <v>260.89166</v>
      </c>
      <c r="O44" s="36">
        <f>O45+O46+O47+O48</f>
        <v>109.638</v>
      </c>
      <c r="P44" s="36">
        <f>P45+P46+P47+P48</f>
        <v>519.79166</v>
      </c>
      <c r="Q44" s="36">
        <f>Q45+Q46+Q47+Q48</f>
        <v>73.813</v>
      </c>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91"/>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c r="T45" s="32">
        <v>0</v>
      </c>
      <c r="U45" s="32"/>
      <c r="V45" s="32">
        <v>0</v>
      </c>
      <c r="W45" s="32"/>
      <c r="X45" s="32">
        <v>0</v>
      </c>
      <c r="Y45" s="32"/>
      <c r="Z45" s="32">
        <v>0</v>
      </c>
      <c r="AA45" s="32"/>
      <c r="AB45" s="32">
        <v>0</v>
      </c>
      <c r="AC45" s="32"/>
      <c r="AD45" s="32">
        <v>0</v>
      </c>
      <c r="AE45" s="32"/>
      <c r="AF45" s="91"/>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c r="T46" s="32">
        <v>0</v>
      </c>
      <c r="U46" s="32"/>
      <c r="V46" s="32">
        <v>0</v>
      </c>
      <c r="W46" s="32"/>
      <c r="X46" s="32">
        <v>0</v>
      </c>
      <c r="Y46" s="32"/>
      <c r="Z46" s="32">
        <v>0</v>
      </c>
      <c r="AA46" s="32"/>
      <c r="AB46" s="32">
        <v>0</v>
      </c>
      <c r="AC46" s="32"/>
      <c r="AD46" s="32">
        <v>0</v>
      </c>
      <c r="AE46" s="32"/>
      <c r="AF46" s="91"/>
    </row>
    <row r="47" spans="1:32" s="70" customFormat="1" ht="18.75">
      <c r="A47" s="49" t="s">
        <v>13</v>
      </c>
      <c r="B47" s="32">
        <f>H47+J47+L47+N47+P47+R47+T47+V47+X47+Z47+AB47+AD47</f>
        <v>1744.1000000000004</v>
      </c>
      <c r="C47" s="33">
        <f>H47+J47+L47+N47+P47</f>
        <v>1046.5583000000001</v>
      </c>
      <c r="D47" s="33">
        <f>I47+K47+M47+O47+Q47</f>
        <v>388.1939</v>
      </c>
      <c r="E47" s="4">
        <f>I47+K47+M47+O47+Q47</f>
        <v>388.1939</v>
      </c>
      <c r="F47" s="37">
        <f>E47/B47*100</f>
        <v>22.25754830571641</v>
      </c>
      <c r="G47" s="28">
        <f>E47/C47*100</f>
        <v>37.092429537848005</v>
      </c>
      <c r="H47" s="32">
        <v>113.29166</v>
      </c>
      <c r="I47" s="32">
        <v>85.31777</v>
      </c>
      <c r="J47" s="32">
        <v>59.09166</v>
      </c>
      <c r="K47" s="32">
        <v>57.41594</v>
      </c>
      <c r="L47" s="32">
        <v>93.49166</v>
      </c>
      <c r="M47" s="32">
        <v>62.00919</v>
      </c>
      <c r="N47" s="32">
        <v>260.89166</v>
      </c>
      <c r="O47" s="32">
        <v>109.638</v>
      </c>
      <c r="P47" s="32">
        <v>519.79166</v>
      </c>
      <c r="Q47" s="32">
        <v>73.813</v>
      </c>
      <c r="R47" s="32">
        <v>348.79166</v>
      </c>
      <c r="S47" s="32"/>
      <c r="T47" s="32">
        <v>69.09166</v>
      </c>
      <c r="U47" s="32"/>
      <c r="V47" s="32">
        <v>45.79166</v>
      </c>
      <c r="W47" s="32"/>
      <c r="X47" s="32">
        <v>45.79166</v>
      </c>
      <c r="Y47" s="32"/>
      <c r="Z47" s="32">
        <v>103.79166</v>
      </c>
      <c r="AA47" s="32"/>
      <c r="AB47" s="32">
        <v>45.79166</v>
      </c>
      <c r="AC47" s="32"/>
      <c r="AD47" s="32">
        <v>38.49174</v>
      </c>
      <c r="AE47" s="32"/>
      <c r="AF47" s="91"/>
    </row>
    <row r="48" spans="1:32" s="70" customFormat="1" ht="18.75">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c r="T48" s="32">
        <v>0</v>
      </c>
      <c r="U48" s="32"/>
      <c r="V48" s="32">
        <v>0</v>
      </c>
      <c r="W48" s="32"/>
      <c r="X48" s="32">
        <v>0</v>
      </c>
      <c r="Y48" s="32"/>
      <c r="Z48" s="32">
        <v>0</v>
      </c>
      <c r="AA48" s="32"/>
      <c r="AB48" s="32">
        <v>0</v>
      </c>
      <c r="AC48" s="32"/>
      <c r="AD48" s="32">
        <v>0</v>
      </c>
      <c r="AE48" s="32"/>
      <c r="AF48" s="92"/>
    </row>
    <row r="49" spans="1:32" s="39" customFormat="1" ht="162" customHeight="1">
      <c r="A49" s="51" t="s">
        <v>38</v>
      </c>
      <c r="B49" s="32">
        <f>B50</f>
        <v>19660.399999999998</v>
      </c>
      <c r="C49" s="36">
        <f>C50</f>
        <v>8022.642</v>
      </c>
      <c r="D49" s="32">
        <f t="shared" si="9"/>
        <v>5450.520399999999</v>
      </c>
      <c r="E49" s="4">
        <f aca="true" t="shared" si="18" ref="E49:Q49">E50</f>
        <v>5450.520399999999</v>
      </c>
      <c r="F49" s="37">
        <f t="shared" si="18"/>
        <v>27.723344387703204</v>
      </c>
      <c r="G49" s="28">
        <f t="shared" si="18"/>
        <v>67.93922002253122</v>
      </c>
      <c r="H49" s="32">
        <f t="shared" si="18"/>
        <v>1584.55</v>
      </c>
      <c r="I49" s="4">
        <f t="shared" si="18"/>
        <v>471.55562</v>
      </c>
      <c r="J49" s="32">
        <f t="shared" si="18"/>
        <v>432.25</v>
      </c>
      <c r="K49" s="4">
        <f t="shared" si="18"/>
        <v>352.199</v>
      </c>
      <c r="L49" s="32">
        <f>L50</f>
        <v>649.15</v>
      </c>
      <c r="M49" s="4">
        <f t="shared" si="18"/>
        <v>1377.02593</v>
      </c>
      <c r="N49" s="32">
        <f>N50</f>
        <v>4290.3</v>
      </c>
      <c r="O49" s="4">
        <f t="shared" si="18"/>
        <v>1481.38058</v>
      </c>
      <c r="P49" s="32">
        <f>P50</f>
        <v>1066.392</v>
      </c>
      <c r="Q49" s="4">
        <f t="shared" si="18"/>
        <v>1768.35927</v>
      </c>
      <c r="R49" s="32">
        <f>R50</f>
        <v>437.634</v>
      </c>
      <c r="S49" s="4"/>
      <c r="T49" s="32">
        <f>T50</f>
        <v>4834.2</v>
      </c>
      <c r="U49" s="4"/>
      <c r="V49" s="32">
        <f>V50</f>
        <v>341.65</v>
      </c>
      <c r="W49" s="4"/>
      <c r="X49" s="32">
        <f>X50</f>
        <v>341.65</v>
      </c>
      <c r="Y49" s="4"/>
      <c r="Z49" s="32">
        <f>Z50</f>
        <v>3176.6</v>
      </c>
      <c r="AA49" s="4"/>
      <c r="AB49" s="32">
        <f>AB50</f>
        <v>341.65</v>
      </c>
      <c r="AC49" s="4"/>
      <c r="AD49" s="32">
        <f>AD50</f>
        <v>2164.374</v>
      </c>
      <c r="AE49" s="5"/>
      <c r="AF49" s="123" t="s">
        <v>68</v>
      </c>
    </row>
    <row r="50" spans="1:32" s="39" customFormat="1" ht="20.25" customHeight="1">
      <c r="A50" s="48" t="s">
        <v>17</v>
      </c>
      <c r="B50" s="36">
        <f>B51+B52+B53+B54</f>
        <v>19660.399999999998</v>
      </c>
      <c r="C50" s="36">
        <f>C51+C52+C53+C54</f>
        <v>8022.642</v>
      </c>
      <c r="D50" s="32">
        <f t="shared" si="9"/>
        <v>5450.520399999999</v>
      </c>
      <c r="E50" s="36">
        <f>E51+E52+E53+E54</f>
        <v>5450.520399999999</v>
      </c>
      <c r="F50" s="37">
        <f>F51+F52+F53+F54</f>
        <v>27.723344387703204</v>
      </c>
      <c r="G50" s="28">
        <f>E50/C50*100</f>
        <v>67.93922002253122</v>
      </c>
      <c r="H50" s="36">
        <f aca="true" t="shared" si="19" ref="H50:N50">H51+H52+H53+H54</f>
        <v>1584.55</v>
      </c>
      <c r="I50" s="36">
        <f t="shared" si="19"/>
        <v>471.55562</v>
      </c>
      <c r="J50" s="36">
        <f t="shared" si="19"/>
        <v>432.25</v>
      </c>
      <c r="K50" s="36">
        <f>K51+K52+K53+K54</f>
        <v>352.199</v>
      </c>
      <c r="L50" s="36">
        <f t="shared" si="19"/>
        <v>649.15</v>
      </c>
      <c r="M50" s="36">
        <f t="shared" si="19"/>
        <v>1377.02593</v>
      </c>
      <c r="N50" s="36">
        <f t="shared" si="19"/>
        <v>4290.3</v>
      </c>
      <c r="O50" s="36">
        <f>O51+O52+O53+O54</f>
        <v>1481.38058</v>
      </c>
      <c r="P50" s="36">
        <f>P51+P52+P53+P54</f>
        <v>1066.392</v>
      </c>
      <c r="Q50" s="36">
        <f>Q51+Q52+Q53+Q54</f>
        <v>1768.35927</v>
      </c>
      <c r="R50" s="36">
        <f>R51+R52+R53+R54</f>
        <v>437.634</v>
      </c>
      <c r="S50" s="36"/>
      <c r="T50" s="36">
        <f>T51+T52+T53+T54</f>
        <v>4834.2</v>
      </c>
      <c r="U50" s="36"/>
      <c r="V50" s="36">
        <f>V51+V52+V53+V54</f>
        <v>341.65</v>
      </c>
      <c r="W50" s="36"/>
      <c r="X50" s="36">
        <f>X51+X52+X53+X54</f>
        <v>341.65</v>
      </c>
      <c r="Y50" s="36"/>
      <c r="Z50" s="36">
        <f>Z51+Z52+Z53+Z54</f>
        <v>3176.6</v>
      </c>
      <c r="AA50" s="36"/>
      <c r="AB50" s="36">
        <f>AB51+AB52+AB53+AB54</f>
        <v>341.65</v>
      </c>
      <c r="AC50" s="36"/>
      <c r="AD50" s="36">
        <f>AD51+AD52+AD53+AD54</f>
        <v>2164.374</v>
      </c>
      <c r="AE50" s="36"/>
      <c r="AF50" s="94"/>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c r="T51" s="32">
        <v>0</v>
      </c>
      <c r="U51" s="32"/>
      <c r="V51" s="32">
        <v>0</v>
      </c>
      <c r="W51" s="32"/>
      <c r="X51" s="32">
        <v>0</v>
      </c>
      <c r="Y51" s="32"/>
      <c r="Z51" s="32">
        <v>0</v>
      </c>
      <c r="AA51" s="32"/>
      <c r="AB51" s="32">
        <v>0</v>
      </c>
      <c r="AC51" s="32"/>
      <c r="AD51" s="32">
        <v>0</v>
      </c>
      <c r="AE51" s="32"/>
      <c r="AF51" s="94"/>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c r="T52" s="32">
        <v>0</v>
      </c>
      <c r="U52" s="32"/>
      <c r="V52" s="32">
        <v>0</v>
      </c>
      <c r="W52" s="32"/>
      <c r="X52" s="32">
        <v>0</v>
      </c>
      <c r="Y52" s="32"/>
      <c r="Z52" s="32">
        <v>0</v>
      </c>
      <c r="AA52" s="32"/>
      <c r="AB52" s="32">
        <v>0</v>
      </c>
      <c r="AC52" s="32"/>
      <c r="AD52" s="32">
        <v>0</v>
      </c>
      <c r="AE52" s="32"/>
      <c r="AF52" s="94"/>
    </row>
    <row r="53" spans="1:32" s="39" customFormat="1" ht="18.75">
      <c r="A53" s="49" t="s">
        <v>13</v>
      </c>
      <c r="B53" s="32">
        <f>H53+J53+L53+N53+P53+R53+T53+V53+X53+Z53+AB53+AD53</f>
        <v>19660.399999999998</v>
      </c>
      <c r="C53" s="33">
        <f>H53+J53+L53+N53+P53</f>
        <v>8022.642</v>
      </c>
      <c r="D53" s="33">
        <f>I53+K53+M53+O53+Q53</f>
        <v>5450.520399999999</v>
      </c>
      <c r="E53" s="4">
        <f>D53</f>
        <v>5450.520399999999</v>
      </c>
      <c r="F53" s="37">
        <f>E53/B53*100</f>
        <v>27.723344387703204</v>
      </c>
      <c r="G53" s="28">
        <f>E53/C53*100</f>
        <v>67.93922002253122</v>
      </c>
      <c r="H53" s="32">
        <v>1584.55</v>
      </c>
      <c r="I53" s="32">
        <v>471.55562</v>
      </c>
      <c r="J53" s="32">
        <v>432.25</v>
      </c>
      <c r="K53" s="32">
        <v>352.199</v>
      </c>
      <c r="L53" s="32">
        <v>649.15</v>
      </c>
      <c r="M53" s="32">
        <v>1377.02593</v>
      </c>
      <c r="N53" s="32">
        <v>4290.3</v>
      </c>
      <c r="O53" s="32">
        <v>1481.38058</v>
      </c>
      <c r="P53" s="32">
        <v>1066.392</v>
      </c>
      <c r="Q53" s="32">
        <v>1768.35927</v>
      </c>
      <c r="R53" s="32">
        <v>437.634</v>
      </c>
      <c r="S53" s="32"/>
      <c r="T53" s="32">
        <v>4834.2</v>
      </c>
      <c r="U53" s="32"/>
      <c r="V53" s="32">
        <v>341.65</v>
      </c>
      <c r="W53" s="32"/>
      <c r="X53" s="32">
        <v>341.65</v>
      </c>
      <c r="Y53" s="32"/>
      <c r="Z53" s="32">
        <v>3176.6</v>
      </c>
      <c r="AA53" s="32"/>
      <c r="AB53" s="32">
        <v>341.65</v>
      </c>
      <c r="AC53" s="32"/>
      <c r="AD53" s="32">
        <v>2164.374</v>
      </c>
      <c r="AE53" s="32"/>
      <c r="AF53" s="94"/>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c r="T54" s="32">
        <v>0</v>
      </c>
      <c r="U54" s="32"/>
      <c r="V54" s="32">
        <v>0</v>
      </c>
      <c r="W54" s="32"/>
      <c r="X54" s="32">
        <v>0</v>
      </c>
      <c r="Y54" s="32"/>
      <c r="Z54" s="32">
        <v>0</v>
      </c>
      <c r="AA54" s="32"/>
      <c r="AB54" s="32">
        <v>0</v>
      </c>
      <c r="AC54" s="32"/>
      <c r="AD54" s="32">
        <v>0</v>
      </c>
      <c r="AE54" s="32"/>
      <c r="AF54" s="95"/>
    </row>
    <row r="55" spans="1:32" s="39" customFormat="1" ht="37.5">
      <c r="A55" s="51" t="s">
        <v>39</v>
      </c>
      <c r="B55" s="32">
        <f>B56</f>
        <v>1864.7</v>
      </c>
      <c r="C55" s="36">
        <f>C56</f>
        <v>1197.4</v>
      </c>
      <c r="D55" s="32">
        <f t="shared" si="9"/>
        <v>638.1487999999999</v>
      </c>
      <c r="E55" s="4">
        <f aca="true" t="shared" si="20" ref="E55:Q55">E56</f>
        <v>638.1487999999999</v>
      </c>
      <c r="F55" s="37">
        <f t="shared" si="20"/>
        <v>34.22259880945997</v>
      </c>
      <c r="G55" s="28">
        <f t="shared" si="20"/>
        <v>53.294538166026385</v>
      </c>
      <c r="H55" s="32">
        <f t="shared" si="20"/>
        <v>127.8</v>
      </c>
      <c r="I55" s="4">
        <f t="shared" si="20"/>
        <v>60.27</v>
      </c>
      <c r="J55" s="32">
        <f t="shared" si="20"/>
        <v>278.8</v>
      </c>
      <c r="K55" s="4">
        <f t="shared" si="20"/>
        <v>142</v>
      </c>
      <c r="L55" s="32">
        <f>L56</f>
        <v>36</v>
      </c>
      <c r="M55" s="4">
        <f t="shared" si="20"/>
        <v>152.492</v>
      </c>
      <c r="N55" s="32">
        <f>N56</f>
        <v>728.3</v>
      </c>
      <c r="O55" s="4">
        <f t="shared" si="20"/>
        <v>153.3868</v>
      </c>
      <c r="P55" s="32">
        <f>P56</f>
        <v>26.5</v>
      </c>
      <c r="Q55" s="4">
        <f t="shared" si="20"/>
        <v>130</v>
      </c>
      <c r="R55" s="32">
        <f>R56</f>
        <v>0</v>
      </c>
      <c r="S55" s="4"/>
      <c r="T55" s="32">
        <f>T56</f>
        <v>334.6</v>
      </c>
      <c r="U55" s="4"/>
      <c r="V55" s="32">
        <f>V56</f>
        <v>0</v>
      </c>
      <c r="W55" s="4"/>
      <c r="X55" s="32">
        <f>X56</f>
        <v>0</v>
      </c>
      <c r="Y55" s="4"/>
      <c r="Z55" s="32">
        <f>Z56</f>
        <v>332.7</v>
      </c>
      <c r="AA55" s="4"/>
      <c r="AB55" s="32">
        <f>AB56</f>
        <v>0</v>
      </c>
      <c r="AC55" s="4"/>
      <c r="AD55" s="32">
        <f>AD56</f>
        <v>0</v>
      </c>
      <c r="AE55" s="5"/>
      <c r="AF55" s="101" t="s">
        <v>53</v>
      </c>
    </row>
    <row r="56" spans="1:32" s="39" customFormat="1" ht="18.75">
      <c r="A56" s="48" t="s">
        <v>17</v>
      </c>
      <c r="B56" s="36">
        <f>B57+B58+B59+B60</f>
        <v>1864.7</v>
      </c>
      <c r="C56" s="36">
        <f>C57+C58+C59+C60</f>
        <v>1197.4</v>
      </c>
      <c r="D56" s="32">
        <f t="shared" si="9"/>
        <v>638.1487999999999</v>
      </c>
      <c r="E56" s="36">
        <f>E57+E58+E59+E60</f>
        <v>638.1487999999999</v>
      </c>
      <c r="F56" s="37">
        <f>F57+F58+F59+F60</f>
        <v>34.22259880945997</v>
      </c>
      <c r="G56" s="28">
        <f>E56/C56*100</f>
        <v>53.294538166026385</v>
      </c>
      <c r="H56" s="36">
        <f aca="true" t="shared" si="21" ref="H56:N56">H57+H58+H59+H60</f>
        <v>127.8</v>
      </c>
      <c r="I56" s="36">
        <f t="shared" si="21"/>
        <v>60.27</v>
      </c>
      <c r="J56" s="36">
        <f t="shared" si="21"/>
        <v>278.8</v>
      </c>
      <c r="K56" s="36">
        <f>K57+K58+K59+K60</f>
        <v>142</v>
      </c>
      <c r="L56" s="36">
        <f t="shared" si="21"/>
        <v>36</v>
      </c>
      <c r="M56" s="36">
        <f t="shared" si="21"/>
        <v>152.492</v>
      </c>
      <c r="N56" s="36">
        <f t="shared" si="21"/>
        <v>728.3</v>
      </c>
      <c r="O56" s="36">
        <f>O57+O58+O59+O60</f>
        <v>153.3868</v>
      </c>
      <c r="P56" s="36">
        <f>P57+P58+P59+P60</f>
        <v>26.5</v>
      </c>
      <c r="Q56" s="36">
        <f>Q57+Q58+Q59+Q60</f>
        <v>130</v>
      </c>
      <c r="R56" s="36">
        <f>R57+R58+R59+R60</f>
        <v>0</v>
      </c>
      <c r="S56" s="36"/>
      <c r="T56" s="36">
        <f>T57+T58+T59+T60</f>
        <v>334.6</v>
      </c>
      <c r="U56" s="36"/>
      <c r="V56" s="36">
        <f>V57+V58+V59+V60</f>
        <v>0</v>
      </c>
      <c r="W56" s="36"/>
      <c r="X56" s="36">
        <f>X57+X58+X59+X60</f>
        <v>0</v>
      </c>
      <c r="Y56" s="36"/>
      <c r="Z56" s="36">
        <f>Z57+Z58+Z59+Z60</f>
        <v>332.7</v>
      </c>
      <c r="AA56" s="36"/>
      <c r="AB56" s="36">
        <f>AB57+AB58+AB59+AB60</f>
        <v>0</v>
      </c>
      <c r="AC56" s="36"/>
      <c r="AD56" s="36">
        <f>AD57+AD58+AD59+AD60</f>
        <v>0</v>
      </c>
      <c r="AE56" s="36"/>
      <c r="AF56" s="91"/>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c r="T57" s="32">
        <v>0</v>
      </c>
      <c r="U57" s="32"/>
      <c r="V57" s="32">
        <v>0</v>
      </c>
      <c r="W57" s="32"/>
      <c r="X57" s="32">
        <v>0</v>
      </c>
      <c r="Y57" s="32"/>
      <c r="Z57" s="32">
        <v>0</v>
      </c>
      <c r="AA57" s="32"/>
      <c r="AB57" s="32">
        <v>0</v>
      </c>
      <c r="AC57" s="32"/>
      <c r="AD57" s="32">
        <v>0</v>
      </c>
      <c r="AE57" s="32"/>
      <c r="AF57" s="91"/>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c r="T58" s="32">
        <v>0</v>
      </c>
      <c r="U58" s="32"/>
      <c r="V58" s="32">
        <v>0</v>
      </c>
      <c r="W58" s="32"/>
      <c r="X58" s="32">
        <v>0</v>
      </c>
      <c r="Y58" s="32"/>
      <c r="Z58" s="32">
        <v>0</v>
      </c>
      <c r="AA58" s="32"/>
      <c r="AB58" s="32">
        <v>0</v>
      </c>
      <c r="AC58" s="32"/>
      <c r="AD58" s="32">
        <v>0</v>
      </c>
      <c r="AE58" s="32"/>
      <c r="AF58" s="91"/>
    </row>
    <row r="59" spans="1:32" s="39" customFormat="1" ht="18.75">
      <c r="A59" s="49" t="s">
        <v>13</v>
      </c>
      <c r="B59" s="32">
        <f>H59+J59+L59+N59+P59+R59+T59+V59+X59+Z59+AB59+AD59</f>
        <v>1864.7</v>
      </c>
      <c r="C59" s="33">
        <f>H59+J59+L59+N59+P59</f>
        <v>1197.4</v>
      </c>
      <c r="D59" s="33">
        <f>I59+K59+M59+O59+Q59</f>
        <v>638.1487999999999</v>
      </c>
      <c r="E59" s="4">
        <f>D59</f>
        <v>638.1487999999999</v>
      </c>
      <c r="F59" s="37">
        <f>E59/B59*100</f>
        <v>34.22259880945997</v>
      </c>
      <c r="G59" s="28">
        <f>E59/C59*100</f>
        <v>53.294538166026385</v>
      </c>
      <c r="H59" s="32">
        <v>127.8</v>
      </c>
      <c r="I59" s="32">
        <v>60.27</v>
      </c>
      <c r="J59" s="32">
        <v>278.8</v>
      </c>
      <c r="K59" s="32">
        <v>142</v>
      </c>
      <c r="L59" s="32">
        <v>36</v>
      </c>
      <c r="M59" s="32">
        <v>152.492</v>
      </c>
      <c r="N59" s="32">
        <v>728.3</v>
      </c>
      <c r="O59" s="32">
        <v>153.3868</v>
      </c>
      <c r="P59" s="32">
        <v>26.5</v>
      </c>
      <c r="Q59" s="32">
        <v>130</v>
      </c>
      <c r="R59" s="32">
        <v>0</v>
      </c>
      <c r="S59" s="32"/>
      <c r="T59" s="32">
        <v>334.6</v>
      </c>
      <c r="U59" s="32"/>
      <c r="V59" s="32">
        <v>0</v>
      </c>
      <c r="W59" s="32"/>
      <c r="X59" s="32">
        <v>0</v>
      </c>
      <c r="Y59" s="32"/>
      <c r="Z59" s="32">
        <v>332.7</v>
      </c>
      <c r="AA59" s="32"/>
      <c r="AB59" s="32">
        <v>0</v>
      </c>
      <c r="AC59" s="32"/>
      <c r="AD59" s="32">
        <v>0</v>
      </c>
      <c r="AE59" s="32"/>
      <c r="AF59" s="91"/>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c r="T60" s="32">
        <v>0</v>
      </c>
      <c r="U60" s="32"/>
      <c r="V60" s="32">
        <v>0</v>
      </c>
      <c r="W60" s="32"/>
      <c r="X60" s="32">
        <v>0</v>
      </c>
      <c r="Y60" s="32"/>
      <c r="Z60" s="32">
        <v>0</v>
      </c>
      <c r="AA60" s="32"/>
      <c r="AB60" s="32">
        <v>0</v>
      </c>
      <c r="AC60" s="32"/>
      <c r="AD60" s="32">
        <v>0</v>
      </c>
      <c r="AE60" s="32"/>
      <c r="AF60" s="92"/>
    </row>
    <row r="61" spans="1:32" s="30" customFormat="1" ht="69.75" customHeight="1">
      <c r="A61" s="51" t="s">
        <v>64</v>
      </c>
      <c r="B61" s="32">
        <f>B62</f>
        <v>1135.6</v>
      </c>
      <c r="C61" s="36">
        <f>C62</f>
        <v>295.4</v>
      </c>
      <c r="D61" s="32">
        <f t="shared" si="9"/>
        <v>0</v>
      </c>
      <c r="E61" s="4">
        <f>E62</f>
        <v>0</v>
      </c>
      <c r="F61" s="37">
        <v>0</v>
      </c>
      <c r="G61" s="28">
        <v>0</v>
      </c>
      <c r="H61" s="32">
        <f aca="true" t="shared" si="22" ref="H61:Q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c r="T61" s="32">
        <f>T62</f>
        <v>0</v>
      </c>
      <c r="U61" s="4"/>
      <c r="V61" s="32">
        <f>V62</f>
        <v>0</v>
      </c>
      <c r="W61" s="4"/>
      <c r="X61" s="32">
        <f>X62</f>
        <v>0</v>
      </c>
      <c r="Y61" s="4"/>
      <c r="Z61" s="32">
        <f>Z62</f>
        <v>142.8</v>
      </c>
      <c r="AA61" s="4"/>
      <c r="AB61" s="32">
        <f>AB62</f>
        <v>100</v>
      </c>
      <c r="AC61" s="4"/>
      <c r="AD61" s="32">
        <f>AD62</f>
        <v>597.4</v>
      </c>
      <c r="AE61" s="5"/>
      <c r="AF61" s="101" t="s">
        <v>69</v>
      </c>
    </row>
    <row r="62" spans="1:32" s="30" customFormat="1" ht="20.25" customHeight="1">
      <c r="A62" s="48" t="s">
        <v>17</v>
      </c>
      <c r="B62" s="36">
        <f>B63+B64+B65+B66</f>
        <v>1135.6</v>
      </c>
      <c r="C62" s="36">
        <f>C63+C64+C65+C66</f>
        <v>295.4</v>
      </c>
      <c r="D62" s="32">
        <f t="shared" si="9"/>
        <v>0</v>
      </c>
      <c r="E62" s="36">
        <f>E63+E64+E65+E66</f>
        <v>0</v>
      </c>
      <c r="F62" s="37">
        <v>0</v>
      </c>
      <c r="G62" s="28">
        <v>0</v>
      </c>
      <c r="H62" s="36">
        <f aca="true" t="shared" si="23" ref="H62:N62">H63+H64+H65+H66</f>
        <v>0</v>
      </c>
      <c r="I62" s="36">
        <f t="shared" si="23"/>
        <v>0</v>
      </c>
      <c r="J62" s="36">
        <f t="shared" si="23"/>
        <v>0</v>
      </c>
      <c r="K62" s="36">
        <f>K63+K64+K65+K66</f>
        <v>0</v>
      </c>
      <c r="L62" s="36">
        <f t="shared" si="23"/>
        <v>0</v>
      </c>
      <c r="M62" s="36">
        <f t="shared" si="23"/>
        <v>0</v>
      </c>
      <c r="N62" s="36">
        <f t="shared" si="23"/>
        <v>95.2</v>
      </c>
      <c r="O62" s="36">
        <f>O63+O64+O65+O66</f>
        <v>0</v>
      </c>
      <c r="P62" s="36">
        <f>P63+P64+P65+P66</f>
        <v>200.2</v>
      </c>
      <c r="Q62" s="36">
        <f>Q63+Q64+Q65+Q66</f>
        <v>0</v>
      </c>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1"/>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c r="T63" s="32">
        <v>0</v>
      </c>
      <c r="U63" s="32"/>
      <c r="V63" s="32">
        <v>0</v>
      </c>
      <c r="W63" s="32"/>
      <c r="X63" s="32">
        <v>0</v>
      </c>
      <c r="Y63" s="32"/>
      <c r="Z63" s="32">
        <v>0</v>
      </c>
      <c r="AA63" s="32"/>
      <c r="AB63" s="32">
        <v>0</v>
      </c>
      <c r="AC63" s="32"/>
      <c r="AD63" s="32">
        <v>0</v>
      </c>
      <c r="AE63" s="32"/>
      <c r="AF63" s="91"/>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c r="T64" s="32">
        <v>0</v>
      </c>
      <c r="U64" s="32"/>
      <c r="V64" s="32">
        <v>0</v>
      </c>
      <c r="W64" s="32"/>
      <c r="X64" s="32">
        <v>0</v>
      </c>
      <c r="Y64" s="32"/>
      <c r="Z64" s="32">
        <v>0</v>
      </c>
      <c r="AA64" s="32"/>
      <c r="AB64" s="32">
        <v>0</v>
      </c>
      <c r="AC64" s="32"/>
      <c r="AD64" s="32">
        <v>0</v>
      </c>
      <c r="AE64" s="32"/>
      <c r="AF64" s="91"/>
    </row>
    <row r="65" spans="1:32" s="39" customFormat="1" ht="18.75">
      <c r="A65" s="49" t="s">
        <v>13</v>
      </c>
      <c r="B65" s="32">
        <f>H65+J65+L65+N65+P65+R65+T65+V65+X65+Z65+AB65+AD65</f>
        <v>1135.6</v>
      </c>
      <c r="C65" s="33">
        <f>H65+J65+L65+N65+P65</f>
        <v>295.4</v>
      </c>
      <c r="D65" s="33">
        <f>I65+K65+M65+O65+Q65</f>
        <v>0</v>
      </c>
      <c r="E65" s="4">
        <f>I65+K65</f>
        <v>0</v>
      </c>
      <c r="F65" s="37">
        <v>0</v>
      </c>
      <c r="G65" s="28">
        <v>0</v>
      </c>
      <c r="H65" s="32">
        <v>0</v>
      </c>
      <c r="I65" s="32">
        <v>0</v>
      </c>
      <c r="J65" s="32">
        <v>0</v>
      </c>
      <c r="K65" s="32">
        <v>0</v>
      </c>
      <c r="L65" s="32">
        <v>0</v>
      </c>
      <c r="M65" s="32">
        <v>0</v>
      </c>
      <c r="N65" s="32">
        <v>95.2</v>
      </c>
      <c r="O65" s="32">
        <v>0</v>
      </c>
      <c r="P65" s="32">
        <v>200.2</v>
      </c>
      <c r="Q65" s="32">
        <v>0</v>
      </c>
      <c r="R65" s="32">
        <v>0</v>
      </c>
      <c r="S65" s="32"/>
      <c r="T65" s="32">
        <v>0</v>
      </c>
      <c r="U65" s="32"/>
      <c r="V65" s="32">
        <v>0</v>
      </c>
      <c r="W65" s="32"/>
      <c r="X65" s="32">
        <v>0</v>
      </c>
      <c r="Y65" s="32"/>
      <c r="Z65" s="32">
        <v>142.8</v>
      </c>
      <c r="AA65" s="32"/>
      <c r="AB65" s="32">
        <v>100</v>
      </c>
      <c r="AC65" s="32"/>
      <c r="AD65" s="32">
        <v>597.4</v>
      </c>
      <c r="AE65" s="32"/>
      <c r="AF65" s="91"/>
    </row>
    <row r="66" spans="1:32" s="30" customFormat="1" ht="18.75">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c r="T66" s="32">
        <v>0</v>
      </c>
      <c r="U66" s="32"/>
      <c r="V66" s="32">
        <v>0</v>
      </c>
      <c r="W66" s="32"/>
      <c r="X66" s="32">
        <v>0</v>
      </c>
      <c r="Y66" s="32"/>
      <c r="Z66" s="32">
        <v>0</v>
      </c>
      <c r="AA66" s="32"/>
      <c r="AB66" s="32">
        <v>0</v>
      </c>
      <c r="AC66" s="32"/>
      <c r="AD66" s="32">
        <v>0</v>
      </c>
      <c r="AE66" s="32"/>
      <c r="AF66" s="92"/>
    </row>
    <row r="67" spans="1:32" s="70" customFormat="1" ht="63" customHeight="1">
      <c r="A67" s="51" t="s">
        <v>40</v>
      </c>
      <c r="B67" s="36">
        <f>B68</f>
        <v>87510.3</v>
      </c>
      <c r="C67" s="36">
        <f>C68</f>
        <v>48001.242</v>
      </c>
      <c r="D67" s="32">
        <f t="shared" si="9"/>
        <v>44935.250550000004</v>
      </c>
      <c r="E67" s="36">
        <f>E68</f>
        <v>44935.250550000004</v>
      </c>
      <c r="F67" s="28">
        <f>E67/B67*100</f>
        <v>51.34852760189372</v>
      </c>
      <c r="G67" s="28">
        <f>E67/C67*100</f>
        <v>93.61268308432521</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6980.292</v>
      </c>
      <c r="Q67" s="36">
        <f>Q68</f>
        <v>7192.89263</v>
      </c>
      <c r="R67" s="36">
        <f t="shared" si="24"/>
        <v>5936.799</v>
      </c>
      <c r="S67" s="36"/>
      <c r="T67" s="36">
        <f t="shared" si="24"/>
        <v>9496.495</v>
      </c>
      <c r="U67" s="36"/>
      <c r="V67" s="36">
        <f t="shared" si="24"/>
        <v>4574.566</v>
      </c>
      <c r="W67" s="36"/>
      <c r="X67" s="36">
        <f t="shared" si="24"/>
        <v>2451.792</v>
      </c>
      <c r="Y67" s="36"/>
      <c r="Z67" s="36">
        <f t="shared" si="24"/>
        <v>6668.233</v>
      </c>
      <c r="AA67" s="36"/>
      <c r="AB67" s="36">
        <f t="shared" si="24"/>
        <v>3360.044</v>
      </c>
      <c r="AC67" s="36"/>
      <c r="AD67" s="36">
        <f t="shared" si="24"/>
        <v>7021.129</v>
      </c>
      <c r="AE67" s="36"/>
      <c r="AF67" s="101" t="s">
        <v>65</v>
      </c>
    </row>
    <row r="68" spans="1:32" s="70" customFormat="1" ht="24" customHeight="1">
      <c r="A68" s="48" t="s">
        <v>17</v>
      </c>
      <c r="B68" s="36">
        <f>B69+B70+B71+B72</f>
        <v>87510.3</v>
      </c>
      <c r="C68" s="36">
        <f>C69+C70+C71+C72</f>
        <v>48001.242</v>
      </c>
      <c r="D68" s="32">
        <f t="shared" si="9"/>
        <v>44935.250550000004</v>
      </c>
      <c r="E68" s="36">
        <f>E69+E70+E71+E72</f>
        <v>44935.250550000004</v>
      </c>
      <c r="F68" s="37">
        <f>F69+F70+F71+F72</f>
        <v>51.34852760189372</v>
      </c>
      <c r="G68" s="28">
        <f>E68/C68*100</f>
        <v>93.61268308432521</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6980.292</v>
      </c>
      <c r="Q68" s="36">
        <f>Q69+Q70+Q71+Q72</f>
        <v>7192.89263</v>
      </c>
      <c r="R68" s="36">
        <f t="shared" si="25"/>
        <v>5936.799</v>
      </c>
      <c r="S68" s="36"/>
      <c r="T68" s="36">
        <f t="shared" si="25"/>
        <v>9496.495</v>
      </c>
      <c r="U68" s="36"/>
      <c r="V68" s="36">
        <f t="shared" si="25"/>
        <v>4574.566</v>
      </c>
      <c r="W68" s="36"/>
      <c r="X68" s="36">
        <f t="shared" si="25"/>
        <v>2451.792</v>
      </c>
      <c r="Y68" s="36"/>
      <c r="Z68" s="36">
        <f t="shared" si="25"/>
        <v>6668.233</v>
      </c>
      <c r="AA68" s="36"/>
      <c r="AB68" s="36">
        <f t="shared" si="25"/>
        <v>3360.044</v>
      </c>
      <c r="AC68" s="36"/>
      <c r="AD68" s="36">
        <f t="shared" si="25"/>
        <v>7021.129</v>
      </c>
      <c r="AE68" s="36"/>
      <c r="AF68" s="91"/>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c r="T69" s="32">
        <v>0</v>
      </c>
      <c r="U69" s="32"/>
      <c r="V69" s="32">
        <v>0</v>
      </c>
      <c r="W69" s="32"/>
      <c r="X69" s="32">
        <v>0</v>
      </c>
      <c r="Y69" s="32"/>
      <c r="Z69" s="32">
        <v>0</v>
      </c>
      <c r="AA69" s="32"/>
      <c r="AB69" s="32">
        <v>0</v>
      </c>
      <c r="AC69" s="32"/>
      <c r="AD69" s="32">
        <v>0</v>
      </c>
      <c r="AE69" s="32"/>
      <c r="AF69" s="91"/>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c r="T70" s="32">
        <v>0</v>
      </c>
      <c r="U70" s="32"/>
      <c r="V70" s="32">
        <v>0</v>
      </c>
      <c r="W70" s="32"/>
      <c r="X70" s="32">
        <v>0</v>
      </c>
      <c r="Y70" s="32"/>
      <c r="Z70" s="32">
        <v>0</v>
      </c>
      <c r="AA70" s="32"/>
      <c r="AB70" s="32">
        <v>0</v>
      </c>
      <c r="AC70" s="32"/>
      <c r="AD70" s="32">
        <v>0</v>
      </c>
      <c r="AE70" s="32"/>
      <c r="AF70" s="91"/>
    </row>
    <row r="71" spans="1:32" s="70" customFormat="1" ht="18.75">
      <c r="A71" s="49" t="s">
        <v>13</v>
      </c>
      <c r="B71" s="32">
        <f>H71+J71+L71+N71+P71+R71+T71+V71+X71+Z71+AB71+AD71</f>
        <v>87510.3</v>
      </c>
      <c r="C71" s="33">
        <f>H71+J71+L71+N71+P71</f>
        <v>48001.242</v>
      </c>
      <c r="D71" s="33">
        <f>I71+K71+M71+O71+Q71</f>
        <v>44935.250550000004</v>
      </c>
      <c r="E71" s="4">
        <f>D71</f>
        <v>44935.250550000004</v>
      </c>
      <c r="F71" s="37">
        <f>E71/B71*100</f>
        <v>51.34852760189372</v>
      </c>
      <c r="G71" s="28">
        <f>E71/C71*100</f>
        <v>93.61268308432521</v>
      </c>
      <c r="H71" s="36">
        <v>18518.675</v>
      </c>
      <c r="I71" s="36">
        <v>16200.47967</v>
      </c>
      <c r="J71" s="36">
        <v>9359.276</v>
      </c>
      <c r="K71" s="36">
        <v>9577.06478</v>
      </c>
      <c r="L71" s="36">
        <v>4417.871</v>
      </c>
      <c r="M71" s="36">
        <v>4662.95625</v>
      </c>
      <c r="N71" s="36">
        <v>8725.128</v>
      </c>
      <c r="O71" s="36">
        <v>7301.85722</v>
      </c>
      <c r="P71" s="36">
        <v>6980.292</v>
      </c>
      <c r="Q71" s="36">
        <v>7192.89263</v>
      </c>
      <c r="R71" s="36">
        <v>5936.799</v>
      </c>
      <c r="S71" s="36"/>
      <c r="T71" s="36">
        <v>9496.495</v>
      </c>
      <c r="U71" s="36"/>
      <c r="V71" s="36">
        <v>4574.566</v>
      </c>
      <c r="W71" s="36"/>
      <c r="X71" s="36">
        <v>2451.792</v>
      </c>
      <c r="Y71" s="36"/>
      <c r="Z71" s="36">
        <v>6668.233</v>
      </c>
      <c r="AA71" s="36"/>
      <c r="AB71" s="36">
        <v>3360.044</v>
      </c>
      <c r="AC71" s="36"/>
      <c r="AD71" s="36">
        <v>7021.129</v>
      </c>
      <c r="AE71" s="36"/>
      <c r="AF71" s="91"/>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c r="T72" s="32">
        <v>0</v>
      </c>
      <c r="U72" s="32"/>
      <c r="V72" s="32">
        <v>0</v>
      </c>
      <c r="W72" s="32"/>
      <c r="X72" s="32">
        <v>0</v>
      </c>
      <c r="Y72" s="32"/>
      <c r="Z72" s="32">
        <v>0</v>
      </c>
      <c r="AA72" s="32"/>
      <c r="AB72" s="32">
        <v>0</v>
      </c>
      <c r="AC72" s="32"/>
      <c r="AD72" s="32">
        <v>0</v>
      </c>
      <c r="AE72" s="32"/>
      <c r="AF72" s="92"/>
    </row>
    <row r="73" spans="1:32" s="70" customFormat="1" ht="56.25">
      <c r="A73" s="52" t="s">
        <v>41</v>
      </c>
      <c r="B73" s="36">
        <f aca="true" t="shared" si="26" ref="B73:AD73">B74</f>
        <v>6884.599999999999</v>
      </c>
      <c r="C73" s="36">
        <f t="shared" si="26"/>
        <v>3442.0960000000005</v>
      </c>
      <c r="D73" s="36">
        <f t="shared" si="26"/>
        <v>671.60483</v>
      </c>
      <c r="E73" s="36">
        <f t="shared" si="26"/>
        <v>3399.5991599999998</v>
      </c>
      <c r="F73" s="37">
        <f t="shared" si="26"/>
        <v>49.37976294919095</v>
      </c>
      <c r="G73" s="28">
        <f t="shared" si="26"/>
        <v>98.76537900163154</v>
      </c>
      <c r="H73" s="36">
        <f t="shared" si="26"/>
        <v>1489.9378000000002</v>
      </c>
      <c r="I73" s="36">
        <f t="shared" si="26"/>
        <v>1041.0378</v>
      </c>
      <c r="J73" s="36">
        <f t="shared" si="26"/>
        <v>132.0512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c r="T73" s="36">
        <f t="shared" si="26"/>
        <v>821.234</v>
      </c>
      <c r="U73" s="36"/>
      <c r="V73" s="36">
        <f t="shared" si="26"/>
        <v>371.112</v>
      </c>
      <c r="W73" s="36"/>
      <c r="X73" s="36">
        <f t="shared" si="26"/>
        <v>317.995</v>
      </c>
      <c r="Y73" s="36"/>
      <c r="Z73" s="36">
        <f t="shared" si="26"/>
        <v>428.563</v>
      </c>
      <c r="AA73" s="36"/>
      <c r="AB73" s="36">
        <f t="shared" si="26"/>
        <v>122.77199999999999</v>
      </c>
      <c r="AC73" s="36"/>
      <c r="AD73" s="36">
        <f t="shared" si="26"/>
        <v>985.7059999999999</v>
      </c>
      <c r="AE73" s="36"/>
      <c r="AF73" s="101" t="s">
        <v>52</v>
      </c>
    </row>
    <row r="74" spans="1:32" s="70" customFormat="1" ht="18.75">
      <c r="A74" s="48" t="s">
        <v>17</v>
      </c>
      <c r="B74" s="36">
        <f aca="true" t="shared" si="27" ref="B74:AD74">B75+B76+B77+B78</f>
        <v>6884.599999999999</v>
      </c>
      <c r="C74" s="36">
        <f t="shared" si="27"/>
        <v>3442.0960000000005</v>
      </c>
      <c r="D74" s="36">
        <f t="shared" si="27"/>
        <v>671.60483</v>
      </c>
      <c r="E74" s="36">
        <f t="shared" si="27"/>
        <v>3399.5991599999998</v>
      </c>
      <c r="F74" s="28">
        <f>E74/B74*100</f>
        <v>49.37976294919095</v>
      </c>
      <c r="G74" s="28">
        <f>E74/C74*100</f>
        <v>98.76537900163154</v>
      </c>
      <c r="H74" s="36">
        <f t="shared" si="27"/>
        <v>1489.9378000000002</v>
      </c>
      <c r="I74" s="36">
        <f t="shared" si="27"/>
        <v>1041.0378</v>
      </c>
      <c r="J74" s="36">
        <f t="shared" si="27"/>
        <v>132.0512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c r="T74" s="36">
        <f t="shared" si="27"/>
        <v>821.234</v>
      </c>
      <c r="U74" s="36"/>
      <c r="V74" s="36">
        <f t="shared" si="27"/>
        <v>371.112</v>
      </c>
      <c r="W74" s="36"/>
      <c r="X74" s="36">
        <f t="shared" si="27"/>
        <v>317.995</v>
      </c>
      <c r="Y74" s="36"/>
      <c r="Z74" s="36">
        <f t="shared" si="27"/>
        <v>428.563</v>
      </c>
      <c r="AA74" s="36"/>
      <c r="AB74" s="36">
        <f t="shared" si="27"/>
        <v>122.77199999999999</v>
      </c>
      <c r="AC74" s="36"/>
      <c r="AD74" s="36">
        <f t="shared" si="27"/>
        <v>985.7059999999999</v>
      </c>
      <c r="AE74" s="36"/>
      <c r="AF74" s="91"/>
    </row>
    <row r="75" spans="1:32" s="71" customFormat="1" ht="18.75">
      <c r="A75" s="49" t="s">
        <v>24</v>
      </c>
      <c r="B75" s="32">
        <f>H75+J75+L75+N75+P75+R75+T75+V75+X75+Z75+AB75+AD75</f>
        <v>5715.099999999999</v>
      </c>
      <c r="C75" s="33">
        <f>H75+J75+L75+N75+P75</f>
        <v>2933.4460000000004</v>
      </c>
      <c r="D75" s="72">
        <v>671.60483</v>
      </c>
      <c r="E75" s="32">
        <f>I75+K75+M75+O75+Q75</f>
        <v>2905.8056899999997</v>
      </c>
      <c r="F75" s="28">
        <f>E75/B75*100</f>
        <v>50.844354254518734</v>
      </c>
      <c r="G75" s="28">
        <f>E75/C75*100</f>
        <v>99.05775289540013</v>
      </c>
      <c r="H75" s="32">
        <v>1041.0378</v>
      </c>
      <c r="I75" s="32">
        <v>1041.0378</v>
      </c>
      <c r="J75" s="32">
        <v>132.0512</v>
      </c>
      <c r="K75" s="32">
        <v>132.0512</v>
      </c>
      <c r="L75" s="32">
        <v>286.7</v>
      </c>
      <c r="M75" s="32">
        <v>286.32871</v>
      </c>
      <c r="N75" s="32">
        <v>1022.364</v>
      </c>
      <c r="O75" s="32">
        <v>1020.59436</v>
      </c>
      <c r="P75" s="32">
        <v>451.293</v>
      </c>
      <c r="Q75" s="32">
        <v>425.79362</v>
      </c>
      <c r="R75" s="32">
        <v>210.543</v>
      </c>
      <c r="S75" s="32"/>
      <c r="T75" s="32">
        <v>821.234</v>
      </c>
      <c r="U75" s="32"/>
      <c r="V75" s="32">
        <v>371.112</v>
      </c>
      <c r="W75" s="32"/>
      <c r="X75" s="32">
        <v>123.079</v>
      </c>
      <c r="Y75" s="32"/>
      <c r="Z75" s="32">
        <v>428.563</v>
      </c>
      <c r="AA75" s="32"/>
      <c r="AB75" s="32">
        <v>115.222</v>
      </c>
      <c r="AC75" s="32"/>
      <c r="AD75" s="32">
        <v>711.901</v>
      </c>
      <c r="AE75" s="32"/>
      <c r="AF75" s="91"/>
    </row>
    <row r="76" spans="1:32" s="70" customFormat="1" ht="18.75">
      <c r="A76" s="49" t="s">
        <v>22</v>
      </c>
      <c r="B76" s="32">
        <f>H76+J76+L76+N76+P76+R76+T76+V76+X76+Z76+AB76+AD76</f>
        <v>1169.5</v>
      </c>
      <c r="C76" s="33">
        <f>H76+J76+L76+N76</f>
        <v>508.65</v>
      </c>
      <c r="D76" s="72">
        <v>0</v>
      </c>
      <c r="E76" s="32">
        <f>I76+K76+M76+O76+Q76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v>0</v>
      </c>
      <c r="R76" s="32">
        <v>184.579</v>
      </c>
      <c r="S76" s="32"/>
      <c r="T76" s="32">
        <v>0</v>
      </c>
      <c r="U76" s="32"/>
      <c r="V76" s="32">
        <v>0</v>
      </c>
      <c r="W76" s="32"/>
      <c r="X76" s="32">
        <v>194.916</v>
      </c>
      <c r="Y76" s="32"/>
      <c r="Z76" s="32">
        <v>0</v>
      </c>
      <c r="AA76" s="32"/>
      <c r="AB76" s="32">
        <v>7.55</v>
      </c>
      <c r="AC76" s="32"/>
      <c r="AD76" s="32">
        <v>273.805</v>
      </c>
      <c r="AE76" s="32"/>
      <c r="AF76" s="91"/>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c r="T77" s="36">
        <v>0</v>
      </c>
      <c r="U77" s="36"/>
      <c r="V77" s="36">
        <v>0</v>
      </c>
      <c r="W77" s="36"/>
      <c r="X77" s="36">
        <v>0</v>
      </c>
      <c r="Y77" s="36"/>
      <c r="Z77" s="36">
        <v>0</v>
      </c>
      <c r="AA77" s="36"/>
      <c r="AB77" s="36">
        <v>0</v>
      </c>
      <c r="AC77" s="36"/>
      <c r="AD77" s="36">
        <v>0</v>
      </c>
      <c r="AE77" s="36"/>
      <c r="AF77" s="91"/>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c r="T78" s="32">
        <v>0</v>
      </c>
      <c r="U78" s="32"/>
      <c r="V78" s="32">
        <v>0</v>
      </c>
      <c r="W78" s="32"/>
      <c r="X78" s="32">
        <v>0</v>
      </c>
      <c r="Y78" s="32"/>
      <c r="Z78" s="32">
        <v>0</v>
      </c>
      <c r="AA78" s="32"/>
      <c r="AB78" s="32">
        <v>0</v>
      </c>
      <c r="AC78" s="32"/>
      <c r="AD78" s="32">
        <v>0</v>
      </c>
      <c r="AE78" s="32"/>
      <c r="AF78" s="92"/>
    </row>
    <row r="79" spans="1:32" s="30" customFormat="1" ht="18.75">
      <c r="A79" s="53" t="s">
        <v>18</v>
      </c>
      <c r="B79" s="54">
        <f>B80+B81+B82+B83</f>
        <v>119849.8</v>
      </c>
      <c r="C79" s="54">
        <f>C80+C81+C82+C83</f>
        <v>62423.688299999994</v>
      </c>
      <c r="D79" s="54">
        <f>D80+D81+D82+D83</f>
        <v>52148.11848</v>
      </c>
      <c r="E79" s="54">
        <f>E80+E81+E82+E83</f>
        <v>54876.11281</v>
      </c>
      <c r="F79" s="37">
        <f>E79/B79*100</f>
        <v>45.787404576394785</v>
      </c>
      <c r="G79" s="28">
        <f>E79/C79*100</f>
        <v>87.90911640189002</v>
      </c>
      <c r="H79" s="54">
        <f>H80+H81+H82+H83</f>
        <v>21834.25446</v>
      </c>
      <c r="I79" s="54">
        <f aca="true" t="shared" si="28" ref="I79:AD79">I80+I81+I82+I83</f>
        <v>17858.660860000004</v>
      </c>
      <c r="J79" s="54">
        <f t="shared" si="28"/>
        <v>10361.468859999999</v>
      </c>
      <c r="K79" s="54">
        <f>K80+K81+K82+K83</f>
        <v>10748.99455</v>
      </c>
      <c r="L79" s="54">
        <f t="shared" si="28"/>
        <v>5542.96266</v>
      </c>
      <c r="M79" s="54">
        <f>M80+M81+M82+M83</f>
        <v>6540.81208</v>
      </c>
      <c r="N79" s="54">
        <f t="shared" si="28"/>
        <v>15222.18366</v>
      </c>
      <c r="O79" s="54">
        <f>O80+O81+O82+O83</f>
        <v>10115.2868</v>
      </c>
      <c r="P79" s="54">
        <f t="shared" si="28"/>
        <v>9462.81866</v>
      </c>
      <c r="Q79" s="54">
        <f>Q80+Q81+Q82+Q83</f>
        <v>9612.358520000002</v>
      </c>
      <c r="R79" s="54">
        <f t="shared" si="28"/>
        <v>7118.34666</v>
      </c>
      <c r="S79" s="54"/>
      <c r="T79" s="54">
        <f t="shared" si="28"/>
        <v>15555.62066</v>
      </c>
      <c r="U79" s="54"/>
      <c r="V79" s="54">
        <f t="shared" si="28"/>
        <v>5333.119659999999</v>
      </c>
      <c r="W79" s="54"/>
      <c r="X79" s="54">
        <f t="shared" si="28"/>
        <v>3157.2286599999998</v>
      </c>
      <c r="Y79" s="54"/>
      <c r="Z79" s="54">
        <f t="shared" si="28"/>
        <v>10852.68766</v>
      </c>
      <c r="AA79" s="54"/>
      <c r="AB79" s="54">
        <f t="shared" si="28"/>
        <v>4602.00766</v>
      </c>
      <c r="AC79" s="54"/>
      <c r="AD79" s="54">
        <f t="shared" si="28"/>
        <v>10807.10074</v>
      </c>
      <c r="AE79" s="54"/>
      <c r="AF79" s="55"/>
    </row>
    <row r="80" spans="1:32" s="30" customFormat="1" ht="18.75">
      <c r="A80" s="53" t="s">
        <v>24</v>
      </c>
      <c r="B80" s="54">
        <f aca="true" t="shared" si="29" ref="B80:E81">B75</f>
        <v>5715.099999999999</v>
      </c>
      <c r="C80" s="54">
        <f t="shared" si="29"/>
        <v>2933.4460000000004</v>
      </c>
      <c r="D80" s="54">
        <f t="shared" si="29"/>
        <v>671.60483</v>
      </c>
      <c r="E80" s="54">
        <f>E75</f>
        <v>2905.8056899999997</v>
      </c>
      <c r="F80" s="37">
        <f>E80/B80*100</f>
        <v>50.844354254518734</v>
      </c>
      <c r="G80" s="28">
        <f>E80/C80*100</f>
        <v>99.05775289540013</v>
      </c>
      <c r="H80" s="54">
        <f>H75</f>
        <v>1041.0378</v>
      </c>
      <c r="I80" s="54">
        <f aca="true" t="shared" si="30" ref="I80:AD81">I75</f>
        <v>1041.0378</v>
      </c>
      <c r="J80" s="54">
        <f t="shared" si="30"/>
        <v>132.0512</v>
      </c>
      <c r="K80" s="54">
        <f>K75</f>
        <v>132.0512</v>
      </c>
      <c r="L80" s="54">
        <f t="shared" si="30"/>
        <v>286.7</v>
      </c>
      <c r="M80" s="54">
        <f>M75</f>
        <v>286.32871</v>
      </c>
      <c r="N80" s="54">
        <f t="shared" si="30"/>
        <v>1022.364</v>
      </c>
      <c r="O80" s="54">
        <f>O75</f>
        <v>1020.59436</v>
      </c>
      <c r="P80" s="54">
        <f t="shared" si="30"/>
        <v>451.293</v>
      </c>
      <c r="Q80" s="54">
        <f>Q75</f>
        <v>425.79362</v>
      </c>
      <c r="R80" s="54">
        <f t="shared" si="30"/>
        <v>210.543</v>
      </c>
      <c r="S80" s="54"/>
      <c r="T80" s="54">
        <f t="shared" si="30"/>
        <v>821.234</v>
      </c>
      <c r="U80" s="54"/>
      <c r="V80" s="54">
        <f t="shared" si="30"/>
        <v>371.112</v>
      </c>
      <c r="W80" s="54"/>
      <c r="X80" s="54">
        <f t="shared" si="30"/>
        <v>123.079</v>
      </c>
      <c r="Y80" s="54"/>
      <c r="Z80" s="54">
        <f t="shared" si="30"/>
        <v>428.563</v>
      </c>
      <c r="AA80" s="54"/>
      <c r="AB80" s="54">
        <f t="shared" si="30"/>
        <v>115.222</v>
      </c>
      <c r="AC80" s="54"/>
      <c r="AD80" s="54">
        <f t="shared" si="30"/>
        <v>711.901</v>
      </c>
      <c r="AE80" s="54"/>
      <c r="AF80" s="55"/>
    </row>
    <row r="81" spans="1:32" s="30" customFormat="1" ht="18.75">
      <c r="A81" s="53" t="s">
        <v>22</v>
      </c>
      <c r="B81" s="54">
        <f t="shared" si="29"/>
        <v>1169.5</v>
      </c>
      <c r="C81" s="54">
        <f t="shared" si="29"/>
        <v>508.65</v>
      </c>
      <c r="D81" s="54">
        <f t="shared" si="29"/>
        <v>0</v>
      </c>
      <c r="E81" s="54">
        <f t="shared" si="29"/>
        <v>493.79346999999996</v>
      </c>
      <c r="F81" s="37">
        <f>E81/B81*100</f>
        <v>42.222613937580164</v>
      </c>
      <c r="G81" s="28">
        <f>E81/C81*100</f>
        <v>97.07922343458173</v>
      </c>
      <c r="H81" s="54">
        <f>H76</f>
        <v>448.9</v>
      </c>
      <c r="I81" s="54">
        <f t="shared" si="30"/>
        <v>0</v>
      </c>
      <c r="J81" s="54">
        <f t="shared" si="30"/>
        <v>0</v>
      </c>
      <c r="K81" s="54">
        <f>K76</f>
        <v>488.26363</v>
      </c>
      <c r="L81" s="54">
        <f t="shared" si="30"/>
        <v>59.75</v>
      </c>
      <c r="M81" s="54">
        <f>M76</f>
        <v>0</v>
      </c>
      <c r="N81" s="54">
        <f t="shared" si="30"/>
        <v>0</v>
      </c>
      <c r="O81" s="54">
        <f>O76</f>
        <v>5.52984</v>
      </c>
      <c r="P81" s="54">
        <f t="shared" si="30"/>
        <v>0</v>
      </c>
      <c r="Q81" s="54">
        <f>Q76</f>
        <v>0</v>
      </c>
      <c r="R81" s="54">
        <f t="shared" si="30"/>
        <v>184.579</v>
      </c>
      <c r="S81" s="54"/>
      <c r="T81" s="54">
        <f t="shared" si="30"/>
        <v>0</v>
      </c>
      <c r="U81" s="54"/>
      <c r="V81" s="54">
        <f t="shared" si="30"/>
        <v>0</v>
      </c>
      <c r="W81" s="54"/>
      <c r="X81" s="54">
        <f t="shared" si="30"/>
        <v>194.916</v>
      </c>
      <c r="Y81" s="54"/>
      <c r="Z81" s="54">
        <f t="shared" si="30"/>
        <v>0</v>
      </c>
      <c r="AA81" s="54"/>
      <c r="AB81" s="54">
        <f t="shared" si="30"/>
        <v>7.55</v>
      </c>
      <c r="AC81" s="54"/>
      <c r="AD81" s="54">
        <f t="shared" si="30"/>
        <v>273.805</v>
      </c>
      <c r="AE81" s="54"/>
      <c r="AF81" s="56"/>
    </row>
    <row r="82" spans="1:32" s="30" customFormat="1" ht="18.75">
      <c r="A82" s="53" t="s">
        <v>13</v>
      </c>
      <c r="B82" s="54">
        <f>B71+B65+B35+B29+B23+B16</f>
        <v>112965.2</v>
      </c>
      <c r="C82" s="54">
        <f aca="true" t="shared" si="31" ref="C82:E83">C16+C23+C29+C35+C65+C71+C77</f>
        <v>58981.5923</v>
      </c>
      <c r="D82" s="54">
        <f t="shared" si="31"/>
        <v>51476.51365</v>
      </c>
      <c r="E82" s="54">
        <f>E16+E23+E29+E35+E65+E71+E77</f>
        <v>51476.51365</v>
      </c>
      <c r="F82" s="37">
        <f>E82/B82*100</f>
        <v>45.568470334226824</v>
      </c>
      <c r="G82" s="28">
        <f>E82/C82*100</f>
        <v>87.27555775058315</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9011.525660000001</v>
      </c>
      <c r="Q82" s="54">
        <f>Q16+Q23+Q29+Q35+Q65+Q71+Q77</f>
        <v>9186.564900000001</v>
      </c>
      <c r="R82" s="54">
        <f t="shared" si="32"/>
        <v>6723.22466</v>
      </c>
      <c r="S82" s="54"/>
      <c r="T82" s="54">
        <f t="shared" si="32"/>
        <v>14734.38666</v>
      </c>
      <c r="U82" s="54"/>
      <c r="V82" s="54">
        <f t="shared" si="32"/>
        <v>4962.007659999999</v>
      </c>
      <c r="W82" s="54"/>
      <c r="X82" s="54">
        <f t="shared" si="32"/>
        <v>2839.23366</v>
      </c>
      <c r="Y82" s="54"/>
      <c r="Z82" s="54">
        <f t="shared" si="32"/>
        <v>10424.12466</v>
      </c>
      <c r="AA82" s="54"/>
      <c r="AB82" s="54">
        <f t="shared" si="32"/>
        <v>4479.23566</v>
      </c>
      <c r="AC82" s="54"/>
      <c r="AD82" s="54">
        <f t="shared" si="32"/>
        <v>9821.39474</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c r="T83" s="54">
        <f t="shared" si="32"/>
        <v>0</v>
      </c>
      <c r="U83" s="54"/>
      <c r="V83" s="54">
        <f t="shared" si="32"/>
        <v>0</v>
      </c>
      <c r="W83" s="54"/>
      <c r="X83" s="54">
        <f t="shared" si="32"/>
        <v>0</v>
      </c>
      <c r="Y83" s="54"/>
      <c r="Z83" s="54">
        <f t="shared" si="32"/>
        <v>0</v>
      </c>
      <c r="AA83" s="54"/>
      <c r="AB83" s="54">
        <f t="shared" si="32"/>
        <v>0</v>
      </c>
      <c r="AC83" s="54"/>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88" t="s">
        <v>54</v>
      </c>
      <c r="C85" s="88"/>
      <c r="D85" s="88"/>
      <c r="E85" s="88"/>
      <c r="F85" s="88"/>
      <c r="G85" s="88"/>
      <c r="H85" s="88"/>
      <c r="I85" s="88"/>
      <c r="J85" s="88"/>
      <c r="K85" s="88"/>
      <c r="L85" s="88"/>
      <c r="M85" s="88"/>
      <c r="N85" s="88"/>
      <c r="O85" s="88"/>
      <c r="P85" s="88"/>
      <c r="Q85" s="88"/>
      <c r="R85" s="88"/>
      <c r="S85" s="88"/>
      <c r="T85" s="88"/>
      <c r="U85" s="62"/>
      <c r="V85" s="8"/>
      <c r="W85" s="8"/>
      <c r="X85" s="8"/>
      <c r="Y85" s="8"/>
      <c r="Z85" s="8"/>
      <c r="AA85" s="8"/>
      <c r="AB85" s="8"/>
      <c r="AC85" s="8"/>
      <c r="AD85" s="8"/>
      <c r="AE85" s="8"/>
    </row>
    <row r="86" spans="1:31" s="30" customFormat="1" ht="18.75">
      <c r="A86" s="9"/>
      <c r="B86" s="88"/>
      <c r="C86" s="88"/>
      <c r="D86" s="88"/>
      <c r="E86" s="88"/>
      <c r="F86" s="88"/>
      <c r="G86" s="88"/>
      <c r="H86" s="88"/>
      <c r="I86" s="88"/>
      <c r="J86" s="88"/>
      <c r="K86" s="88"/>
      <c r="L86" s="88"/>
      <c r="M86" s="88"/>
      <c r="N86" s="88"/>
      <c r="O86" s="88"/>
      <c r="P86" s="88"/>
      <c r="Q86" s="88"/>
      <c r="R86" s="88"/>
      <c r="S86" s="88"/>
      <c r="T86" s="88"/>
      <c r="U86" s="62"/>
      <c r="V86" s="8"/>
      <c r="W86" s="8"/>
      <c r="X86" s="8"/>
      <c r="Y86" s="8"/>
      <c r="Z86" s="8"/>
      <c r="AA86" s="8"/>
      <c r="AB86" s="8"/>
      <c r="AC86" s="8"/>
      <c r="AD86" s="8"/>
      <c r="AE86" s="8"/>
    </row>
    <row r="87" spans="1:31" s="30" customFormat="1" ht="15.75" customHeight="1">
      <c r="A87" s="9"/>
      <c r="B87" s="89"/>
      <c r="C87" s="89"/>
      <c r="D87" s="89"/>
      <c r="E87" s="89"/>
      <c r="F87" s="89"/>
      <c r="G87" s="89"/>
      <c r="H87" s="89"/>
      <c r="I87" s="89"/>
      <c r="J87" s="89"/>
      <c r="K87" s="89"/>
      <c r="L87" s="89"/>
      <c r="M87" s="89"/>
      <c r="N87" s="89"/>
      <c r="O87" s="89"/>
      <c r="P87" s="89"/>
      <c r="Q87" s="89"/>
      <c r="R87" s="89"/>
      <c r="S87" s="89"/>
      <c r="T87" s="89"/>
      <c r="U87" s="63"/>
      <c r="V87" s="64"/>
      <c r="W87" s="64"/>
      <c r="X87" s="8"/>
      <c r="Y87" s="8"/>
      <c r="Z87" s="8"/>
      <c r="AA87" s="8"/>
      <c r="AB87" s="8"/>
      <c r="AC87" s="8"/>
      <c r="AD87" s="8"/>
      <c r="AE87" s="8"/>
    </row>
    <row r="88" spans="1:31" s="30" customFormat="1" ht="21" customHeight="1">
      <c r="A88" s="9"/>
      <c r="B88" s="89"/>
      <c r="C88" s="89"/>
      <c r="D88" s="89"/>
      <c r="E88" s="89"/>
      <c r="F88" s="89"/>
      <c r="G88" s="89"/>
      <c r="H88" s="89"/>
      <c r="I88" s="89"/>
      <c r="J88" s="89"/>
      <c r="K88" s="89"/>
      <c r="L88" s="89"/>
      <c r="M88" s="89"/>
      <c r="N88" s="89"/>
      <c r="O88" s="89"/>
      <c r="P88" s="89"/>
      <c r="Q88" s="89"/>
      <c r="R88" s="89"/>
      <c r="S88" s="89"/>
      <c r="T88" s="8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Height="0" fitToWidth="2"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Игошкина Марина Юрьевна</cp:lastModifiedBy>
  <cp:lastPrinted>2019-08-15T12:04:40Z</cp:lastPrinted>
  <dcterms:created xsi:type="dcterms:W3CDTF">1996-10-08T23:32:33Z</dcterms:created>
  <dcterms:modified xsi:type="dcterms:W3CDTF">2020-01-21T07:27:41Z</dcterms:modified>
  <cp:category/>
  <cp:version/>
  <cp:contentType/>
  <cp:contentStatus/>
</cp:coreProperties>
</file>