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6" i="1"/>
  <c r="E15" i="1"/>
  <c r="E14" i="1"/>
  <c r="G14" i="1" l="1"/>
  <c r="G9" i="1" s="1"/>
  <c r="E10" i="1"/>
  <c r="E9" i="1"/>
  <c r="X13" i="1"/>
  <c r="G15" i="1" l="1"/>
  <c r="F15" i="1" s="1"/>
  <c r="F10" i="1" s="1"/>
  <c r="Q22" i="1" l="1"/>
  <c r="R22" i="1"/>
  <c r="S22" i="1"/>
  <c r="T22" i="1"/>
  <c r="U22" i="1"/>
  <c r="G27" i="1"/>
  <c r="I27" i="1" s="1"/>
  <c r="E27" i="1"/>
  <c r="D27" i="1"/>
  <c r="G26" i="1"/>
  <c r="I26" i="1" s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I25" i="1" s="1"/>
  <c r="G23" i="1"/>
  <c r="G22" i="1" s="1"/>
  <c r="E23" i="1"/>
  <c r="E22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P22" i="1"/>
  <c r="O22" i="1"/>
  <c r="N22" i="1"/>
  <c r="M22" i="1"/>
  <c r="L22" i="1"/>
  <c r="K22" i="1"/>
  <c r="J22" i="1"/>
  <c r="G21" i="1"/>
  <c r="G20" i="1" s="1"/>
  <c r="E20" i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I19" i="1" s="1"/>
  <c r="E19" i="1"/>
  <c r="D19" i="1"/>
  <c r="D17" i="1" s="1"/>
  <c r="G18" i="1"/>
  <c r="F18" i="1" s="1"/>
  <c r="E18" i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3" i="1"/>
  <c r="Y11" i="1"/>
  <c r="U13" i="1"/>
  <c r="D16" i="1"/>
  <c r="G10" i="1"/>
  <c r="D15" i="1"/>
  <c r="F14" i="1"/>
  <c r="F9" i="1" s="1"/>
  <c r="D14" i="1"/>
  <c r="AF13" i="1"/>
  <c r="AE13" i="1"/>
  <c r="AD13" i="1"/>
  <c r="AC13" i="1"/>
  <c r="AB13" i="1"/>
  <c r="AA13" i="1"/>
  <c r="Z13" i="1"/>
  <c r="W13" i="1"/>
  <c r="V13" i="1"/>
  <c r="T13" i="1"/>
  <c r="S13" i="1"/>
  <c r="R13" i="1"/>
  <c r="Q13" i="1"/>
  <c r="P13" i="1"/>
  <c r="O13" i="1"/>
  <c r="N13" i="1"/>
  <c r="M13" i="1"/>
  <c r="L13" i="1"/>
  <c r="K13" i="1"/>
  <c r="J13" i="1"/>
  <c r="AF11" i="1"/>
  <c r="AE11" i="1"/>
  <c r="AD11" i="1"/>
  <c r="AC11" i="1"/>
  <c r="AB11" i="1"/>
  <c r="AA11" i="1"/>
  <c r="Z11" i="1"/>
  <c r="X11" i="1"/>
  <c r="W11" i="1"/>
  <c r="V11" i="1"/>
  <c r="U11" i="1"/>
  <c r="T11" i="1"/>
  <c r="S11" i="1"/>
  <c r="R11" i="1"/>
  <c r="Q11" i="1"/>
  <c r="O11" i="1"/>
  <c r="N11" i="1"/>
  <c r="M11" i="1"/>
  <c r="L11" i="1"/>
  <c r="L8" i="1" s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O8" i="1" s="1"/>
  <c r="N10" i="1"/>
  <c r="N8" i="1" s="1"/>
  <c r="M10" i="1"/>
  <c r="M8" i="1" s="1"/>
  <c r="L10" i="1"/>
  <c r="K10" i="1"/>
  <c r="K8" i="1" s="1"/>
  <c r="J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D22" i="1" l="1"/>
  <c r="AB8" i="1"/>
  <c r="Y8" i="1"/>
  <c r="X8" i="1"/>
  <c r="T8" i="1"/>
  <c r="I14" i="1"/>
  <c r="D9" i="1"/>
  <c r="H9" i="1" s="1"/>
  <c r="E13" i="1"/>
  <c r="I15" i="1"/>
  <c r="Q8" i="1"/>
  <c r="D13" i="1"/>
  <c r="AA8" i="1"/>
  <c r="U8" i="1"/>
  <c r="AE8" i="1"/>
  <c r="V8" i="1"/>
  <c r="Z8" i="1"/>
  <c r="G17" i="1"/>
  <c r="W8" i="1"/>
  <c r="I10" i="1"/>
  <c r="AF8" i="1"/>
  <c r="S8" i="1"/>
  <c r="I18" i="1"/>
  <c r="AC8" i="1"/>
  <c r="R8" i="1"/>
  <c r="AD8" i="1"/>
  <c r="E17" i="1"/>
  <c r="H20" i="1"/>
  <c r="I20" i="1"/>
  <c r="H22" i="1"/>
  <c r="I22" i="1"/>
  <c r="Y13" i="1"/>
  <c r="G16" i="1"/>
  <c r="F23" i="1"/>
  <c r="F22" i="1" s="1"/>
  <c r="F26" i="1"/>
  <c r="H14" i="1"/>
  <c r="F19" i="1"/>
  <c r="F17" i="1" s="1"/>
  <c r="F21" i="1"/>
  <c r="F20" i="1" s="1"/>
  <c r="H23" i="1"/>
  <c r="H26" i="1"/>
  <c r="I23" i="1"/>
  <c r="AG11" i="1"/>
  <c r="AG8" i="1" s="1"/>
  <c r="D10" i="1"/>
  <c r="H17" i="1"/>
  <c r="H19" i="1"/>
  <c r="H21" i="1"/>
  <c r="I21" i="1"/>
  <c r="F27" i="1"/>
  <c r="H15" i="1"/>
  <c r="H25" i="1"/>
  <c r="H27" i="1"/>
  <c r="J8" i="1"/>
  <c r="P11" i="1"/>
  <c r="D11" i="1" s="1"/>
  <c r="E11" i="1" l="1"/>
  <c r="I9" i="1"/>
  <c r="D8" i="1"/>
  <c r="I17" i="1"/>
  <c r="H10" i="1"/>
  <c r="F25" i="1"/>
  <c r="E8" i="1"/>
  <c r="P8" i="1"/>
  <c r="G13" i="1"/>
  <c r="I16" i="1"/>
  <c r="H16" i="1"/>
  <c r="G11" i="1"/>
  <c r="F16" i="1"/>
  <c r="F11" i="1" s="1"/>
  <c r="H11" i="1" l="1"/>
  <c r="I11" i="1"/>
  <c r="G8" i="1"/>
  <c r="F13" i="1"/>
  <c r="I13" i="1"/>
  <c r="H13" i="1"/>
  <c r="F8" i="1"/>
  <c r="I8" i="1" l="1"/>
  <c r="H8" i="1"/>
</calcChain>
</file>

<file path=xl/comments1.xml><?xml version="1.0" encoding="utf-8"?>
<comments xmlns="http://schemas.openxmlformats.org/spreadsheetml/2006/main">
  <authors>
    <author>Митина Екатерина Сергеевна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2027 году (фин.средств на 2026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<sst xmlns="http://schemas.openxmlformats.org/spreadsheetml/2006/main" count="85" uniqueCount="48">
  <si>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</si>
  <si>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</si>
  <si>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</si>
  <si>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</si>
  <si>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</si>
  <si>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</si>
  <si>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</si>
  <si>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</si>
  <si>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</si>
  <si>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</si>
  <si>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</si>
  <si>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</si>
  <si>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</si>
  <si>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</si>
  <si>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</si>
  <si>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</si>
  <si>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</si>
  <si>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</si>
  <si>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</si>
  <si>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</si>
  <si>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</si>
  <si>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</si>
  <si>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</si>
  <si>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</si>
  <si>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</si>
  <si>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</si>
  <si>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</si>
  <si>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</si>
  <si>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</si>
  <si>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</si>
  <si>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</si>
  <si>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</si>
  <si>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</si>
  <si>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</si>
  <si>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</si>
  <si>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</si>
  <si>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</si>
  <si>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</si>
  <si>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</si>
  <si>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</si>
  <si>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</si>
  <si>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</si>
  <si>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</si>
  <si>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Комплекс процессных мероприятий «Благоустройство городских территорий в городе
Когалыме»</t>
  </si>
  <si>
    <t>1. Муниципальный контракт № 0187300013726000011 от 17.03.2026 на выполнение работ по благоустройству объекта "Этнодеревня в городе Когалыме (IV) "Сердце Западной Сибири":
- цена контракта: 387 000,00 тыс.руб.;
- срок окончания работ: 25.11.2026 г.
- подрядчик - ООО  "ВАВИЛОН"</t>
  </si>
  <si>
    <t>1. Муниципальный контракт № 0187300013726000021 от 24.03.2026 на выполнение работ по благоустройству объекта "Сквер в 3 микрорайоне", расположенного по адресу: ХМАО-Югра, г. Когалым, район МАУ "СОШ 5" г. Когалыма":
- цена контракта: 57 000,00 тыс.руб.;
- срок окончания работ: 23.09.2026 г.
- подрядчик -ООО "МОНТАЖРЕМСТРОЙ"</t>
  </si>
  <si>
    <t>1. Муниципальный контракт № 070/2026 от 21.05.2026 на оказание услуг по проведению негосударственной экспертизы проверки  достоверности сметной  стоимости объекта "Благоустройство дворовой территории по адресу: улица Молодежная, дом №30 в городе Когалыме":
- цена контракта: 33,60 тыс.руб.;
- срок окончания работ: 26.06.2026 г.
- подрядчик -ООО "ГК "ЭКСПЕРТ"
- контракт исполнен и оплачен в полном объеме
2.  Муниципальный контракт № 111/2026 от 10.07.2026 на оказание услуг по проведению негосударственной экспертизы проверки достоверности сметной  стоимости объекта "Благоустройство дворовой территории по адресу: улица Дружбы Народов, дом №21.25 в городе Когалыме":
- цена контракта: 23,10 тыс.руб.;
- срок окончания работ: 14.08.2026 г.
- подрядчик - ООО "ГК "ЭКСПЕРТ"
- контракт исполнен и оплачен в полном объеме
3.  Муниципальный контракт № 0187300013726000160 от 13.07.2026 на выполнение работ по благоустройству дворовых территорий:
- цена контракта: 16 568,05 тыс.руб.;
- срок окончания работ: 08.10.2026 г.
- подрядчик - ООО "ПОЛИМЕРСТРОЙСЕВЕР"</t>
  </si>
  <si>
    <t>4. Муниципальный контракт № 26ДО251 от 30.04.2026 на выполнение проектно-изыскательских работ и работ по благоустройству объекта: "Сквер Профессорский" на пересечении улиц Береговая и Широкая в городе Когалыме:
- цена контракта: 20 465,97 тыс.руб.;
- срок окончания работ: 30.11.2026 г.
- подрядчик -ООО "Дорстройсервис"                                                          5. Муниципальный контракт № 0187300013726000163 от 20.07.2026 на изготовление, поставка, установка изделий для обновления городского пространства на объект "Рябиновый бульвар", расположенного по адресу: ХМАО-Югра,город Когалым, улица Прибалтийская:
- цена контракта: 11 025,00 тыс.руб.;
- срок окончания работ: 09.09.2026 г.
- подрядчик - ООО "СВАРОГ"
- контракт исполнен и оплачен в полном объеме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</si>
</sst>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left"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2" xfId="1" applyFont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7" fillId="0" borderId="6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4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6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6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8" xfId="1" applyNumberFormat="1" applyFont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6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6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6" xfId="1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27"/>
  <sheetViews>
    <sheetView tabSelected="1" zoomScale="75" zoomScaleNormal="75" workbookViewId="0">
      <pane xSplit="6" ySplit="7" topLeftCell="W16" activePane="bottomRight" state="frozen"/>
      <selection pane="topRight" activeCell="G1" sqref="G1"/>
      <selection pane="bottomLeft" activeCell="A8" sqref="A8"/>
      <selection pane="bottomRight" activeCell="AL25" sqref="AL25"/>
    </sheetView>
  </sheetViews>
  <sheetFormatPr defaultColWidth="9.140625" defaultRowHeight="15.75" x14ac:dyDescent="0.25"/>
  <cols>
    <col min="1" max="1" width="9.85546875" style="59" customWidth="1"/>
    <col min="2" max="2" width="42.140625" style="59" customWidth="1"/>
    <col min="3" max="3" width="18.5703125" style="60" customWidth="1"/>
    <col min="4" max="4" width="18" style="59" customWidth="1"/>
    <col min="5" max="5" width="14.7109375" style="59" customWidth="1"/>
    <col min="6" max="6" width="15" style="59" customWidth="1"/>
    <col min="7" max="7" width="16" style="59" customWidth="1"/>
    <col min="8" max="8" width="15.7109375" style="59" customWidth="1"/>
    <col min="9" max="9" width="13.5703125" style="59" customWidth="1"/>
    <col min="10" max="10" width="14.28515625" style="59" customWidth="1"/>
    <col min="11" max="11" width="13.5703125" style="59" customWidth="1"/>
    <col min="12" max="12" width="13.85546875" style="59" customWidth="1"/>
    <col min="13" max="13" width="13" style="59" customWidth="1"/>
    <col min="14" max="14" width="13.42578125" style="59" customWidth="1"/>
    <col min="15" max="15" width="11.5703125" style="59" customWidth="1"/>
    <col min="16" max="16" width="13.42578125" style="59" customWidth="1"/>
    <col min="17" max="17" width="11.5703125" style="59" customWidth="1"/>
    <col min="18" max="18" width="13" style="59" customWidth="1"/>
    <col min="19" max="19" width="14.42578125" style="59" customWidth="1"/>
    <col min="20" max="20" width="13" style="59" customWidth="1"/>
    <col min="21" max="21" width="14.85546875" style="59" customWidth="1"/>
    <col min="22" max="22" width="14.28515625" style="59" customWidth="1"/>
    <col min="23" max="23" width="13" style="59" customWidth="1"/>
    <col min="24" max="25" width="13.5703125" style="59" customWidth="1"/>
    <col min="26" max="26" width="16.140625" style="59" customWidth="1"/>
    <col min="27" max="27" width="15.1406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2" width="11.5703125" style="59" customWidth="1"/>
    <col min="33" max="33" width="12.85546875" style="59" customWidth="1"/>
    <col min="34" max="34" width="48.28515625" style="59" customWidth="1"/>
    <col min="35" max="16384" width="9.140625" style="59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x14ac:dyDescent="0.25"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70" t="s">
        <v>3</v>
      </c>
      <c r="B4" s="73" t="s">
        <v>4</v>
      </c>
      <c r="C4" s="73" t="s">
        <v>5</v>
      </c>
      <c r="D4" s="76" t="s">
        <v>6</v>
      </c>
      <c r="E4" s="76" t="s">
        <v>6</v>
      </c>
      <c r="F4" s="76" t="s">
        <v>7</v>
      </c>
      <c r="G4" s="76" t="s">
        <v>8</v>
      </c>
      <c r="H4" s="78" t="s">
        <v>9</v>
      </c>
      <c r="I4" s="79"/>
      <c r="J4" s="78" t="s">
        <v>10</v>
      </c>
      <c r="K4" s="79"/>
      <c r="L4" s="78" t="s">
        <v>11</v>
      </c>
      <c r="M4" s="79"/>
      <c r="N4" s="78" t="s">
        <v>12</v>
      </c>
      <c r="O4" s="79"/>
      <c r="P4" s="78" t="s">
        <v>13</v>
      </c>
      <c r="Q4" s="79"/>
      <c r="R4" s="78" t="s">
        <v>14</v>
      </c>
      <c r="S4" s="79"/>
      <c r="T4" s="78" t="s">
        <v>15</v>
      </c>
      <c r="U4" s="79"/>
      <c r="V4" s="78" t="s">
        <v>16</v>
      </c>
      <c r="W4" s="79"/>
      <c r="X4" s="78" t="s">
        <v>17</v>
      </c>
      <c r="Y4" s="79"/>
      <c r="Z4" s="78" t="s">
        <v>18</v>
      </c>
      <c r="AA4" s="79"/>
      <c r="AB4" s="78" t="s">
        <v>19</v>
      </c>
      <c r="AC4" s="79"/>
      <c r="AD4" s="78" t="s">
        <v>20</v>
      </c>
      <c r="AE4" s="79"/>
      <c r="AF4" s="78" t="s">
        <v>21</v>
      </c>
      <c r="AG4" s="79"/>
      <c r="AH4" s="91" t="s">
        <v>22</v>
      </c>
    </row>
    <row r="5" spans="1:35" s="1" customFormat="1" ht="39" customHeight="1" x14ac:dyDescent="0.25">
      <c r="A5" s="71"/>
      <c r="B5" s="74"/>
      <c r="C5" s="74"/>
      <c r="D5" s="77"/>
      <c r="E5" s="77"/>
      <c r="F5" s="77"/>
      <c r="G5" s="77"/>
      <c r="H5" s="80"/>
      <c r="I5" s="81"/>
      <c r="J5" s="80"/>
      <c r="K5" s="81"/>
      <c r="L5" s="80"/>
      <c r="M5" s="81"/>
      <c r="N5" s="80"/>
      <c r="O5" s="81"/>
      <c r="P5" s="80"/>
      <c r="Q5" s="81"/>
      <c r="R5" s="80"/>
      <c r="S5" s="81"/>
      <c r="T5" s="80"/>
      <c r="U5" s="81"/>
      <c r="V5" s="80"/>
      <c r="W5" s="81"/>
      <c r="X5" s="80"/>
      <c r="Y5" s="81"/>
      <c r="Z5" s="80"/>
      <c r="AA5" s="81"/>
      <c r="AB5" s="80"/>
      <c r="AC5" s="81"/>
      <c r="AD5" s="80"/>
      <c r="AE5" s="81"/>
      <c r="AF5" s="80"/>
      <c r="AG5" s="81"/>
      <c r="AH5" s="92"/>
    </row>
    <row r="6" spans="1:35" s="1" customFormat="1" ht="47.25" x14ac:dyDescent="0.25">
      <c r="A6" s="72"/>
      <c r="B6" s="75"/>
      <c r="C6" s="75"/>
      <c r="D6" s="10">
        <v>2026</v>
      </c>
      <c r="E6" s="11">
        <v>46266</v>
      </c>
      <c r="F6" s="11">
        <v>46266</v>
      </c>
      <c r="G6" s="11">
        <v>46266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93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ht="27.75" customHeight="1" x14ac:dyDescent="0.25">
      <c r="A8" s="94"/>
      <c r="B8" s="97" t="s">
        <v>27</v>
      </c>
      <c r="C8" s="14" t="s">
        <v>28</v>
      </c>
      <c r="D8" s="15">
        <f>D9+D10+D11</f>
        <v>556041.54</v>
      </c>
      <c r="E8" s="15">
        <f>E9+E10+E11</f>
        <v>130978.6</v>
      </c>
      <c r="F8" s="15">
        <f t="shared" ref="F8:G8" si="0">F9+F10+F11</f>
        <v>313955.96999999997</v>
      </c>
      <c r="G8" s="15">
        <f t="shared" si="0"/>
        <v>313955.96999999997</v>
      </c>
      <c r="H8" s="15">
        <f>IFERROR(G8/D8*100,0)</f>
        <v>56.462682626193704</v>
      </c>
      <c r="I8" s="15">
        <f>IFERROR(G8/E8*100,0)</f>
        <v>239.70020293391437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>N9+N10+N11</f>
        <v>0</v>
      </c>
      <c r="O8" s="16">
        <f t="shared" si="1"/>
        <v>0</v>
      </c>
      <c r="P8" s="16">
        <f t="shared" si="1"/>
        <v>0</v>
      </c>
      <c r="Q8" s="16">
        <f t="shared" si="1"/>
        <v>0</v>
      </c>
      <c r="R8" s="16">
        <f t="shared" si="1"/>
        <v>14326.18</v>
      </c>
      <c r="S8" s="16">
        <f t="shared" si="1"/>
        <v>14326.18</v>
      </c>
      <c r="T8" s="16">
        <f t="shared" si="1"/>
        <v>116652.42</v>
      </c>
      <c r="U8" s="16">
        <f t="shared" si="1"/>
        <v>115774.01999999999</v>
      </c>
      <c r="V8" s="16">
        <f t="shared" si="1"/>
        <v>60367.07</v>
      </c>
      <c r="W8" s="16">
        <f t="shared" si="1"/>
        <v>60367.07</v>
      </c>
      <c r="X8" s="16">
        <f t="shared" si="1"/>
        <v>124842.22</v>
      </c>
      <c r="Y8" s="16">
        <f t="shared" si="1"/>
        <v>123488.7</v>
      </c>
      <c r="Z8" s="16">
        <f t="shared" si="1"/>
        <v>105602.08</v>
      </c>
      <c r="AA8" s="16">
        <f t="shared" si="1"/>
        <v>0</v>
      </c>
      <c r="AB8" s="16">
        <f t="shared" si="1"/>
        <v>128990.18</v>
      </c>
      <c r="AC8" s="16">
        <f t="shared" si="1"/>
        <v>0</v>
      </c>
      <c r="AD8" s="16">
        <f t="shared" si="1"/>
        <v>5261.39</v>
      </c>
      <c r="AE8" s="16">
        <f t="shared" si="1"/>
        <v>0</v>
      </c>
      <c r="AF8" s="16">
        <f t="shared" si="1"/>
        <v>0</v>
      </c>
      <c r="AG8" s="16">
        <f t="shared" si="1"/>
        <v>0</v>
      </c>
      <c r="AH8" s="17"/>
    </row>
    <row r="9" spans="1:35" s="23" customFormat="1" ht="47.25" customHeight="1" x14ac:dyDescent="0.25">
      <c r="A9" s="95"/>
      <c r="B9" s="98"/>
      <c r="C9" s="19" t="s">
        <v>29</v>
      </c>
      <c r="D9" s="20">
        <f>J9+L9+N9+P9+R9+T9+V9+X9+Z9+AB9+AD9+AF9</f>
        <v>104544.97</v>
      </c>
      <c r="E9" s="21">
        <f>J9+L9+N9+P9+R9+T9</f>
        <v>21787.43</v>
      </c>
      <c r="F9" s="20">
        <f>F14</f>
        <v>75273.55</v>
      </c>
      <c r="G9" s="20">
        <f>G14</f>
        <v>75273.55</v>
      </c>
      <c r="H9" s="20">
        <f t="shared" ref="H9" si="2">IFERROR(G9/D9*100,0)</f>
        <v>72.001120666063613</v>
      </c>
      <c r="I9" s="20">
        <f t="shared" ref="I9" si="3">IFERROR(G9/E9*100,0)</f>
        <v>345.49072561564168</v>
      </c>
      <c r="J9" s="20">
        <f t="shared" ref="J9:AG9" si="4">J14</f>
        <v>0</v>
      </c>
      <c r="K9" s="20">
        <f t="shared" si="4"/>
        <v>0</v>
      </c>
      <c r="L9" s="20">
        <f t="shared" si="4"/>
        <v>0</v>
      </c>
      <c r="M9" s="20">
        <f t="shared" si="4"/>
        <v>0</v>
      </c>
      <c r="N9" s="20">
        <f t="shared" si="4"/>
        <v>0</v>
      </c>
      <c r="O9" s="20">
        <f t="shared" si="4"/>
        <v>0</v>
      </c>
      <c r="P9" s="20">
        <f t="shared" si="4"/>
        <v>0</v>
      </c>
      <c r="Q9" s="20">
        <f t="shared" si="4"/>
        <v>0</v>
      </c>
      <c r="R9" s="20">
        <f t="shared" si="4"/>
        <v>0</v>
      </c>
      <c r="S9" s="20">
        <f t="shared" si="4"/>
        <v>0</v>
      </c>
      <c r="T9" s="20">
        <f t="shared" si="4"/>
        <v>21787.43</v>
      </c>
      <c r="U9" s="20">
        <f t="shared" si="4"/>
        <v>21787.43</v>
      </c>
      <c r="V9" s="20">
        <f t="shared" si="4"/>
        <v>18397.45</v>
      </c>
      <c r="W9" s="20">
        <f t="shared" si="4"/>
        <v>18397.45</v>
      </c>
      <c r="X9" s="20">
        <f t="shared" si="4"/>
        <v>35088.67</v>
      </c>
      <c r="Y9" s="20">
        <f t="shared" si="4"/>
        <v>35088.67</v>
      </c>
      <c r="Z9" s="20">
        <f t="shared" si="4"/>
        <v>19900.5</v>
      </c>
      <c r="AA9" s="20">
        <f t="shared" si="4"/>
        <v>0</v>
      </c>
      <c r="AB9" s="20">
        <f t="shared" si="4"/>
        <v>9370.92</v>
      </c>
      <c r="AC9" s="20">
        <f t="shared" si="4"/>
        <v>0</v>
      </c>
      <c r="AD9" s="20">
        <f t="shared" si="4"/>
        <v>0</v>
      </c>
      <c r="AE9" s="20">
        <f t="shared" si="4"/>
        <v>0</v>
      </c>
      <c r="AF9" s="20">
        <f t="shared" si="4"/>
        <v>0</v>
      </c>
      <c r="AG9" s="20">
        <f t="shared" si="4"/>
        <v>0</v>
      </c>
      <c r="AH9" s="22"/>
    </row>
    <row r="10" spans="1:35" s="23" customFormat="1" ht="58.5" customHeight="1" x14ac:dyDescent="0.25">
      <c r="A10" s="95"/>
      <c r="B10" s="98"/>
      <c r="C10" s="19" t="s">
        <v>30</v>
      </c>
      <c r="D10" s="20">
        <f t="shared" ref="D10" si="5">J10+L10+N10+P10+R10+T10+V10+X10+Z10+AB10+AD10+AF10</f>
        <v>163519.12999999998</v>
      </c>
      <c r="E10" s="21">
        <f>J10+L10+N10+P10+R10+T10</f>
        <v>34077.78</v>
      </c>
      <c r="F10" s="20">
        <f>F15+F26+F18</f>
        <v>117735.56</v>
      </c>
      <c r="G10" s="20">
        <f t="shared" ref="G10" si="6">G15+G26+G18</f>
        <v>117735.56</v>
      </c>
      <c r="H10" s="20">
        <f>IFERROR(G10/D10*100,0)</f>
        <v>72.001092471565869</v>
      </c>
      <c r="I10" s="20">
        <f>IFERROR(G10/E10*100,0)</f>
        <v>345.49069804429752</v>
      </c>
      <c r="J10" s="20">
        <f t="shared" ref="J10:AG10" si="7">J15+J26+J18</f>
        <v>0</v>
      </c>
      <c r="K10" s="20">
        <f t="shared" si="7"/>
        <v>0</v>
      </c>
      <c r="L10" s="20">
        <f t="shared" si="7"/>
        <v>0</v>
      </c>
      <c r="M10" s="20">
        <f t="shared" si="7"/>
        <v>0</v>
      </c>
      <c r="N10" s="20">
        <f t="shared" si="7"/>
        <v>0</v>
      </c>
      <c r="O10" s="20">
        <f t="shared" si="7"/>
        <v>0</v>
      </c>
      <c r="P10" s="20">
        <f t="shared" si="7"/>
        <v>0</v>
      </c>
      <c r="Q10" s="20">
        <f t="shared" si="7"/>
        <v>0</v>
      </c>
      <c r="R10" s="20">
        <f t="shared" si="7"/>
        <v>0</v>
      </c>
      <c r="S10" s="20">
        <f t="shared" si="7"/>
        <v>0</v>
      </c>
      <c r="T10" s="20">
        <f t="shared" si="7"/>
        <v>34077.78</v>
      </c>
      <c r="U10" s="20">
        <f t="shared" si="7"/>
        <v>34077.78</v>
      </c>
      <c r="V10" s="20">
        <f t="shared" si="7"/>
        <v>28775.5</v>
      </c>
      <c r="W10" s="20">
        <f t="shared" si="7"/>
        <v>28775.5</v>
      </c>
      <c r="X10" s="20">
        <f t="shared" si="7"/>
        <v>54882.28</v>
      </c>
      <c r="Y10" s="20">
        <f t="shared" si="7"/>
        <v>54882.28</v>
      </c>
      <c r="Z10" s="20">
        <f t="shared" si="7"/>
        <v>31126.42</v>
      </c>
      <c r="AA10" s="20">
        <f t="shared" si="7"/>
        <v>0</v>
      </c>
      <c r="AB10" s="20">
        <f t="shared" si="7"/>
        <v>14657.15</v>
      </c>
      <c r="AC10" s="20">
        <f t="shared" si="7"/>
        <v>0</v>
      </c>
      <c r="AD10" s="20">
        <f t="shared" si="7"/>
        <v>0</v>
      </c>
      <c r="AE10" s="20">
        <f t="shared" si="7"/>
        <v>0</v>
      </c>
      <c r="AF10" s="20">
        <f t="shared" si="7"/>
        <v>0</v>
      </c>
      <c r="AG10" s="20">
        <f t="shared" si="7"/>
        <v>0</v>
      </c>
      <c r="AH10" s="22"/>
    </row>
    <row r="11" spans="1:35" s="23" customFormat="1" ht="39.75" customHeight="1" x14ac:dyDescent="0.25">
      <c r="A11" s="96"/>
      <c r="B11" s="99"/>
      <c r="C11" s="19" t="s">
        <v>31</v>
      </c>
      <c r="D11" s="20">
        <f>J11+L11+N11+P11+R11+T11+V11+X11+Z11+AB11+AD11+AF11</f>
        <v>287977.44</v>
      </c>
      <c r="E11" s="21">
        <f>J11+L11+N11+P11+R11+T11</f>
        <v>75113.39</v>
      </c>
      <c r="F11" s="20">
        <f t="shared" ref="F11:G11" si="8">F16+F19+F21+F23+F27</f>
        <v>120946.86</v>
      </c>
      <c r="G11" s="20">
        <f t="shared" si="8"/>
        <v>120946.86</v>
      </c>
      <c r="H11" s="20">
        <f>IFERROR(G11/D11*100,0)</f>
        <v>41.998727400313022</v>
      </c>
      <c r="I11" s="20">
        <f>IFERROR(G11/E11*100,0)</f>
        <v>161.01904067969772</v>
      </c>
      <c r="J11" s="20">
        <f t="shared" ref="J11:AG11" si="9">J16+J19+J21+J23+J27</f>
        <v>0</v>
      </c>
      <c r="K11" s="20">
        <f t="shared" si="9"/>
        <v>0</v>
      </c>
      <c r="L11" s="20">
        <f t="shared" si="9"/>
        <v>0</v>
      </c>
      <c r="M11" s="20">
        <f t="shared" si="9"/>
        <v>0</v>
      </c>
      <c r="N11" s="20">
        <f t="shared" si="9"/>
        <v>0</v>
      </c>
      <c r="O11" s="20">
        <f t="shared" si="9"/>
        <v>0</v>
      </c>
      <c r="P11" s="20">
        <f t="shared" si="9"/>
        <v>0</v>
      </c>
      <c r="Q11" s="20">
        <f t="shared" si="9"/>
        <v>0</v>
      </c>
      <c r="R11" s="20">
        <f t="shared" si="9"/>
        <v>14326.18</v>
      </c>
      <c r="S11" s="20">
        <f t="shared" si="9"/>
        <v>14326.18</v>
      </c>
      <c r="T11" s="20">
        <f t="shared" si="9"/>
        <v>60787.21</v>
      </c>
      <c r="U11" s="20">
        <f t="shared" si="9"/>
        <v>59908.81</v>
      </c>
      <c r="V11" s="20">
        <f t="shared" si="9"/>
        <v>13194.12</v>
      </c>
      <c r="W11" s="20">
        <f t="shared" si="9"/>
        <v>13194.12</v>
      </c>
      <c r="X11" s="20">
        <f t="shared" si="9"/>
        <v>34871.270000000004</v>
      </c>
      <c r="Y11" s="20">
        <f t="shared" si="9"/>
        <v>33517.75</v>
      </c>
      <c r="Z11" s="20">
        <f t="shared" si="9"/>
        <v>54575.16</v>
      </c>
      <c r="AA11" s="20">
        <f t="shared" si="9"/>
        <v>0</v>
      </c>
      <c r="AB11" s="20">
        <f t="shared" si="9"/>
        <v>104962.11</v>
      </c>
      <c r="AC11" s="20">
        <f t="shared" si="9"/>
        <v>0</v>
      </c>
      <c r="AD11" s="20">
        <f t="shared" si="9"/>
        <v>5261.39</v>
      </c>
      <c r="AE11" s="20">
        <f t="shared" si="9"/>
        <v>0</v>
      </c>
      <c r="AF11" s="20">
        <f t="shared" si="9"/>
        <v>0</v>
      </c>
      <c r="AG11" s="20">
        <f t="shared" si="9"/>
        <v>0</v>
      </c>
      <c r="AH11" s="22"/>
    </row>
    <row r="12" spans="1:35" s="26" customFormat="1" ht="26.25" customHeight="1" x14ac:dyDescent="0.25">
      <c r="A12" s="24"/>
      <c r="B12" s="100" t="s">
        <v>32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2"/>
      <c r="AH12" s="25"/>
    </row>
    <row r="13" spans="1:35" s="31" customFormat="1" ht="33.75" customHeight="1" x14ac:dyDescent="0.25">
      <c r="A13" s="103" t="s">
        <v>33</v>
      </c>
      <c r="B13" s="91" t="s">
        <v>34</v>
      </c>
      <c r="C13" s="27" t="s">
        <v>28</v>
      </c>
      <c r="D13" s="28">
        <f>D15+D16+D14</f>
        <v>480973.91999999993</v>
      </c>
      <c r="E13" s="28">
        <f>E15+E16+E14</f>
        <v>289901.61</v>
      </c>
      <c r="F13" s="28">
        <f>F15+F16+F14</f>
        <v>288548.08999999997</v>
      </c>
      <c r="G13" s="28">
        <f t="shared" ref="G13:AG13" si="10">G15+G16+G14</f>
        <v>288548.08999999997</v>
      </c>
      <c r="H13" s="28">
        <f t="shared" ref="H13:H23" si="11">IFERROR(G13/D13*100,0)</f>
        <v>59.992460713878216</v>
      </c>
      <c r="I13" s="28">
        <f t="shared" ref="I13:I23" si="12">IFERROR(G13/E13*100,0)</f>
        <v>99.533110561200402</v>
      </c>
      <c r="J13" s="28">
        <f t="shared" si="10"/>
        <v>0</v>
      </c>
      <c r="K13" s="28">
        <f t="shared" si="10"/>
        <v>0</v>
      </c>
      <c r="L13" s="28">
        <f t="shared" si="10"/>
        <v>0</v>
      </c>
      <c r="M13" s="28">
        <f t="shared" si="10"/>
        <v>0</v>
      </c>
      <c r="N13" s="28">
        <f t="shared" si="10"/>
        <v>0</v>
      </c>
      <c r="O13" s="28">
        <f t="shared" si="10"/>
        <v>0</v>
      </c>
      <c r="P13" s="28">
        <f t="shared" si="10"/>
        <v>0</v>
      </c>
      <c r="Q13" s="28">
        <f t="shared" si="10"/>
        <v>0</v>
      </c>
      <c r="R13" s="28">
        <f t="shared" si="10"/>
        <v>0</v>
      </c>
      <c r="S13" s="28">
        <f t="shared" si="10"/>
        <v>0</v>
      </c>
      <c r="T13" s="28">
        <f t="shared" si="10"/>
        <v>115740.41999999998</v>
      </c>
      <c r="U13" s="28">
        <f t="shared" si="10"/>
        <v>115740.41999999998</v>
      </c>
      <c r="V13" s="28">
        <f t="shared" si="10"/>
        <v>60343.97</v>
      </c>
      <c r="W13" s="28">
        <f t="shared" si="10"/>
        <v>60343.97</v>
      </c>
      <c r="X13" s="28">
        <f>X15+X16+X14</f>
        <v>113817.22</v>
      </c>
      <c r="Y13" s="28">
        <f t="shared" si="10"/>
        <v>112463.7</v>
      </c>
      <c r="Z13" s="28">
        <f t="shared" si="10"/>
        <v>105602.08</v>
      </c>
      <c r="AA13" s="28">
        <f t="shared" si="10"/>
        <v>0</v>
      </c>
      <c r="AB13" s="28">
        <f t="shared" si="10"/>
        <v>85470.23</v>
      </c>
      <c r="AC13" s="28">
        <f t="shared" si="10"/>
        <v>0</v>
      </c>
      <c r="AD13" s="28">
        <f t="shared" si="10"/>
        <v>0</v>
      </c>
      <c r="AE13" s="28">
        <f t="shared" si="10"/>
        <v>0</v>
      </c>
      <c r="AF13" s="28">
        <f t="shared" si="10"/>
        <v>0</v>
      </c>
      <c r="AG13" s="28">
        <f t="shared" si="10"/>
        <v>0</v>
      </c>
      <c r="AH13" s="29"/>
      <c r="AI13" s="30"/>
    </row>
    <row r="14" spans="1:35" s="31" customFormat="1" ht="84" x14ac:dyDescent="0.25">
      <c r="A14" s="104"/>
      <c r="B14" s="92"/>
      <c r="C14" s="32" t="s">
        <v>29</v>
      </c>
      <c r="D14" s="21">
        <f>SUM(J14,L14,N14,P14,R14,T14,V14,X14,Z14,AB14,AD14,AF14)</f>
        <v>104544.97</v>
      </c>
      <c r="E14" s="21">
        <f>J14+L14+N14+P14+R14+T14+V14+X14</f>
        <v>75273.55</v>
      </c>
      <c r="F14" s="21">
        <f>G14</f>
        <v>75273.55</v>
      </c>
      <c r="G14" s="21">
        <f>SUM(K14,M14,O14,Q14,S14,U14,W14,Y14,AA14,AC14,AE14,AG14)</f>
        <v>75273.55</v>
      </c>
      <c r="H14" s="21">
        <f t="shared" si="11"/>
        <v>72.001120666063613</v>
      </c>
      <c r="I14" s="21">
        <f t="shared" si="12"/>
        <v>100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21787.43</v>
      </c>
      <c r="U14" s="21">
        <v>21787.43</v>
      </c>
      <c r="V14" s="21">
        <v>18397.45</v>
      </c>
      <c r="W14" s="21">
        <v>18397.45</v>
      </c>
      <c r="X14" s="21">
        <v>35088.67</v>
      </c>
      <c r="Y14" s="21">
        <v>35088.67</v>
      </c>
      <c r="Z14" s="21">
        <v>19900.5</v>
      </c>
      <c r="AA14" s="21">
        <v>0</v>
      </c>
      <c r="AB14" s="21">
        <v>9370.92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33" t="s">
        <v>44</v>
      </c>
      <c r="AI14" s="30"/>
    </row>
    <row r="15" spans="1:35" s="31" customFormat="1" ht="84" x14ac:dyDescent="0.25">
      <c r="A15" s="104"/>
      <c r="B15" s="92"/>
      <c r="C15" s="32" t="s">
        <v>30</v>
      </c>
      <c r="D15" s="21">
        <f>SUM(J15,L15,N15,P15,R15,T15,V15,X15,Z15,AB15,AD15,AF15)</f>
        <v>163519.12999999998</v>
      </c>
      <c r="E15" s="21">
        <f t="shared" ref="E15:E16" si="13">J15+L15+N15+P15+R15+T15+V15+X15</f>
        <v>117735.56</v>
      </c>
      <c r="F15" s="21">
        <f>G15</f>
        <v>117735.56</v>
      </c>
      <c r="G15" s="21">
        <f>SUM(K15,M15,O15,Q15,S15,U15,W15,Y15,AA15,AC15,AE15,AG15)</f>
        <v>117735.56</v>
      </c>
      <c r="H15" s="21">
        <f t="shared" si="11"/>
        <v>72.001092471565869</v>
      </c>
      <c r="I15" s="21">
        <f t="shared" si="12"/>
        <v>100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34077.78</v>
      </c>
      <c r="U15" s="34">
        <v>34077.78</v>
      </c>
      <c r="V15" s="34">
        <v>28775.5</v>
      </c>
      <c r="W15" s="34">
        <v>28775.5</v>
      </c>
      <c r="X15" s="34">
        <v>54882.28</v>
      </c>
      <c r="Y15" s="34">
        <v>54882.28</v>
      </c>
      <c r="Z15" s="34">
        <v>31126.42</v>
      </c>
      <c r="AA15" s="34">
        <v>0</v>
      </c>
      <c r="AB15" s="34">
        <v>14657.15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5" t="s">
        <v>45</v>
      </c>
      <c r="AI15" s="30"/>
    </row>
    <row r="16" spans="1:35" s="39" customFormat="1" ht="31.5" x14ac:dyDescent="0.25">
      <c r="A16" s="105"/>
      <c r="B16" s="93"/>
      <c r="C16" s="32" t="s">
        <v>31</v>
      </c>
      <c r="D16" s="21">
        <f>SUM(J16,L16,N16,P16,R16,T16,V16,X16,Z16,AB16,AD16,AF16)</f>
        <v>212909.82</v>
      </c>
      <c r="E16" s="21">
        <f t="shared" si="13"/>
        <v>96892.5</v>
      </c>
      <c r="F16" s="21">
        <f>G16</f>
        <v>95538.98</v>
      </c>
      <c r="G16" s="21">
        <f>SUM(K16,M16,O16,Q16,S16,U16,W16,Y16,AA16,AC16,AE16,AG16)</f>
        <v>95538.98</v>
      </c>
      <c r="H16" s="21">
        <f t="shared" si="11"/>
        <v>44.872979555381711</v>
      </c>
      <c r="I16" s="21">
        <f t="shared" si="12"/>
        <v>98.60307041308667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59875.21</v>
      </c>
      <c r="U16" s="36">
        <v>59875.21</v>
      </c>
      <c r="V16" s="36">
        <v>13171.02</v>
      </c>
      <c r="W16" s="36">
        <v>13171.02</v>
      </c>
      <c r="X16" s="36">
        <v>23846.27</v>
      </c>
      <c r="Y16" s="36">
        <v>22492.75</v>
      </c>
      <c r="Z16" s="36">
        <v>54575.16</v>
      </c>
      <c r="AA16" s="36">
        <v>0</v>
      </c>
      <c r="AB16" s="36">
        <v>61442.16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7"/>
      <c r="AI16" s="38"/>
    </row>
    <row r="17" spans="1:35" s="39" customFormat="1" ht="108" hidden="1" customHeight="1" x14ac:dyDescent="0.25">
      <c r="A17" s="109" t="s">
        <v>35</v>
      </c>
      <c r="B17" s="106" t="s">
        <v>36</v>
      </c>
      <c r="C17" s="62" t="s">
        <v>28</v>
      </c>
      <c r="D17" s="63">
        <f>D19+D18</f>
        <v>0</v>
      </c>
      <c r="E17" s="63">
        <f>E19+E18</f>
        <v>0</v>
      </c>
      <c r="F17" s="63">
        <f>F18+F19</f>
        <v>0</v>
      </c>
      <c r="G17" s="63">
        <f>G18+G19</f>
        <v>0</v>
      </c>
      <c r="H17" s="63">
        <f t="shared" si="11"/>
        <v>0</v>
      </c>
      <c r="I17" s="63">
        <f t="shared" si="12"/>
        <v>0</v>
      </c>
      <c r="J17" s="63">
        <f t="shared" ref="J17:O17" si="14">J18+J19</f>
        <v>0</v>
      </c>
      <c r="K17" s="63">
        <f t="shared" si="14"/>
        <v>0</v>
      </c>
      <c r="L17" s="63">
        <f t="shared" si="14"/>
        <v>0</v>
      </c>
      <c r="M17" s="63">
        <f t="shared" si="14"/>
        <v>0</v>
      </c>
      <c r="N17" s="63">
        <f t="shared" si="14"/>
        <v>0</v>
      </c>
      <c r="O17" s="63">
        <f t="shared" si="14"/>
        <v>0</v>
      </c>
      <c r="P17" s="63">
        <f>P18+P19</f>
        <v>0</v>
      </c>
      <c r="Q17" s="63">
        <f t="shared" ref="Q17:AG17" si="15">Q18+Q19</f>
        <v>0</v>
      </c>
      <c r="R17" s="63">
        <f>R18+R19</f>
        <v>0</v>
      </c>
      <c r="S17" s="63">
        <f t="shared" si="15"/>
        <v>0</v>
      </c>
      <c r="T17" s="63">
        <f t="shared" si="15"/>
        <v>0</v>
      </c>
      <c r="U17" s="63">
        <f t="shared" si="15"/>
        <v>0</v>
      </c>
      <c r="V17" s="63">
        <f t="shared" si="15"/>
        <v>0</v>
      </c>
      <c r="W17" s="63">
        <f t="shared" si="15"/>
        <v>0</v>
      </c>
      <c r="X17" s="63">
        <f t="shared" si="15"/>
        <v>0</v>
      </c>
      <c r="Y17" s="63">
        <f t="shared" si="15"/>
        <v>0</v>
      </c>
      <c r="Z17" s="63">
        <f t="shared" si="15"/>
        <v>0</v>
      </c>
      <c r="AA17" s="63">
        <f t="shared" si="15"/>
        <v>0</v>
      </c>
      <c r="AB17" s="63">
        <f t="shared" si="15"/>
        <v>0</v>
      </c>
      <c r="AC17" s="63">
        <f t="shared" si="15"/>
        <v>0</v>
      </c>
      <c r="AD17" s="63">
        <f t="shared" si="15"/>
        <v>0</v>
      </c>
      <c r="AE17" s="63">
        <f t="shared" si="15"/>
        <v>0</v>
      </c>
      <c r="AF17" s="63">
        <f t="shared" si="15"/>
        <v>0</v>
      </c>
      <c r="AG17" s="63">
        <f t="shared" si="15"/>
        <v>0</v>
      </c>
      <c r="AH17" s="40"/>
      <c r="AI17" s="38"/>
    </row>
    <row r="18" spans="1:35" s="39" customFormat="1" ht="45" hidden="1" x14ac:dyDescent="0.25">
      <c r="A18" s="110"/>
      <c r="B18" s="107"/>
      <c r="C18" s="66" t="s">
        <v>30</v>
      </c>
      <c r="D18" s="61">
        <f>SUM(J18,L18,N18,P18,R18,T18,V18,X18,Z18,AB18,AD18,AF18)</f>
        <v>0</v>
      </c>
      <c r="E18" s="61">
        <f>J18+L18+N18+P18+R18+T18+V18+X18+Z18+AB18+AD18+AF18</f>
        <v>0</v>
      </c>
      <c r="F18" s="61">
        <f>G18</f>
        <v>0</v>
      </c>
      <c r="G18" s="61">
        <f>SUM(K18,M18,O18,Q18,S18,U18,W18,Y18,AA18,AC18,AE18,AG18)</f>
        <v>0</v>
      </c>
      <c r="H18" s="61">
        <f>IFERROR(G18/D18*100,0)</f>
        <v>0</v>
      </c>
      <c r="I18" s="61">
        <f t="shared" si="12"/>
        <v>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41"/>
      <c r="AI18" s="38"/>
    </row>
    <row r="19" spans="1:35" s="39" customFormat="1" ht="31.5" hidden="1" x14ac:dyDescent="0.25">
      <c r="A19" s="111"/>
      <c r="B19" s="108"/>
      <c r="C19" s="64" t="s">
        <v>31</v>
      </c>
      <c r="D19" s="61">
        <f>SUM(J19,L19,N19,P19,R19,T19,V19,X19,Z19,AB19,AD19,AF19)</f>
        <v>0</v>
      </c>
      <c r="E19" s="61">
        <f t="shared" ref="E19" si="16">J19+L19+N19+P19+R19+T19+V19+X19+Z19+AB19+AD19+AF19</f>
        <v>0</v>
      </c>
      <c r="F19" s="61">
        <f>G19</f>
        <v>0</v>
      </c>
      <c r="G19" s="61">
        <f>SUM(K19,M19,O19,Q19,S19,U19,W19,Y19,AA19,AC19,AE19,AG19)</f>
        <v>0</v>
      </c>
      <c r="H19" s="61">
        <f>IFERROR(G19/D19*100,0)</f>
        <v>0</v>
      </c>
      <c r="I19" s="61">
        <f t="shared" si="12"/>
        <v>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42"/>
      <c r="AI19" s="38"/>
    </row>
    <row r="20" spans="1:35" s="39" customFormat="1" ht="150" customHeight="1" x14ac:dyDescent="0.25">
      <c r="A20" s="112" t="s">
        <v>37</v>
      </c>
      <c r="B20" s="91" t="s">
        <v>43</v>
      </c>
      <c r="C20" s="27" t="s">
        <v>28</v>
      </c>
      <c r="D20" s="28">
        <f>D21</f>
        <v>75067.62</v>
      </c>
      <c r="E20" s="28">
        <f t="shared" ref="E20:G20" si="17">E21</f>
        <v>26286.28</v>
      </c>
      <c r="F20" s="28">
        <f t="shared" si="17"/>
        <v>25407.88</v>
      </c>
      <c r="G20" s="28">
        <f t="shared" si="17"/>
        <v>25407.88</v>
      </c>
      <c r="H20" s="28">
        <f t="shared" si="11"/>
        <v>33.846657187213346</v>
      </c>
      <c r="I20" s="28">
        <f t="shared" si="12"/>
        <v>96.658332788055219</v>
      </c>
      <c r="J20" s="43">
        <f>J21</f>
        <v>0</v>
      </c>
      <c r="K20" s="43">
        <f t="shared" ref="K20:AG20" si="18">K21</f>
        <v>0</v>
      </c>
      <c r="L20" s="43">
        <f t="shared" si="18"/>
        <v>0</v>
      </c>
      <c r="M20" s="43">
        <f t="shared" si="18"/>
        <v>0</v>
      </c>
      <c r="N20" s="43">
        <f t="shared" si="18"/>
        <v>0</v>
      </c>
      <c r="O20" s="43">
        <f t="shared" si="18"/>
        <v>0</v>
      </c>
      <c r="P20" s="43">
        <f t="shared" si="18"/>
        <v>0</v>
      </c>
      <c r="Q20" s="43">
        <f t="shared" si="18"/>
        <v>0</v>
      </c>
      <c r="R20" s="43">
        <f t="shared" si="18"/>
        <v>14326.18</v>
      </c>
      <c r="S20" s="43">
        <f t="shared" si="18"/>
        <v>14326.18</v>
      </c>
      <c r="T20" s="43">
        <f t="shared" si="18"/>
        <v>912</v>
      </c>
      <c r="U20" s="43">
        <f t="shared" si="18"/>
        <v>33.6</v>
      </c>
      <c r="V20" s="43">
        <f t="shared" si="18"/>
        <v>23.1</v>
      </c>
      <c r="W20" s="43">
        <f t="shared" si="18"/>
        <v>23.1</v>
      </c>
      <c r="X20" s="43">
        <f t="shared" si="18"/>
        <v>11025</v>
      </c>
      <c r="Y20" s="43">
        <f t="shared" si="18"/>
        <v>11025</v>
      </c>
      <c r="Z20" s="43">
        <f t="shared" si="18"/>
        <v>0</v>
      </c>
      <c r="AA20" s="43">
        <f t="shared" si="18"/>
        <v>0</v>
      </c>
      <c r="AB20" s="43">
        <f t="shared" si="18"/>
        <v>43519.95</v>
      </c>
      <c r="AC20" s="43">
        <f t="shared" si="18"/>
        <v>0</v>
      </c>
      <c r="AD20" s="43">
        <f t="shared" si="18"/>
        <v>5261.39</v>
      </c>
      <c r="AE20" s="43">
        <f t="shared" si="18"/>
        <v>0</v>
      </c>
      <c r="AF20" s="43">
        <f t="shared" si="18"/>
        <v>0</v>
      </c>
      <c r="AG20" s="43">
        <f t="shared" si="18"/>
        <v>0</v>
      </c>
      <c r="AH20" s="44" t="s">
        <v>46</v>
      </c>
      <c r="AI20" s="38"/>
    </row>
    <row r="21" spans="1:35" s="39" customFormat="1" ht="133.5" customHeight="1" x14ac:dyDescent="0.25">
      <c r="A21" s="113"/>
      <c r="B21" s="93"/>
      <c r="C21" s="32" t="s">
        <v>31</v>
      </c>
      <c r="D21" s="21">
        <f>SUM(J21,L21,N21,P21,R21,T21,V21,X21,Z21,AB21,AD21,AF21)</f>
        <v>75067.62</v>
      </c>
      <c r="E21" s="21">
        <f>J21+L21+N21+P21+R21+T21+V21+X21</f>
        <v>26286.28</v>
      </c>
      <c r="F21" s="21">
        <f>G21</f>
        <v>25407.88</v>
      </c>
      <c r="G21" s="21">
        <f>SUM(K21,M21,O21,Q21,S21,U21,W21,Y21,AA21,AC21,AE21,AG21)</f>
        <v>25407.88</v>
      </c>
      <c r="H21" s="21">
        <f t="shared" si="11"/>
        <v>33.846657187213346</v>
      </c>
      <c r="I21" s="21">
        <f t="shared" si="12"/>
        <v>96.658332788055219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14326.18</v>
      </c>
      <c r="S21" s="34">
        <v>14326.18</v>
      </c>
      <c r="T21" s="34">
        <v>912</v>
      </c>
      <c r="U21" s="34">
        <v>33.6</v>
      </c>
      <c r="V21" s="34">
        <v>23.1</v>
      </c>
      <c r="W21" s="34">
        <v>23.1</v>
      </c>
      <c r="X21" s="34">
        <v>11025</v>
      </c>
      <c r="Y21" s="34">
        <v>11025</v>
      </c>
      <c r="Z21" s="34">
        <v>0</v>
      </c>
      <c r="AA21" s="34">
        <v>0</v>
      </c>
      <c r="AB21" s="34">
        <v>43519.95</v>
      </c>
      <c r="AC21" s="34">
        <v>0</v>
      </c>
      <c r="AD21" s="34">
        <v>5261.39</v>
      </c>
      <c r="AE21" s="34">
        <v>0</v>
      </c>
      <c r="AF21" s="34">
        <v>0</v>
      </c>
      <c r="AG21" s="34">
        <v>0</v>
      </c>
      <c r="AH21" s="44" t="s">
        <v>47</v>
      </c>
      <c r="AI21" s="38"/>
    </row>
    <row r="22" spans="1:35" s="39" customFormat="1" ht="60" hidden="1" customHeight="1" x14ac:dyDescent="0.25">
      <c r="A22" s="112" t="s">
        <v>38</v>
      </c>
      <c r="B22" s="91" t="s">
        <v>39</v>
      </c>
      <c r="C22" s="27" t="s">
        <v>28</v>
      </c>
      <c r="D22" s="63">
        <f>SUM(J22,L22,N22,P22,R22,T22,V22,X22,Z22,AB22,AD22,AF22)</f>
        <v>0</v>
      </c>
      <c r="E22" s="63">
        <f>E23</f>
        <v>0</v>
      </c>
      <c r="F22" s="63">
        <f t="shared" ref="F22" si="19">F23</f>
        <v>0</v>
      </c>
      <c r="G22" s="63">
        <f>G23</f>
        <v>0</v>
      </c>
      <c r="H22" s="63">
        <f t="shared" si="11"/>
        <v>0</v>
      </c>
      <c r="I22" s="63">
        <f t="shared" si="12"/>
        <v>0</v>
      </c>
      <c r="J22" s="67">
        <f>J23</f>
        <v>0</v>
      </c>
      <c r="K22" s="67">
        <f t="shared" ref="K22:AG22" si="20">K23</f>
        <v>0</v>
      </c>
      <c r="L22" s="67">
        <f t="shared" si="20"/>
        <v>0</v>
      </c>
      <c r="M22" s="67">
        <f t="shared" si="20"/>
        <v>0</v>
      </c>
      <c r="N22" s="67">
        <f t="shared" si="20"/>
        <v>0</v>
      </c>
      <c r="O22" s="67">
        <f t="shared" si="20"/>
        <v>0</v>
      </c>
      <c r="P22" s="67">
        <f t="shared" si="20"/>
        <v>0</v>
      </c>
      <c r="Q22" s="67">
        <f t="shared" si="20"/>
        <v>0</v>
      </c>
      <c r="R22" s="67">
        <f t="shared" si="20"/>
        <v>0</v>
      </c>
      <c r="S22" s="67">
        <f t="shared" si="20"/>
        <v>0</v>
      </c>
      <c r="T22" s="67">
        <f t="shared" si="20"/>
        <v>0</v>
      </c>
      <c r="U22" s="67">
        <f t="shared" si="20"/>
        <v>0</v>
      </c>
      <c r="V22" s="67">
        <f t="shared" si="20"/>
        <v>0</v>
      </c>
      <c r="W22" s="67">
        <f t="shared" si="20"/>
        <v>0</v>
      </c>
      <c r="X22" s="67">
        <f t="shared" si="20"/>
        <v>0</v>
      </c>
      <c r="Y22" s="67">
        <f t="shared" si="20"/>
        <v>0</v>
      </c>
      <c r="Z22" s="67">
        <f t="shared" si="20"/>
        <v>0</v>
      </c>
      <c r="AA22" s="67">
        <f t="shared" si="20"/>
        <v>0</v>
      </c>
      <c r="AB22" s="67">
        <f t="shared" si="20"/>
        <v>0</v>
      </c>
      <c r="AC22" s="67">
        <f t="shared" si="20"/>
        <v>0</v>
      </c>
      <c r="AD22" s="67">
        <f t="shared" si="20"/>
        <v>0</v>
      </c>
      <c r="AE22" s="67">
        <f t="shared" si="20"/>
        <v>0</v>
      </c>
      <c r="AF22" s="67">
        <f t="shared" si="20"/>
        <v>0</v>
      </c>
      <c r="AG22" s="67">
        <f t="shared" si="20"/>
        <v>0</v>
      </c>
      <c r="AH22" s="45"/>
      <c r="AI22" s="38"/>
    </row>
    <row r="23" spans="1:35" s="39" customFormat="1" ht="21" customHeight="1" x14ac:dyDescent="0.25">
      <c r="A23" s="113"/>
      <c r="B23" s="93"/>
      <c r="C23" s="32" t="s">
        <v>31</v>
      </c>
      <c r="D23" s="61">
        <f>SUM(J23,L23,N23,P23,R23,T23,V23,X23,Z23,AB23,AD23,AF23)</f>
        <v>0</v>
      </c>
      <c r="E23" s="61">
        <f>J23+L23+N23+P23+R23+T23+V23+X23+Z23+AB23+AD23+AF23</f>
        <v>0</v>
      </c>
      <c r="F23" s="61">
        <f>G23</f>
        <v>0</v>
      </c>
      <c r="G23" s="61">
        <f>SUM(K23,M23,O23,Q23,S23,U23,W23,Y23,AA23,AC23,AE23,AG23)</f>
        <v>0</v>
      </c>
      <c r="H23" s="61">
        <f t="shared" si="11"/>
        <v>0</v>
      </c>
      <c r="I23" s="61">
        <f t="shared" si="12"/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29"/>
      <c r="AI23" s="38"/>
    </row>
    <row r="24" spans="1:35" s="49" customFormat="1" ht="43.5" customHeight="1" x14ac:dyDescent="0.25">
      <c r="A24" s="46"/>
      <c r="B24" s="82" t="s">
        <v>40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4"/>
      <c r="AH24" s="47"/>
      <c r="AI24" s="48"/>
    </row>
    <row r="25" spans="1:35" s="18" customFormat="1" ht="38.25" customHeight="1" x14ac:dyDescent="0.25">
      <c r="A25" s="85" t="s">
        <v>41</v>
      </c>
      <c r="B25" s="88" t="s">
        <v>42</v>
      </c>
      <c r="C25" s="50" t="s">
        <v>28</v>
      </c>
      <c r="D25" s="51">
        <f>D26+D27</f>
        <v>0</v>
      </c>
      <c r="E25" s="51">
        <f t="shared" ref="E25:G25" si="21">E26+E27</f>
        <v>0</v>
      </c>
      <c r="F25" s="51">
        <f t="shared" si="21"/>
        <v>0</v>
      </c>
      <c r="G25" s="51">
        <f t="shared" si="21"/>
        <v>0</v>
      </c>
      <c r="H25" s="51">
        <f>IFERROR(G25/D25*100,0)</f>
        <v>0</v>
      </c>
      <c r="I25" s="51">
        <f>IFERROR(G25/E25*100,0)</f>
        <v>0</v>
      </c>
      <c r="J25" s="52">
        <f t="shared" ref="J25:AG25" si="22">SUM(J27:J27)</f>
        <v>0</v>
      </c>
      <c r="K25" s="52">
        <f t="shared" si="22"/>
        <v>0</v>
      </c>
      <c r="L25" s="52">
        <f t="shared" si="22"/>
        <v>0</v>
      </c>
      <c r="M25" s="52">
        <f t="shared" si="22"/>
        <v>0</v>
      </c>
      <c r="N25" s="52">
        <f t="shared" si="22"/>
        <v>0</v>
      </c>
      <c r="O25" s="52">
        <f t="shared" si="22"/>
        <v>0</v>
      </c>
      <c r="P25" s="52">
        <f t="shared" si="22"/>
        <v>0</v>
      </c>
      <c r="Q25" s="52">
        <f t="shared" si="22"/>
        <v>0</v>
      </c>
      <c r="R25" s="52">
        <f t="shared" si="22"/>
        <v>0</v>
      </c>
      <c r="S25" s="52">
        <f t="shared" si="22"/>
        <v>0</v>
      </c>
      <c r="T25" s="52">
        <f t="shared" si="22"/>
        <v>0</v>
      </c>
      <c r="U25" s="52">
        <f t="shared" si="22"/>
        <v>0</v>
      </c>
      <c r="V25" s="52">
        <f t="shared" si="22"/>
        <v>0</v>
      </c>
      <c r="W25" s="52">
        <f t="shared" si="22"/>
        <v>0</v>
      </c>
      <c r="X25" s="52">
        <f t="shared" si="22"/>
        <v>0</v>
      </c>
      <c r="Y25" s="52">
        <f t="shared" si="22"/>
        <v>0</v>
      </c>
      <c r="Z25" s="52">
        <f t="shared" si="22"/>
        <v>0</v>
      </c>
      <c r="AA25" s="52">
        <f t="shared" si="22"/>
        <v>0</v>
      </c>
      <c r="AB25" s="52">
        <f t="shared" si="22"/>
        <v>0</v>
      </c>
      <c r="AC25" s="52">
        <f t="shared" si="22"/>
        <v>0</v>
      </c>
      <c r="AD25" s="52">
        <f t="shared" si="22"/>
        <v>0</v>
      </c>
      <c r="AE25" s="52">
        <f t="shared" si="22"/>
        <v>0</v>
      </c>
      <c r="AF25" s="52">
        <f t="shared" si="22"/>
        <v>0</v>
      </c>
      <c r="AG25" s="52">
        <f t="shared" si="22"/>
        <v>0</v>
      </c>
      <c r="AH25" s="53"/>
      <c r="AI25" s="54"/>
    </row>
    <row r="26" spans="1:35" s="23" customFormat="1" ht="47.25" x14ac:dyDescent="0.25">
      <c r="A26" s="86"/>
      <c r="B26" s="89"/>
      <c r="C26" s="55" t="s">
        <v>30</v>
      </c>
      <c r="D26" s="56">
        <f>SUM(J26,L26,N26,P26,R26,T26,V26,X26,Z26,AB26,AD26,AF26)</f>
        <v>0</v>
      </c>
      <c r="E26" s="56">
        <f>J26</f>
        <v>0</v>
      </c>
      <c r="F26" s="56">
        <f>G26</f>
        <v>0</v>
      </c>
      <c r="G26" s="56">
        <f>SUM(K26,M26,O26,Q26,S26,U26,W26,Y26,AA26,AC26,AE26,AG26)</f>
        <v>0</v>
      </c>
      <c r="H26" s="56">
        <f>IFERROR(G26/D26*100,0)</f>
        <v>0</v>
      </c>
      <c r="I26" s="56">
        <f>IFERROR(G26/E26*100,0)</f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  <c r="AH26" s="58"/>
      <c r="AI26" s="54"/>
    </row>
    <row r="27" spans="1:35" s="23" customFormat="1" ht="31.5" x14ac:dyDescent="0.25">
      <c r="A27" s="87"/>
      <c r="B27" s="90"/>
      <c r="C27" s="55" t="s">
        <v>31</v>
      </c>
      <c r="D27" s="56">
        <f>SUM(J27,L27,N27,P27,R27,T27,V27,X27,Z27,AB27,AD27,AF27)</f>
        <v>0</v>
      </c>
      <c r="E27" s="56">
        <f>J27</f>
        <v>0</v>
      </c>
      <c r="F27" s="56">
        <f>G27</f>
        <v>0</v>
      </c>
      <c r="G27" s="56">
        <f>SUM(K27,M27,O27,Q27,S27,U27,W27,Y27,AA27,AC27,AE27,AG27)</f>
        <v>0</v>
      </c>
      <c r="H27" s="56">
        <f>IFERROR(G27/D27*100,0)</f>
        <v>0</v>
      </c>
      <c r="I27" s="56">
        <f>IFERROR(G27/E27*100,0)</f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57">
        <v>0</v>
      </c>
      <c r="AH27" s="58"/>
      <c r="AI27" s="54"/>
    </row>
  </sheetData>
  <mergeCells count="37">
    <mergeCell ref="B17:B19"/>
    <mergeCell ref="A17:A19"/>
    <mergeCell ref="A20:A21"/>
    <mergeCell ref="B20:B21"/>
    <mergeCell ref="A22:A23"/>
    <mergeCell ref="B22:B23"/>
    <mergeCell ref="T4:U5"/>
    <mergeCell ref="B24:AG24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2026-02-17T05:59:43Z</dcterms:created>
  <dcterms:modified xsi:type="dcterms:W3CDTF">2026-09-09T05:30:54Z</dcterms:modified>
</cp:coreProperties>
</file>